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3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5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7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Questa_cartella_di_lavoro"/>
  <mc:AlternateContent xmlns:mc="http://schemas.openxmlformats.org/markup-compatibility/2006">
    <mc:Choice Requires="x15">
      <x15ac:absPath xmlns:x15ac="http://schemas.microsoft.com/office/spreadsheetml/2010/11/ac" url="C:\Users\Giovanni\Desktop\SITO USR\comunicato pensioni\"/>
    </mc:Choice>
  </mc:AlternateContent>
  <bookViews>
    <workbookView xWindow="0" yWindow="0" windowWidth="20490" windowHeight="7755" tabRatio="847" firstSheet="1" activeTab="1"/>
  </bookViews>
  <sheets>
    <sheet name="Report Globale" sheetId="3" r:id="rId1"/>
    <sheet name="Cessazioni DIRIGENTI" sheetId="9" r:id="rId2"/>
    <sheet name="Cessazioni ATA" sheetId="4" r:id="rId3"/>
    <sheet name="Cessazioni INFANZIA" sheetId="5" r:id="rId4"/>
    <sheet name="Cessazioni PRIMARIA" sheetId="6" r:id="rId5"/>
    <sheet name="Cessazioni I GRADO" sheetId="7" r:id="rId6"/>
    <sheet name="Cessazioni II GRADO" sheetId="8" r:id="rId7"/>
    <sheet name="Archivio" sheetId="2" r:id="rId8"/>
  </sheets>
  <definedNames>
    <definedName name="_xlnm._FilterDatabase" localSheetId="7" hidden="1">Archivio!$B$2:$R$1212</definedName>
    <definedName name="_xlnm.Print_Titles" localSheetId="7">Archivio!$1:$2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F8" i="3" l="1"/>
  <c r="E6" i="9"/>
  <c r="E5" i="9"/>
  <c r="E4" i="9"/>
  <c r="E3" i="9"/>
  <c r="D6" i="9"/>
  <c r="D5" i="9"/>
  <c r="D4" i="9"/>
  <c r="D3" i="9"/>
  <c r="C6" i="9"/>
  <c r="C5" i="9"/>
  <c r="C4" i="9"/>
  <c r="C3" i="9"/>
  <c r="B6" i="9"/>
  <c r="B5" i="9"/>
  <c r="B4" i="9"/>
  <c r="B3" i="9"/>
  <c r="B3" i="3"/>
  <c r="B6" i="3"/>
  <c r="B5" i="3"/>
  <c r="B4" i="3"/>
  <c r="HI6" i="8"/>
  <c r="HI5" i="8"/>
  <c r="HI4" i="8"/>
  <c r="HI3" i="8"/>
  <c r="HH6" i="8"/>
  <c r="HH5" i="8"/>
  <c r="HH4" i="8"/>
  <c r="HH3" i="8"/>
  <c r="HG5" i="8"/>
  <c r="HG4" i="8"/>
  <c r="HG3" i="8"/>
  <c r="HF6" i="8"/>
  <c r="HF5" i="8"/>
  <c r="HF4" i="8"/>
  <c r="HF3" i="8"/>
  <c r="HN3" i="8"/>
  <c r="HN4" i="8"/>
  <c r="HN5" i="8"/>
  <c r="HN6" i="8"/>
  <c r="HG6" i="8" s="1"/>
  <c r="HM6" i="8"/>
  <c r="HM5" i="8"/>
  <c r="HM4" i="8"/>
  <c r="HM3" i="8"/>
  <c r="HL6" i="8"/>
  <c r="HL5" i="8"/>
  <c r="HL4" i="8"/>
  <c r="HL3" i="8"/>
  <c r="HK6" i="8"/>
  <c r="HK5" i="8"/>
  <c r="HK4" i="8"/>
  <c r="HK3" i="8"/>
  <c r="HJ6" i="8"/>
  <c r="HJ5" i="8"/>
  <c r="HJ4" i="8"/>
  <c r="HJ3" i="8"/>
  <c r="DB6" i="3"/>
  <c r="DB5" i="3"/>
  <c r="DB4" i="3"/>
  <c r="DB3" i="3"/>
  <c r="B8" i="9" l="1"/>
  <c r="C8" i="9"/>
  <c r="D8" i="9"/>
  <c r="E8" i="9"/>
  <c r="B8" i="3"/>
  <c r="HK8" i="8"/>
  <c r="HJ8" i="8"/>
  <c r="HL8" i="8"/>
  <c r="HM8" i="8"/>
  <c r="DB8" i="3"/>
  <c r="CE6" i="3"/>
  <c r="CE5" i="3"/>
  <c r="Q6" i="8"/>
  <c r="Q5" i="8"/>
  <c r="Q4" i="8"/>
  <c r="Q3" i="8"/>
  <c r="P6" i="8"/>
  <c r="P5" i="8"/>
  <c r="P4" i="8"/>
  <c r="P3" i="8"/>
  <c r="O6" i="8"/>
  <c r="O5" i="8"/>
  <c r="O4" i="8"/>
  <c r="O3" i="8"/>
  <c r="N6" i="8"/>
  <c r="N5" i="8"/>
  <c r="N4" i="8"/>
  <c r="N3" i="8"/>
  <c r="M6" i="8"/>
  <c r="M5" i="8"/>
  <c r="M4" i="8"/>
  <c r="M3" i="8"/>
  <c r="L6" i="8"/>
  <c r="L5" i="8"/>
  <c r="L4" i="8"/>
  <c r="L3" i="8"/>
  <c r="K6" i="8"/>
  <c r="K5" i="8"/>
  <c r="K4" i="8"/>
  <c r="K3" i="8"/>
  <c r="J6" i="8"/>
  <c r="J5" i="8"/>
  <c r="J4" i="8"/>
  <c r="J3" i="8"/>
  <c r="I6" i="8"/>
  <c r="I5" i="8"/>
  <c r="I4" i="8"/>
  <c r="I3" i="8"/>
  <c r="H6" i="8"/>
  <c r="H5" i="8"/>
  <c r="H4" i="8"/>
  <c r="H3" i="8"/>
  <c r="G6" i="8"/>
  <c r="G5" i="8"/>
  <c r="G4" i="8"/>
  <c r="G3" i="8"/>
  <c r="F6" i="8"/>
  <c r="F5" i="8"/>
  <c r="F4" i="8"/>
  <c r="F3" i="8"/>
  <c r="HE6" i="8"/>
  <c r="HE5" i="8"/>
  <c r="HE4" i="8"/>
  <c r="HE3" i="8"/>
  <c r="HD6" i="8"/>
  <c r="HD5" i="8"/>
  <c r="HD4" i="8"/>
  <c r="HD3" i="8"/>
  <c r="HC6" i="8"/>
  <c r="HC5" i="8"/>
  <c r="HC4" i="8"/>
  <c r="HC3" i="8"/>
  <c r="HB6" i="8"/>
  <c r="HB5" i="8"/>
  <c r="HB4" i="8"/>
  <c r="HB3" i="8"/>
  <c r="HA6" i="8"/>
  <c r="HA5" i="8"/>
  <c r="HA4" i="8"/>
  <c r="HA3" i="8"/>
  <c r="GZ6" i="8"/>
  <c r="GZ5" i="8"/>
  <c r="GZ4" i="8"/>
  <c r="GZ3" i="8"/>
  <c r="GY6" i="8"/>
  <c r="GY5" i="8"/>
  <c r="GY4" i="8"/>
  <c r="GY3" i="8"/>
  <c r="GX6" i="8"/>
  <c r="GX5" i="8"/>
  <c r="GX4" i="8"/>
  <c r="GX3" i="8"/>
  <c r="GS5" i="8"/>
  <c r="GS4" i="8"/>
  <c r="GW6" i="8"/>
  <c r="GW5" i="8"/>
  <c r="GW4" i="8"/>
  <c r="GW3" i="8"/>
  <c r="GV6" i="8"/>
  <c r="GV5" i="8"/>
  <c r="GV4" i="8"/>
  <c r="GV3" i="8"/>
  <c r="GU6" i="8"/>
  <c r="GU5" i="8"/>
  <c r="GU4" i="8"/>
  <c r="GU3" i="8"/>
  <c r="GT6" i="8"/>
  <c r="GT5" i="8"/>
  <c r="GT4" i="8"/>
  <c r="GT3" i="8"/>
  <c r="GS6" i="8"/>
  <c r="GS3" i="8"/>
  <c r="GR6" i="8"/>
  <c r="GR5" i="8"/>
  <c r="GR4" i="8"/>
  <c r="GR3" i="8"/>
  <c r="GQ6" i="8"/>
  <c r="GQ5" i="8"/>
  <c r="GQ4" i="8"/>
  <c r="GQ3" i="8"/>
  <c r="GP6" i="8"/>
  <c r="GP5" i="8"/>
  <c r="GP4" i="8"/>
  <c r="GP3" i="8"/>
  <c r="GO6" i="8"/>
  <c r="GO5" i="8"/>
  <c r="GO4" i="8"/>
  <c r="GO3" i="8"/>
  <c r="GN6" i="8"/>
  <c r="GN5" i="8"/>
  <c r="GN4" i="8"/>
  <c r="GN3" i="8"/>
  <c r="GM6" i="8"/>
  <c r="GM5" i="8"/>
  <c r="GM4" i="8"/>
  <c r="GM3" i="8"/>
  <c r="GL6" i="8"/>
  <c r="GL5" i="8"/>
  <c r="GL4" i="8"/>
  <c r="GL3" i="8"/>
  <c r="GK6" i="8"/>
  <c r="GK5" i="8"/>
  <c r="GK4" i="8"/>
  <c r="GK3" i="8"/>
  <c r="GJ6" i="8"/>
  <c r="GJ5" i="8"/>
  <c r="GJ4" i="8"/>
  <c r="GJ3" i="8"/>
  <c r="GI6" i="8"/>
  <c r="GI5" i="8"/>
  <c r="GI4" i="8"/>
  <c r="GI3" i="8"/>
  <c r="GH6" i="8"/>
  <c r="GH5" i="8"/>
  <c r="GH4" i="8"/>
  <c r="GH3" i="8"/>
  <c r="GG6" i="8"/>
  <c r="GG5" i="8"/>
  <c r="GG4" i="8"/>
  <c r="GG3" i="8"/>
  <c r="GF6" i="8"/>
  <c r="GF5" i="8"/>
  <c r="GF4" i="8"/>
  <c r="GF3" i="8"/>
  <c r="GE6" i="8"/>
  <c r="GE5" i="8"/>
  <c r="GE4" i="8"/>
  <c r="GE3" i="8"/>
  <c r="GD6" i="8"/>
  <c r="GD5" i="8"/>
  <c r="GD4" i="8"/>
  <c r="GD3" i="8"/>
  <c r="GC6" i="8"/>
  <c r="GC5" i="8"/>
  <c r="GC4" i="8"/>
  <c r="GC3" i="8"/>
  <c r="GB6" i="8"/>
  <c r="GB5" i="8"/>
  <c r="GB4" i="8"/>
  <c r="GB3" i="8"/>
  <c r="GA6" i="8"/>
  <c r="GA5" i="8"/>
  <c r="GA4" i="8"/>
  <c r="GA3" i="8"/>
  <c r="FZ6" i="8"/>
  <c r="FZ5" i="8"/>
  <c r="FZ4" i="8"/>
  <c r="FZ3" i="8"/>
  <c r="FY6" i="8"/>
  <c r="FY5" i="8"/>
  <c r="FY4" i="8"/>
  <c r="FY3" i="8"/>
  <c r="FX6" i="8"/>
  <c r="FX5" i="8"/>
  <c r="FX4" i="8"/>
  <c r="FX3" i="8"/>
  <c r="FW6" i="8"/>
  <c r="FW5" i="8"/>
  <c r="FW4" i="8"/>
  <c r="FW3" i="8"/>
  <c r="FV6" i="8"/>
  <c r="FV5" i="8"/>
  <c r="FV4" i="8"/>
  <c r="FV3" i="8"/>
  <c r="FU6" i="8"/>
  <c r="FU5" i="8"/>
  <c r="FU4" i="8"/>
  <c r="FU3" i="8"/>
  <c r="FT6" i="8"/>
  <c r="FT5" i="8"/>
  <c r="FT4" i="8"/>
  <c r="FT3" i="8"/>
  <c r="FS6" i="8"/>
  <c r="FS5" i="8"/>
  <c r="FS4" i="8"/>
  <c r="FS3" i="8"/>
  <c r="FR6" i="8"/>
  <c r="FR5" i="8"/>
  <c r="FR4" i="8"/>
  <c r="FR3" i="8"/>
  <c r="FQ6" i="8"/>
  <c r="FQ5" i="8"/>
  <c r="FQ4" i="8"/>
  <c r="FQ3" i="8"/>
  <c r="FP6" i="8"/>
  <c r="FP5" i="8"/>
  <c r="FP4" i="8"/>
  <c r="FP3" i="8"/>
  <c r="FO6" i="8"/>
  <c r="FO5" i="8"/>
  <c r="FO4" i="8"/>
  <c r="FO3" i="8"/>
  <c r="FN6" i="8"/>
  <c r="FN5" i="8"/>
  <c r="FN4" i="8"/>
  <c r="FN3" i="8"/>
  <c r="FM6" i="8"/>
  <c r="FM5" i="8"/>
  <c r="FM4" i="8"/>
  <c r="FM3" i="8"/>
  <c r="FL6" i="8"/>
  <c r="FL5" i="8"/>
  <c r="FL4" i="8"/>
  <c r="FL3" i="8"/>
  <c r="FK6" i="8"/>
  <c r="FK5" i="8"/>
  <c r="FK4" i="8"/>
  <c r="FK3" i="8"/>
  <c r="FJ6" i="8"/>
  <c r="FJ5" i="8"/>
  <c r="FJ4" i="8"/>
  <c r="FJ3" i="8"/>
  <c r="FI6" i="8"/>
  <c r="FI5" i="8"/>
  <c r="FI4" i="8"/>
  <c r="FI3" i="8"/>
  <c r="FH6" i="8"/>
  <c r="FH5" i="8"/>
  <c r="FH4" i="8"/>
  <c r="FH3" i="8"/>
  <c r="FG6" i="8"/>
  <c r="FG5" i="8"/>
  <c r="FG4" i="8"/>
  <c r="FG3" i="8"/>
  <c r="FF6" i="8"/>
  <c r="FF5" i="8"/>
  <c r="FF4" i="8"/>
  <c r="FF3" i="8"/>
  <c r="FE6" i="8"/>
  <c r="FE5" i="8"/>
  <c r="FE4" i="8"/>
  <c r="FE3" i="8"/>
  <c r="FD6" i="8"/>
  <c r="FD5" i="8"/>
  <c r="FD4" i="8"/>
  <c r="FD3" i="8"/>
  <c r="FC6" i="8"/>
  <c r="FC5" i="8"/>
  <c r="FC4" i="8"/>
  <c r="FC3" i="8"/>
  <c r="FB6" i="8"/>
  <c r="FB5" i="8"/>
  <c r="FB4" i="8"/>
  <c r="FB3" i="8"/>
  <c r="FA6" i="8"/>
  <c r="FA5" i="8"/>
  <c r="FA4" i="8"/>
  <c r="FA3" i="8"/>
  <c r="EZ6" i="8"/>
  <c r="EZ5" i="8"/>
  <c r="EZ4" i="8"/>
  <c r="EZ3" i="8"/>
  <c r="EY6" i="8"/>
  <c r="EY5" i="8"/>
  <c r="EY4" i="8"/>
  <c r="EY3" i="8"/>
  <c r="EX6" i="8"/>
  <c r="EX5" i="8"/>
  <c r="EX4" i="8"/>
  <c r="EX3" i="8"/>
  <c r="EW6" i="8"/>
  <c r="EW5" i="8"/>
  <c r="EW4" i="8"/>
  <c r="EW3" i="8"/>
  <c r="EV6" i="8"/>
  <c r="EV5" i="8"/>
  <c r="EV4" i="8"/>
  <c r="EV3" i="8"/>
  <c r="EU6" i="8"/>
  <c r="EU5" i="8"/>
  <c r="EU4" i="8"/>
  <c r="EU3" i="8"/>
  <c r="ET6" i="8"/>
  <c r="ET5" i="8"/>
  <c r="ET4" i="8"/>
  <c r="ET3" i="8"/>
  <c r="ES6" i="8"/>
  <c r="ES5" i="8"/>
  <c r="ES4" i="8"/>
  <c r="ES3" i="8"/>
  <c r="ER6" i="8"/>
  <c r="ER5" i="8"/>
  <c r="ER4" i="8"/>
  <c r="ER3" i="8"/>
  <c r="EQ6" i="8"/>
  <c r="EQ5" i="8"/>
  <c r="EQ4" i="8"/>
  <c r="EQ3" i="8"/>
  <c r="EP6" i="8"/>
  <c r="EP5" i="8"/>
  <c r="EP4" i="8"/>
  <c r="EP3" i="8"/>
  <c r="EO6" i="8"/>
  <c r="EO5" i="8"/>
  <c r="EO4" i="8"/>
  <c r="EO3" i="8"/>
  <c r="EN6" i="8"/>
  <c r="EN5" i="8"/>
  <c r="EN4" i="8"/>
  <c r="EN3" i="8"/>
  <c r="EM6" i="8"/>
  <c r="EM5" i="8"/>
  <c r="EM4" i="8"/>
  <c r="EM3" i="8"/>
  <c r="EL6" i="8"/>
  <c r="EL5" i="8"/>
  <c r="EL4" i="8"/>
  <c r="EL3" i="8"/>
  <c r="EK6" i="8"/>
  <c r="EK5" i="8"/>
  <c r="EK4" i="8"/>
  <c r="EK3" i="8"/>
  <c r="EJ6" i="8"/>
  <c r="EJ5" i="8"/>
  <c r="EJ4" i="8"/>
  <c r="EJ3" i="8"/>
  <c r="EI6" i="8"/>
  <c r="EI5" i="8"/>
  <c r="EI4" i="8"/>
  <c r="EI3" i="8"/>
  <c r="EH6" i="8"/>
  <c r="EH5" i="8"/>
  <c r="EH4" i="8"/>
  <c r="EH3" i="8"/>
  <c r="EG6" i="8"/>
  <c r="EG5" i="8"/>
  <c r="EG4" i="8"/>
  <c r="EG3" i="8"/>
  <c r="EF6" i="8"/>
  <c r="EF5" i="8"/>
  <c r="EF4" i="8"/>
  <c r="EF3" i="8"/>
  <c r="EE6" i="8"/>
  <c r="EE5" i="8"/>
  <c r="EE4" i="8"/>
  <c r="EE3" i="8"/>
  <c r="ED6" i="8"/>
  <c r="ED5" i="8"/>
  <c r="ED4" i="8"/>
  <c r="ED3" i="8"/>
  <c r="EC6" i="8"/>
  <c r="EC5" i="8"/>
  <c r="EC4" i="8"/>
  <c r="EC3" i="8"/>
  <c r="EB6" i="8"/>
  <c r="EB5" i="8"/>
  <c r="EB4" i="8"/>
  <c r="EB3" i="8"/>
  <c r="EA6" i="8"/>
  <c r="EA5" i="8"/>
  <c r="EA4" i="8"/>
  <c r="EA3" i="8"/>
  <c r="DZ6" i="8"/>
  <c r="DZ5" i="8"/>
  <c r="DZ4" i="8"/>
  <c r="DZ3" i="8"/>
  <c r="DY6" i="8"/>
  <c r="DY5" i="8"/>
  <c r="DY4" i="8"/>
  <c r="DY3" i="8"/>
  <c r="DX6" i="8"/>
  <c r="DX5" i="8"/>
  <c r="DX4" i="8"/>
  <c r="DX3" i="8"/>
  <c r="DW6" i="8"/>
  <c r="DW5" i="8"/>
  <c r="DW4" i="8"/>
  <c r="DW3" i="8"/>
  <c r="DV6" i="8"/>
  <c r="DV5" i="8"/>
  <c r="DV4" i="8"/>
  <c r="DV3" i="8"/>
  <c r="DU6" i="8"/>
  <c r="DU5" i="8"/>
  <c r="DU4" i="8"/>
  <c r="DU3" i="8"/>
  <c r="DT6" i="8"/>
  <c r="DT5" i="8"/>
  <c r="DT4" i="8"/>
  <c r="DT3" i="8"/>
  <c r="DS6" i="8"/>
  <c r="DS5" i="8"/>
  <c r="DS4" i="8"/>
  <c r="DS3" i="8"/>
  <c r="DR6" i="8"/>
  <c r="DR5" i="8"/>
  <c r="DR4" i="8"/>
  <c r="DR3" i="8"/>
  <c r="DQ6" i="8"/>
  <c r="DQ5" i="8"/>
  <c r="DQ4" i="8"/>
  <c r="DQ3" i="8"/>
  <c r="DP6" i="8"/>
  <c r="DP5" i="8"/>
  <c r="DP4" i="8"/>
  <c r="DP3" i="8"/>
  <c r="DO6" i="8"/>
  <c r="DO5" i="8"/>
  <c r="DO4" i="8"/>
  <c r="DO3" i="8"/>
  <c r="DN6" i="8"/>
  <c r="DN5" i="8"/>
  <c r="DN4" i="8"/>
  <c r="DN3" i="8"/>
  <c r="DM6" i="8"/>
  <c r="DM5" i="8"/>
  <c r="DM4" i="8"/>
  <c r="DM3" i="8"/>
  <c r="DL6" i="8"/>
  <c r="DL5" i="8"/>
  <c r="DL4" i="8"/>
  <c r="DL3" i="8"/>
  <c r="DK6" i="8"/>
  <c r="DK5" i="8"/>
  <c r="DK4" i="8"/>
  <c r="DK3" i="8"/>
  <c r="DJ6" i="8"/>
  <c r="DJ5" i="8"/>
  <c r="DJ4" i="8"/>
  <c r="DJ3" i="8"/>
  <c r="DI6" i="8"/>
  <c r="DI5" i="8"/>
  <c r="DI4" i="8"/>
  <c r="DI3" i="8"/>
  <c r="DH6" i="8"/>
  <c r="DH5" i="8"/>
  <c r="DH4" i="8"/>
  <c r="DH3" i="8"/>
  <c r="DG6" i="8"/>
  <c r="DG5" i="8"/>
  <c r="DG4" i="8"/>
  <c r="DG3" i="8"/>
  <c r="DF6" i="8"/>
  <c r="DF5" i="8"/>
  <c r="DF4" i="8"/>
  <c r="DF3" i="8"/>
  <c r="DE6" i="8"/>
  <c r="DE5" i="8"/>
  <c r="DE4" i="8"/>
  <c r="DE3" i="8"/>
  <c r="DD6" i="8"/>
  <c r="DD5" i="8"/>
  <c r="DD4" i="8"/>
  <c r="DD3" i="8"/>
  <c r="DC6" i="8"/>
  <c r="DC5" i="8"/>
  <c r="DC4" i="8"/>
  <c r="DC3" i="8"/>
  <c r="DB6" i="8"/>
  <c r="DB5" i="8"/>
  <c r="DB4" i="8"/>
  <c r="DB3" i="8"/>
  <c r="DA6" i="8"/>
  <c r="DA5" i="8"/>
  <c r="DA4" i="8"/>
  <c r="DA3" i="8"/>
  <c r="CZ6" i="8"/>
  <c r="CZ5" i="8"/>
  <c r="CZ4" i="8"/>
  <c r="CZ3" i="8"/>
  <c r="CY6" i="8"/>
  <c r="CY5" i="8"/>
  <c r="CY4" i="8"/>
  <c r="CY3" i="8"/>
  <c r="CX6" i="8"/>
  <c r="CX5" i="8"/>
  <c r="CX4" i="8"/>
  <c r="CX3" i="8"/>
  <c r="CW6" i="8"/>
  <c r="CW5" i="8"/>
  <c r="CW4" i="8"/>
  <c r="CW3" i="8"/>
  <c r="CV6" i="8"/>
  <c r="CV5" i="8"/>
  <c r="CV4" i="8"/>
  <c r="CV3" i="8"/>
  <c r="CU6" i="8"/>
  <c r="CU5" i="8"/>
  <c r="CU4" i="8"/>
  <c r="CU3" i="8"/>
  <c r="CT6" i="8"/>
  <c r="CT5" i="8"/>
  <c r="CT4" i="8"/>
  <c r="CT3" i="8"/>
  <c r="CS6" i="8"/>
  <c r="CS5" i="8"/>
  <c r="CS4" i="8"/>
  <c r="CS3" i="8"/>
  <c r="CR6" i="8"/>
  <c r="CR5" i="8"/>
  <c r="CR4" i="8"/>
  <c r="CR3" i="8"/>
  <c r="CQ6" i="8"/>
  <c r="CQ5" i="8"/>
  <c r="CQ4" i="8"/>
  <c r="CQ3" i="8"/>
  <c r="CP6" i="8"/>
  <c r="CP5" i="8"/>
  <c r="CP4" i="8"/>
  <c r="CP3" i="8"/>
  <c r="CO6" i="8"/>
  <c r="CO5" i="8"/>
  <c r="CO4" i="8"/>
  <c r="CO3" i="8"/>
  <c r="CN6" i="8"/>
  <c r="CN5" i="8"/>
  <c r="CN4" i="8"/>
  <c r="CN3" i="8"/>
  <c r="CM6" i="8"/>
  <c r="CM5" i="8"/>
  <c r="CM4" i="8"/>
  <c r="CM3" i="8"/>
  <c r="CL6" i="8"/>
  <c r="CL5" i="8"/>
  <c r="CL4" i="8"/>
  <c r="CL3" i="8"/>
  <c r="CK6" i="8"/>
  <c r="CK5" i="8"/>
  <c r="CK4" i="8"/>
  <c r="CK3" i="8"/>
  <c r="CJ6" i="8"/>
  <c r="CJ5" i="8"/>
  <c r="CJ4" i="8"/>
  <c r="CJ3" i="8"/>
  <c r="CI6" i="8"/>
  <c r="CI5" i="8"/>
  <c r="CI4" i="8"/>
  <c r="CI3" i="8"/>
  <c r="CH6" i="8"/>
  <c r="CH5" i="8"/>
  <c r="CH4" i="8"/>
  <c r="CH3" i="8"/>
  <c r="CG6" i="8"/>
  <c r="CG5" i="8"/>
  <c r="CG4" i="8"/>
  <c r="CG3" i="8"/>
  <c r="CF6" i="8"/>
  <c r="CF5" i="8"/>
  <c r="CF4" i="8"/>
  <c r="CF3" i="8"/>
  <c r="CE6" i="8"/>
  <c r="CE5" i="8"/>
  <c r="CE4" i="8"/>
  <c r="CE3" i="8"/>
  <c r="CD6" i="8"/>
  <c r="CD5" i="8"/>
  <c r="CD4" i="8"/>
  <c r="CD3" i="8"/>
  <c r="CC6" i="8"/>
  <c r="CC5" i="8"/>
  <c r="CC4" i="8"/>
  <c r="CC3" i="8"/>
  <c r="CB6" i="8"/>
  <c r="CB5" i="8"/>
  <c r="CB4" i="8"/>
  <c r="CB3" i="8"/>
  <c r="CA6" i="8"/>
  <c r="CA5" i="8"/>
  <c r="CA4" i="8"/>
  <c r="CA3" i="8"/>
  <c r="BZ6" i="8"/>
  <c r="BZ5" i="8"/>
  <c r="BZ4" i="8"/>
  <c r="BZ3" i="8"/>
  <c r="BY6" i="8"/>
  <c r="BY5" i="8"/>
  <c r="BY4" i="8"/>
  <c r="BY3" i="8"/>
  <c r="BX6" i="8"/>
  <c r="BX5" i="8"/>
  <c r="BX4" i="8"/>
  <c r="BX3" i="8"/>
  <c r="BW6" i="8"/>
  <c r="BW5" i="8"/>
  <c r="BW4" i="8"/>
  <c r="BW3" i="8"/>
  <c r="BV6" i="8"/>
  <c r="BV5" i="8"/>
  <c r="BV4" i="8"/>
  <c r="BV3" i="8"/>
  <c r="BU6" i="8"/>
  <c r="BU5" i="8"/>
  <c r="BU4" i="8"/>
  <c r="BU3" i="8"/>
  <c r="BT6" i="8"/>
  <c r="BT5" i="8"/>
  <c r="BT4" i="8"/>
  <c r="BT3" i="8"/>
  <c r="BS6" i="8"/>
  <c r="BS5" i="8"/>
  <c r="BS4" i="8"/>
  <c r="BS3" i="8"/>
  <c r="BR6" i="8"/>
  <c r="BR5" i="8"/>
  <c r="BR4" i="8"/>
  <c r="BR3" i="8"/>
  <c r="BQ6" i="8"/>
  <c r="BQ5" i="8"/>
  <c r="BQ4" i="8"/>
  <c r="BQ3" i="8"/>
  <c r="BP6" i="8"/>
  <c r="BP5" i="8"/>
  <c r="BP4" i="8"/>
  <c r="BP3" i="8"/>
  <c r="BO6" i="8"/>
  <c r="BO5" i="8"/>
  <c r="BO4" i="8"/>
  <c r="BO3" i="8"/>
  <c r="BN6" i="8"/>
  <c r="BN5" i="8"/>
  <c r="BN4" i="8"/>
  <c r="BN3" i="8"/>
  <c r="BM6" i="8"/>
  <c r="BM5" i="8"/>
  <c r="BM4" i="8"/>
  <c r="BM3" i="8"/>
  <c r="BL6" i="8"/>
  <c r="BL5" i="8"/>
  <c r="BL4" i="8"/>
  <c r="BL3" i="8"/>
  <c r="BK6" i="8"/>
  <c r="BK5" i="8"/>
  <c r="BK4" i="8"/>
  <c r="BK3" i="8"/>
  <c r="BJ6" i="8"/>
  <c r="BJ5" i="8"/>
  <c r="BJ4" i="8"/>
  <c r="BJ3" i="8"/>
  <c r="BI6" i="8"/>
  <c r="BI5" i="8"/>
  <c r="BI4" i="8"/>
  <c r="BI3" i="8"/>
  <c r="BH6" i="8"/>
  <c r="BH5" i="8"/>
  <c r="BH4" i="8"/>
  <c r="BH3" i="8"/>
  <c r="BG6" i="8"/>
  <c r="BG5" i="8"/>
  <c r="BG4" i="8"/>
  <c r="BG3" i="8"/>
  <c r="BF6" i="8"/>
  <c r="BF5" i="8"/>
  <c r="BF4" i="8"/>
  <c r="BF3" i="8"/>
  <c r="BE6" i="8"/>
  <c r="BE5" i="8"/>
  <c r="BE4" i="8"/>
  <c r="BE3" i="8"/>
  <c r="BD6" i="8"/>
  <c r="BD5" i="8"/>
  <c r="BD4" i="8"/>
  <c r="AZ3" i="8"/>
  <c r="BD3" i="8"/>
  <c r="BC6" i="8"/>
  <c r="BC5" i="8"/>
  <c r="BC4" i="8"/>
  <c r="BC3" i="8"/>
  <c r="BB6" i="8"/>
  <c r="BB5" i="8"/>
  <c r="BB4" i="8"/>
  <c r="BB3" i="8"/>
  <c r="BA6" i="8"/>
  <c r="BA5" i="8"/>
  <c r="BA4" i="8"/>
  <c r="BA3" i="8"/>
  <c r="AZ6" i="8"/>
  <c r="AZ5" i="8"/>
  <c r="AZ4" i="8"/>
  <c r="AY6" i="8"/>
  <c r="AY5" i="8"/>
  <c r="AY4" i="8"/>
  <c r="AY3" i="8"/>
  <c r="AX6" i="8"/>
  <c r="AX5" i="8"/>
  <c r="AX4" i="8"/>
  <c r="AX3" i="8"/>
  <c r="AW6" i="8"/>
  <c r="AW5" i="8"/>
  <c r="AW4" i="8"/>
  <c r="AW3" i="8"/>
  <c r="AV6" i="8"/>
  <c r="AV5" i="8"/>
  <c r="AV4" i="8"/>
  <c r="AV3" i="8"/>
  <c r="AU6" i="8"/>
  <c r="AU5" i="8"/>
  <c r="AU4" i="8"/>
  <c r="AU3" i="8"/>
  <c r="AT6" i="8"/>
  <c r="AT5" i="8"/>
  <c r="AT4" i="8"/>
  <c r="AT3" i="8"/>
  <c r="AS6" i="8"/>
  <c r="AS5" i="8"/>
  <c r="AS4" i="8"/>
  <c r="AS3" i="8"/>
  <c r="AR6" i="8"/>
  <c r="AR5" i="8"/>
  <c r="AR4" i="8"/>
  <c r="AR3" i="8"/>
  <c r="AQ6" i="8"/>
  <c r="AQ5" i="8"/>
  <c r="AQ4" i="8"/>
  <c r="AQ3" i="8"/>
  <c r="AP6" i="8"/>
  <c r="AP5" i="8"/>
  <c r="AP4" i="8"/>
  <c r="AP3" i="8"/>
  <c r="AO6" i="8"/>
  <c r="AO5" i="8"/>
  <c r="AO4" i="8"/>
  <c r="AO3" i="8"/>
  <c r="AN6" i="8"/>
  <c r="AN5" i="8"/>
  <c r="AN4" i="8"/>
  <c r="AN3" i="8"/>
  <c r="AM6" i="8"/>
  <c r="AM5" i="8"/>
  <c r="AM4" i="8"/>
  <c r="AM3" i="8"/>
  <c r="AL6" i="8"/>
  <c r="AL5" i="8"/>
  <c r="AL4" i="8"/>
  <c r="AL3" i="8"/>
  <c r="AK6" i="8"/>
  <c r="AK5" i="8"/>
  <c r="AK4" i="8"/>
  <c r="AK3" i="8"/>
  <c r="AJ6" i="8"/>
  <c r="AJ5" i="8"/>
  <c r="AJ4" i="8"/>
  <c r="AJ3" i="8"/>
  <c r="AI6" i="8"/>
  <c r="AI5" i="8"/>
  <c r="AI4" i="8"/>
  <c r="AI3" i="8"/>
  <c r="AH6" i="8"/>
  <c r="AH5" i="8"/>
  <c r="AH4" i="8"/>
  <c r="AH3" i="8"/>
  <c r="AG6" i="8"/>
  <c r="AG5" i="8"/>
  <c r="AG4" i="8"/>
  <c r="AG3" i="8"/>
  <c r="AF6" i="8"/>
  <c r="AF5" i="8"/>
  <c r="AF4" i="8"/>
  <c r="AF3" i="8"/>
  <c r="AE6" i="8"/>
  <c r="AE5" i="8"/>
  <c r="AE4" i="8"/>
  <c r="AE3" i="8"/>
  <c r="AD6" i="8"/>
  <c r="AD5" i="8"/>
  <c r="AD4" i="8"/>
  <c r="AD3" i="8"/>
  <c r="AC6" i="8"/>
  <c r="AC5" i="8"/>
  <c r="AC4" i="8"/>
  <c r="AC3" i="8"/>
  <c r="AB6" i="8"/>
  <c r="AB5" i="8"/>
  <c r="AB4" i="8"/>
  <c r="AB3" i="8"/>
  <c r="AA6" i="8"/>
  <c r="AA5" i="8"/>
  <c r="AA4" i="8"/>
  <c r="AA3" i="8"/>
  <c r="Z6" i="8"/>
  <c r="Z5" i="8"/>
  <c r="Z4" i="8"/>
  <c r="Z3" i="8"/>
  <c r="Y6" i="8"/>
  <c r="Y5" i="8"/>
  <c r="Y4" i="8"/>
  <c r="Y3" i="8"/>
  <c r="X6" i="8"/>
  <c r="X5" i="8"/>
  <c r="X4" i="8"/>
  <c r="X3" i="8"/>
  <c r="W6" i="8"/>
  <c r="W5" i="8"/>
  <c r="W4" i="8"/>
  <c r="W3" i="8"/>
  <c r="V6" i="8"/>
  <c r="V5" i="8"/>
  <c r="V4" i="8"/>
  <c r="V3" i="8"/>
  <c r="U6" i="8"/>
  <c r="U5" i="8"/>
  <c r="U4" i="8"/>
  <c r="U3" i="8"/>
  <c r="T6" i="8"/>
  <c r="T5" i="8"/>
  <c r="T4" i="8"/>
  <c r="T3" i="8"/>
  <c r="S6" i="8"/>
  <c r="S5" i="8"/>
  <c r="S4" i="8"/>
  <c r="S3" i="8"/>
  <c r="R6" i="8"/>
  <c r="R5" i="8"/>
  <c r="R4" i="8"/>
  <c r="R3" i="8"/>
  <c r="CZ6" i="3"/>
  <c r="CZ5" i="3"/>
  <c r="CZ4" i="3"/>
  <c r="CZ3" i="3"/>
  <c r="CA6" i="3"/>
  <c r="CA5" i="3"/>
  <c r="CA4" i="3"/>
  <c r="CA3" i="3"/>
  <c r="E6" i="8"/>
  <c r="E5" i="8"/>
  <c r="E4" i="8"/>
  <c r="E3" i="8"/>
  <c r="D6" i="8"/>
  <c r="D5" i="8"/>
  <c r="D4" i="8"/>
  <c r="D3" i="8"/>
  <c r="C6" i="8"/>
  <c r="C5" i="8"/>
  <c r="C4" i="8"/>
  <c r="C3" i="8"/>
  <c r="B6" i="8"/>
  <c r="B5" i="8"/>
  <c r="B4" i="8"/>
  <c r="B3" i="8"/>
  <c r="BI6" i="7"/>
  <c r="BI5" i="7"/>
  <c r="BI4" i="7"/>
  <c r="BI3" i="7"/>
  <c r="BH6" i="7"/>
  <c r="BH5" i="7"/>
  <c r="BH4" i="7"/>
  <c r="BH3" i="7"/>
  <c r="BG6" i="7"/>
  <c r="BG5" i="7"/>
  <c r="BG4" i="7"/>
  <c r="BG3" i="7"/>
  <c r="BF6" i="7"/>
  <c r="BF5" i="7"/>
  <c r="BF4" i="7"/>
  <c r="BF3" i="7"/>
  <c r="BE6" i="7"/>
  <c r="BE5" i="7"/>
  <c r="BE4" i="7"/>
  <c r="BE3" i="7"/>
  <c r="BD6" i="7"/>
  <c r="BD5" i="7"/>
  <c r="BD4" i="7"/>
  <c r="BD3" i="7"/>
  <c r="BC6" i="7"/>
  <c r="BC5" i="7"/>
  <c r="BC4" i="7"/>
  <c r="BC3" i="7"/>
  <c r="BB6" i="7"/>
  <c r="BB5" i="7"/>
  <c r="BB4" i="7"/>
  <c r="BB3" i="7"/>
  <c r="BA6" i="7"/>
  <c r="BA5" i="7"/>
  <c r="BA4" i="7"/>
  <c r="BA3" i="7"/>
  <c r="AZ6" i="7"/>
  <c r="AZ5" i="7"/>
  <c r="AZ4" i="7"/>
  <c r="AZ3" i="7"/>
  <c r="AY6" i="7"/>
  <c r="AY5" i="7"/>
  <c r="AY4" i="7"/>
  <c r="AY3" i="7"/>
  <c r="AX6" i="7"/>
  <c r="AX5" i="7"/>
  <c r="AX4" i="7"/>
  <c r="AX3" i="7"/>
  <c r="AW6" i="7"/>
  <c r="AW5" i="7"/>
  <c r="AW4" i="7"/>
  <c r="AW3" i="7"/>
  <c r="AV6" i="7"/>
  <c r="AV5" i="7"/>
  <c r="AV4" i="7"/>
  <c r="AV3" i="7"/>
  <c r="AU6" i="7"/>
  <c r="AU5" i="7"/>
  <c r="AU4" i="7"/>
  <c r="AU3" i="7"/>
  <c r="AT6" i="7"/>
  <c r="AT5" i="7"/>
  <c r="AT4" i="7"/>
  <c r="AT3" i="7"/>
  <c r="AS6" i="7"/>
  <c r="AS5" i="7"/>
  <c r="AS4" i="7"/>
  <c r="AS3" i="7"/>
  <c r="AR6" i="7"/>
  <c r="AR5" i="7"/>
  <c r="AR4" i="7"/>
  <c r="AR3" i="7"/>
  <c r="AQ6" i="7"/>
  <c r="AQ5" i="7"/>
  <c r="AQ4" i="7"/>
  <c r="AQ3" i="7"/>
  <c r="AP6" i="7"/>
  <c r="AP5" i="7"/>
  <c r="AP4" i="7"/>
  <c r="AP3" i="7"/>
  <c r="AO6" i="7"/>
  <c r="AO5" i="7"/>
  <c r="AO4" i="7"/>
  <c r="AO3" i="7"/>
  <c r="AN6" i="7"/>
  <c r="AN5" i="7"/>
  <c r="AN4" i="7"/>
  <c r="AN3" i="7"/>
  <c r="AM6" i="7"/>
  <c r="AM5" i="7"/>
  <c r="AM4" i="7"/>
  <c r="AM3" i="7"/>
  <c r="AL6" i="7"/>
  <c r="AL5" i="7"/>
  <c r="AL4" i="7"/>
  <c r="AL3" i="7"/>
  <c r="AK6" i="7"/>
  <c r="AK5" i="7"/>
  <c r="AK4" i="7"/>
  <c r="AK3" i="7"/>
  <c r="AJ6" i="7"/>
  <c r="AJ5" i="7"/>
  <c r="AJ4" i="7"/>
  <c r="AJ3" i="7"/>
  <c r="AI6" i="7"/>
  <c r="AI5" i="7"/>
  <c r="AI4" i="7"/>
  <c r="AI3" i="7"/>
  <c r="AH6" i="7"/>
  <c r="AH5" i="7"/>
  <c r="AH4" i="7"/>
  <c r="AH3" i="7"/>
  <c r="AG6" i="7"/>
  <c r="AG5" i="7"/>
  <c r="AG4" i="7"/>
  <c r="AG3" i="7"/>
  <c r="AF6" i="7"/>
  <c r="AF5" i="7"/>
  <c r="AF4" i="7"/>
  <c r="AF3" i="7"/>
  <c r="AE6" i="7"/>
  <c r="AE5" i="7"/>
  <c r="AE4" i="7"/>
  <c r="AE3" i="7"/>
  <c r="AD6" i="7"/>
  <c r="AD5" i="7"/>
  <c r="AD4" i="7"/>
  <c r="AD3" i="7"/>
  <c r="AC6" i="7"/>
  <c r="AC5" i="7"/>
  <c r="AC4" i="7"/>
  <c r="AC3" i="7"/>
  <c r="AB6" i="7"/>
  <c r="AB5" i="7"/>
  <c r="AB4" i="7"/>
  <c r="AB3" i="7"/>
  <c r="AA6" i="7"/>
  <c r="AA5" i="7"/>
  <c r="AA4" i="7"/>
  <c r="AA3" i="7"/>
  <c r="Z6" i="7"/>
  <c r="Z5" i="7"/>
  <c r="Z4" i="7"/>
  <c r="Z3" i="7"/>
  <c r="Y6" i="7"/>
  <c r="Y5" i="7"/>
  <c r="Y4" i="7"/>
  <c r="Y3" i="7"/>
  <c r="X6" i="7"/>
  <c r="X5" i="7"/>
  <c r="X4" i="7"/>
  <c r="X3" i="7"/>
  <c r="W6" i="7"/>
  <c r="W5" i="7"/>
  <c r="W4" i="7"/>
  <c r="W3" i="7"/>
  <c r="V6" i="7"/>
  <c r="V5" i="7"/>
  <c r="V4" i="7"/>
  <c r="V3" i="7"/>
  <c r="U6" i="7"/>
  <c r="U5" i="7"/>
  <c r="U4" i="7"/>
  <c r="U3" i="7"/>
  <c r="T6" i="7"/>
  <c r="T5" i="7"/>
  <c r="T4" i="7"/>
  <c r="T3" i="7"/>
  <c r="S6" i="7"/>
  <c r="S5" i="7"/>
  <c r="S4" i="7"/>
  <c r="S3" i="7"/>
  <c r="R6" i="7"/>
  <c r="R5" i="7"/>
  <c r="R4" i="7"/>
  <c r="R3" i="7"/>
  <c r="Q6" i="7"/>
  <c r="Q5" i="7"/>
  <c r="Q4" i="7"/>
  <c r="Q3" i="7"/>
  <c r="P6" i="7"/>
  <c r="P5" i="7"/>
  <c r="P4" i="7"/>
  <c r="P3" i="7"/>
  <c r="O6" i="7"/>
  <c r="O5" i="7"/>
  <c r="O4" i="7"/>
  <c r="O3" i="7"/>
  <c r="N6" i="7"/>
  <c r="N5" i="7"/>
  <c r="N4" i="7"/>
  <c r="N3" i="7"/>
  <c r="M6" i="7"/>
  <c r="M5" i="7"/>
  <c r="M4" i="7"/>
  <c r="M3" i="7"/>
  <c r="L6" i="7"/>
  <c r="L5" i="7"/>
  <c r="L4" i="7"/>
  <c r="L3" i="7"/>
  <c r="K6" i="7"/>
  <c r="K5" i="7"/>
  <c r="K4" i="7"/>
  <c r="K3" i="7"/>
  <c r="J6" i="7"/>
  <c r="J5" i="7"/>
  <c r="J4" i="7"/>
  <c r="J3" i="7"/>
  <c r="I6" i="7"/>
  <c r="I5" i="7"/>
  <c r="I4" i="7"/>
  <c r="I3" i="7"/>
  <c r="H6" i="7"/>
  <c r="H5" i="7"/>
  <c r="H4" i="7"/>
  <c r="H3" i="7"/>
  <c r="G6" i="7"/>
  <c r="G5" i="7"/>
  <c r="G4" i="7"/>
  <c r="G3" i="7"/>
  <c r="F6" i="7"/>
  <c r="F5" i="7"/>
  <c r="F4" i="7"/>
  <c r="F3" i="7"/>
  <c r="E6" i="7"/>
  <c r="E5" i="7"/>
  <c r="E4" i="7"/>
  <c r="E3" i="7"/>
  <c r="D6" i="7"/>
  <c r="D5" i="7"/>
  <c r="D4" i="7"/>
  <c r="D3" i="7"/>
  <c r="C6" i="7"/>
  <c r="C5" i="7"/>
  <c r="C4" i="7"/>
  <c r="C3" i="7"/>
  <c r="B6" i="7"/>
  <c r="B5" i="7"/>
  <c r="B4" i="7"/>
  <c r="B3" i="7"/>
  <c r="M6" i="6"/>
  <c r="M5" i="6"/>
  <c r="M4" i="6"/>
  <c r="M3" i="6"/>
  <c r="L6" i="6"/>
  <c r="L5" i="6"/>
  <c r="L4" i="6"/>
  <c r="L3" i="6"/>
  <c r="K6" i="6"/>
  <c r="K5" i="6"/>
  <c r="K4" i="6"/>
  <c r="K3" i="6"/>
  <c r="J6" i="6"/>
  <c r="J5" i="6"/>
  <c r="J4" i="6"/>
  <c r="J3" i="6"/>
  <c r="I6" i="6"/>
  <c r="I5" i="6"/>
  <c r="I4" i="6"/>
  <c r="I3" i="6"/>
  <c r="H6" i="6"/>
  <c r="H5" i="6"/>
  <c r="H4" i="6"/>
  <c r="H3" i="6"/>
  <c r="G6" i="6"/>
  <c r="G5" i="6"/>
  <c r="G4" i="6"/>
  <c r="G3" i="6"/>
  <c r="F6" i="6"/>
  <c r="F5" i="6"/>
  <c r="F4" i="6"/>
  <c r="F3" i="6"/>
  <c r="E6" i="6"/>
  <c r="E5" i="6"/>
  <c r="E4" i="6"/>
  <c r="E3" i="6"/>
  <c r="D6" i="6"/>
  <c r="D5" i="6"/>
  <c r="D4" i="6"/>
  <c r="D3" i="6"/>
  <c r="C6" i="6"/>
  <c r="C5" i="6"/>
  <c r="C4" i="6"/>
  <c r="C3" i="6"/>
  <c r="B6" i="6"/>
  <c r="B5" i="6"/>
  <c r="B4" i="6"/>
  <c r="B3" i="6"/>
  <c r="M6" i="5"/>
  <c r="M5" i="5"/>
  <c r="M4" i="5"/>
  <c r="M3" i="5"/>
  <c r="L6" i="5"/>
  <c r="L5" i="5"/>
  <c r="L4" i="5"/>
  <c r="L3" i="5"/>
  <c r="K6" i="5"/>
  <c r="K5" i="5"/>
  <c r="K4" i="5"/>
  <c r="K3" i="5"/>
  <c r="J6" i="5"/>
  <c r="J5" i="5"/>
  <c r="J4" i="5"/>
  <c r="J3" i="5"/>
  <c r="I6" i="5"/>
  <c r="I5" i="5"/>
  <c r="I4" i="5"/>
  <c r="I3" i="5"/>
  <c r="H6" i="5"/>
  <c r="H5" i="5"/>
  <c r="H4" i="5"/>
  <c r="H3" i="5"/>
  <c r="G6" i="5"/>
  <c r="G5" i="5"/>
  <c r="G4" i="5"/>
  <c r="G3" i="5"/>
  <c r="F6" i="5"/>
  <c r="F5" i="5"/>
  <c r="F4" i="5"/>
  <c r="F3" i="5"/>
  <c r="E6" i="5"/>
  <c r="E5" i="5"/>
  <c r="E4" i="5"/>
  <c r="E3" i="5"/>
  <c r="D6" i="5"/>
  <c r="D5" i="5"/>
  <c r="D4" i="5"/>
  <c r="D3" i="5"/>
  <c r="B6" i="5"/>
  <c r="B5" i="5"/>
  <c r="B4" i="5"/>
  <c r="B3" i="5"/>
  <c r="C6" i="5"/>
  <c r="C5" i="5"/>
  <c r="C4" i="5"/>
  <c r="C3" i="5"/>
  <c r="AC6" i="4"/>
  <c r="AC5" i="4"/>
  <c r="AC4" i="4"/>
  <c r="AC3" i="4"/>
  <c r="AB6" i="4"/>
  <c r="AB5" i="4"/>
  <c r="AB4" i="4"/>
  <c r="AB3" i="4"/>
  <c r="AA6" i="4"/>
  <c r="AA5" i="4"/>
  <c r="AA4" i="4"/>
  <c r="AA3" i="4"/>
  <c r="Z6" i="4"/>
  <c r="Z5" i="4"/>
  <c r="Z4" i="4"/>
  <c r="Z3" i="4"/>
  <c r="Y6" i="4"/>
  <c r="Y5" i="4"/>
  <c r="Y4" i="4"/>
  <c r="Y3" i="4"/>
  <c r="X6" i="4"/>
  <c r="X5" i="4"/>
  <c r="X4" i="4"/>
  <c r="X3" i="4"/>
  <c r="W6" i="4"/>
  <c r="W5" i="4"/>
  <c r="W4" i="4"/>
  <c r="W3" i="4"/>
  <c r="V6" i="4"/>
  <c r="V5" i="4"/>
  <c r="V4" i="4"/>
  <c r="V3" i="4"/>
  <c r="U6" i="4"/>
  <c r="U5" i="4"/>
  <c r="U4" i="4"/>
  <c r="U3" i="4"/>
  <c r="T6" i="4"/>
  <c r="T5" i="4"/>
  <c r="T4" i="4"/>
  <c r="T3" i="4"/>
  <c r="S6" i="4"/>
  <c r="S5" i="4"/>
  <c r="S4" i="4"/>
  <c r="S3" i="4"/>
  <c r="R6" i="4"/>
  <c r="R5" i="4"/>
  <c r="R4" i="4"/>
  <c r="R3" i="4"/>
  <c r="M6" i="4"/>
  <c r="M5" i="4"/>
  <c r="M4" i="4"/>
  <c r="M3" i="4"/>
  <c r="L6" i="4"/>
  <c r="L5" i="4"/>
  <c r="L4" i="4"/>
  <c r="L3" i="4"/>
  <c r="K6" i="4"/>
  <c r="K5" i="4"/>
  <c r="K4" i="4"/>
  <c r="K3" i="4"/>
  <c r="J6" i="4"/>
  <c r="J5" i="4"/>
  <c r="J4" i="4"/>
  <c r="J3" i="4"/>
  <c r="Q6" i="4"/>
  <c r="P6" i="4"/>
  <c r="O6" i="4"/>
  <c r="N6" i="4"/>
  <c r="Q5" i="4"/>
  <c r="P5" i="4"/>
  <c r="O5" i="4"/>
  <c r="N5" i="4"/>
  <c r="Q4" i="4"/>
  <c r="P4" i="4"/>
  <c r="O4" i="4"/>
  <c r="N4" i="4"/>
  <c r="Q3" i="4"/>
  <c r="P3" i="4"/>
  <c r="O3" i="4"/>
  <c r="N3" i="4"/>
  <c r="I6" i="4"/>
  <c r="I5" i="4"/>
  <c r="I4" i="4"/>
  <c r="I3" i="4"/>
  <c r="H6" i="4"/>
  <c r="H5" i="4"/>
  <c r="H4" i="4"/>
  <c r="H3" i="4"/>
  <c r="G6" i="4"/>
  <c r="G5" i="4"/>
  <c r="G4" i="4"/>
  <c r="G3" i="4"/>
  <c r="F6" i="4"/>
  <c r="F5" i="4"/>
  <c r="F4" i="4"/>
  <c r="F3" i="4"/>
  <c r="E6" i="4"/>
  <c r="E5" i="4"/>
  <c r="E4" i="4"/>
  <c r="E3" i="4"/>
  <c r="D6" i="4"/>
  <c r="D5" i="4"/>
  <c r="D4" i="4"/>
  <c r="D3" i="4"/>
  <c r="C6" i="4"/>
  <c r="C5" i="4"/>
  <c r="C4" i="4"/>
  <c r="C3" i="4"/>
  <c r="B6" i="4"/>
  <c r="B5" i="4"/>
  <c r="B4" i="4"/>
  <c r="B3" i="4"/>
  <c r="L8" i="8" l="1"/>
  <c r="N8" i="8"/>
  <c r="P8" i="8"/>
  <c r="O8" i="8"/>
  <c r="Q8" i="8"/>
  <c r="J8" i="8"/>
  <c r="K8" i="8"/>
  <c r="M8" i="8"/>
  <c r="I8" i="8"/>
  <c r="G8" i="8"/>
  <c r="F8" i="8"/>
  <c r="H8" i="8"/>
  <c r="HI8" i="8"/>
  <c r="HH8" i="8"/>
  <c r="HG8" i="8"/>
  <c r="HE8" i="8"/>
  <c r="HD8" i="8"/>
  <c r="HC8" i="8"/>
  <c r="HA8" i="8"/>
  <c r="GZ8" i="8"/>
  <c r="GY8" i="8"/>
  <c r="GW8" i="8"/>
  <c r="GV8" i="8"/>
  <c r="GU8" i="8"/>
  <c r="GS8" i="8"/>
  <c r="GR8" i="8"/>
  <c r="GQ8" i="8"/>
  <c r="GO8" i="8"/>
  <c r="GN8" i="8"/>
  <c r="GM8" i="8"/>
  <c r="GX8" i="8"/>
  <c r="GP8" i="8"/>
  <c r="GT8" i="8"/>
  <c r="HN8" i="8"/>
  <c r="GK8" i="8"/>
  <c r="GJ8" i="8"/>
  <c r="GI8" i="8"/>
  <c r="GH8" i="8"/>
  <c r="GG8" i="8"/>
  <c r="GF8" i="8"/>
  <c r="GE8" i="8"/>
  <c r="GC8" i="8"/>
  <c r="GB8" i="8"/>
  <c r="GA8" i="8"/>
  <c r="FZ8" i="8"/>
  <c r="FY8" i="8"/>
  <c r="FX8" i="8"/>
  <c r="FW8" i="8"/>
  <c r="FV8" i="8"/>
  <c r="FU8" i="8"/>
  <c r="FT8" i="8"/>
  <c r="FS8" i="8"/>
  <c r="FR8" i="8"/>
  <c r="FQ8" i="8"/>
  <c r="FP8" i="8"/>
  <c r="FO8" i="8"/>
  <c r="FN8" i="8"/>
  <c r="FM8" i="8"/>
  <c r="FL8" i="8"/>
  <c r="FK8" i="8"/>
  <c r="FJ8" i="8"/>
  <c r="FI8" i="8"/>
  <c r="FH8" i="8"/>
  <c r="FG8" i="8"/>
  <c r="FF8" i="8"/>
  <c r="FE8" i="8"/>
  <c r="FD8" i="8"/>
  <c r="FC8" i="8"/>
  <c r="FB8" i="8"/>
  <c r="FA8" i="8"/>
  <c r="EZ8" i="8"/>
  <c r="EY8" i="8"/>
  <c r="EW8" i="8"/>
  <c r="EV8" i="8"/>
  <c r="EU8" i="8"/>
  <c r="ET8" i="8"/>
  <c r="ES8" i="8"/>
  <c r="ER8" i="8"/>
  <c r="EQ8" i="8"/>
  <c r="EP8" i="8"/>
  <c r="EO8" i="8"/>
  <c r="EN8" i="8"/>
  <c r="EM8" i="8"/>
  <c r="EL8" i="8"/>
  <c r="EK8" i="8"/>
  <c r="EJ8" i="8"/>
  <c r="EI8" i="8"/>
  <c r="EH8" i="8"/>
  <c r="EG8" i="8"/>
  <c r="EF8" i="8"/>
  <c r="EE8" i="8"/>
  <c r="ED8" i="8"/>
  <c r="EC8" i="8"/>
  <c r="EB8" i="8"/>
  <c r="EA8" i="8"/>
  <c r="DZ8" i="8"/>
  <c r="DY8" i="8"/>
  <c r="DX8" i="8"/>
  <c r="DW8" i="8"/>
  <c r="DV8" i="8"/>
  <c r="DU8" i="8"/>
  <c r="DT8" i="8"/>
  <c r="DS8" i="8"/>
  <c r="DQ8" i="8"/>
  <c r="DP8" i="8"/>
  <c r="DO8" i="8"/>
  <c r="DN8" i="8"/>
  <c r="DM8" i="8"/>
  <c r="DL8" i="8"/>
  <c r="DK8" i="8"/>
  <c r="DJ8" i="8"/>
  <c r="DI8" i="8"/>
  <c r="DH8" i="8"/>
  <c r="DG8" i="8"/>
  <c r="DE8" i="8"/>
  <c r="DD8" i="8"/>
  <c r="DC8" i="8"/>
  <c r="DB8" i="8"/>
  <c r="DA8" i="8"/>
  <c r="CZ8" i="8"/>
  <c r="CY8" i="8"/>
  <c r="CX8" i="8"/>
  <c r="CW8" i="8"/>
  <c r="CV8" i="8"/>
  <c r="CU8" i="8"/>
  <c r="CT8" i="8"/>
  <c r="CS8" i="8"/>
  <c r="CR8" i="8"/>
  <c r="CQ8" i="8"/>
  <c r="CP8" i="8"/>
  <c r="CO8" i="8"/>
  <c r="CN8" i="8"/>
  <c r="CM8" i="8"/>
  <c r="CL8" i="8"/>
  <c r="CK8" i="8"/>
  <c r="CJ8" i="8"/>
  <c r="CI8" i="8"/>
  <c r="CG8" i="8"/>
  <c r="CF8" i="8"/>
  <c r="CE8" i="8"/>
  <c r="CD8" i="8"/>
  <c r="CC8" i="8"/>
  <c r="CB8" i="8"/>
  <c r="CA8" i="8"/>
  <c r="BZ8" i="8"/>
  <c r="BY8" i="8"/>
  <c r="BX8" i="8"/>
  <c r="BW8" i="8"/>
  <c r="BV8" i="8"/>
  <c r="BU8" i="8"/>
  <c r="BT8" i="8"/>
  <c r="BS8" i="8"/>
  <c r="BR8" i="8"/>
  <c r="BQ8" i="8"/>
  <c r="BP8" i="8"/>
  <c r="BO8" i="8"/>
  <c r="BN8" i="8"/>
  <c r="BM8" i="8"/>
  <c r="BL8" i="8"/>
  <c r="BK8" i="8"/>
  <c r="BJ8" i="8"/>
  <c r="BI8" i="8"/>
  <c r="BH8" i="8"/>
  <c r="BG8" i="8"/>
  <c r="BF8" i="8"/>
  <c r="BE8" i="8"/>
  <c r="BD8" i="8"/>
  <c r="BC8" i="8"/>
  <c r="BA8" i="8"/>
  <c r="AZ8" i="8"/>
  <c r="AY8" i="8"/>
  <c r="AX8" i="8"/>
  <c r="AW8" i="8"/>
  <c r="AV8" i="8"/>
  <c r="AU8" i="8"/>
  <c r="AT8" i="8"/>
  <c r="AS8" i="8"/>
  <c r="AR8" i="8"/>
  <c r="AQ8" i="8"/>
  <c r="AP8" i="8"/>
  <c r="AO8" i="8"/>
  <c r="AN8" i="8"/>
  <c r="AM8" i="8"/>
  <c r="AL8" i="8"/>
  <c r="AK8" i="8"/>
  <c r="AJ8" i="8"/>
  <c r="AI8" i="8"/>
  <c r="AH8" i="8"/>
  <c r="HF8" i="8"/>
  <c r="DF8" i="8"/>
  <c r="S8" i="8"/>
  <c r="U8" i="8"/>
  <c r="GD8" i="8"/>
  <c r="HB8" i="8"/>
  <c r="T8" i="8"/>
  <c r="BB8" i="8"/>
  <c r="CH8" i="8"/>
  <c r="DR8" i="8"/>
  <c r="EX8" i="8"/>
  <c r="GL8" i="8"/>
  <c r="AG8" i="8"/>
  <c r="AF8" i="8"/>
  <c r="AE8" i="8"/>
  <c r="AD8" i="8"/>
  <c r="AC8" i="8"/>
  <c r="AB8" i="8"/>
  <c r="AA8" i="8"/>
  <c r="Z8" i="8"/>
  <c r="Y8" i="8"/>
  <c r="X8" i="8"/>
  <c r="W8" i="8"/>
  <c r="V8" i="8"/>
  <c r="R8" i="8"/>
  <c r="E8" i="8"/>
  <c r="D8" i="8"/>
  <c r="C8" i="8"/>
  <c r="B8" i="8"/>
  <c r="BH8" i="7"/>
  <c r="BI8" i="7"/>
  <c r="BG8" i="7"/>
  <c r="BE8" i="7"/>
  <c r="BD8" i="7"/>
  <c r="BC8" i="7"/>
  <c r="BB8" i="7"/>
  <c r="BA8" i="7"/>
  <c r="AZ8" i="7"/>
  <c r="AY8" i="7"/>
  <c r="AX8" i="7"/>
  <c r="AW8" i="7"/>
  <c r="AV8" i="7"/>
  <c r="AU8" i="7"/>
  <c r="AT8" i="7"/>
  <c r="AS8" i="7"/>
  <c r="AR8" i="7"/>
  <c r="AQ8" i="7"/>
  <c r="AP8" i="7"/>
  <c r="N8" i="4"/>
  <c r="Z8" i="4"/>
  <c r="AB8" i="4"/>
  <c r="P8" i="4"/>
  <c r="Q8" i="4"/>
  <c r="Q8" i="7"/>
  <c r="P8" i="7"/>
  <c r="S8" i="7"/>
  <c r="D8" i="7"/>
  <c r="T8" i="7"/>
  <c r="C8" i="4"/>
  <c r="I8" i="4"/>
  <c r="Y8" i="4"/>
  <c r="G8" i="7"/>
  <c r="O8" i="7"/>
  <c r="G8" i="4"/>
  <c r="K8" i="4"/>
  <c r="M8" i="4"/>
  <c r="S8" i="4"/>
  <c r="U8" i="4"/>
  <c r="W8" i="4"/>
  <c r="C8" i="5"/>
  <c r="D8" i="5"/>
  <c r="F8" i="5"/>
  <c r="H8" i="5"/>
  <c r="BF8" i="7"/>
  <c r="C8" i="7"/>
  <c r="E8" i="7"/>
  <c r="I8" i="7"/>
  <c r="K8" i="7"/>
  <c r="M8" i="7"/>
  <c r="AC8" i="4"/>
  <c r="U8" i="7"/>
  <c r="H8" i="4"/>
  <c r="O8" i="4"/>
  <c r="J8" i="4"/>
  <c r="L8" i="4"/>
  <c r="R8" i="4"/>
  <c r="T8" i="4"/>
  <c r="X8" i="4"/>
  <c r="AA8" i="4"/>
  <c r="H8" i="7"/>
  <c r="L8" i="7"/>
  <c r="E8" i="5"/>
  <c r="G8" i="5"/>
  <c r="I8" i="5"/>
  <c r="AO8" i="7"/>
  <c r="AN8" i="7"/>
  <c r="AM8" i="7"/>
  <c r="AL8" i="7"/>
  <c r="AK8" i="7"/>
  <c r="AJ8" i="7"/>
  <c r="AI8" i="7"/>
  <c r="AH8" i="7"/>
  <c r="AG8" i="7"/>
  <c r="AF8" i="7"/>
  <c r="AE8" i="7"/>
  <c r="AD8" i="7"/>
  <c r="AC8" i="7"/>
  <c r="AB8" i="7"/>
  <c r="AA8" i="7"/>
  <c r="Z8" i="7"/>
  <c r="Y8" i="7"/>
  <c r="X8" i="7"/>
  <c r="W8" i="7"/>
  <c r="R8" i="7"/>
  <c r="F8" i="7"/>
  <c r="B8" i="7"/>
  <c r="N8" i="7"/>
  <c r="J8" i="7"/>
  <c r="V8" i="7"/>
  <c r="M8" i="6"/>
  <c r="J8" i="6"/>
  <c r="H8" i="6"/>
  <c r="G8" i="6"/>
  <c r="F8" i="6"/>
  <c r="E8" i="6"/>
  <c r="B8" i="6"/>
  <c r="I8" i="6"/>
  <c r="C8" i="6"/>
  <c r="K8" i="6"/>
  <c r="L8" i="6"/>
  <c r="D8" i="6"/>
  <c r="M8" i="5"/>
  <c r="L8" i="5"/>
  <c r="K8" i="5"/>
  <c r="J8" i="5"/>
  <c r="B8" i="5"/>
  <c r="F8" i="4"/>
  <c r="E8" i="4"/>
  <c r="D8" i="4"/>
  <c r="B8" i="4"/>
  <c r="V8" i="4"/>
  <c r="DC6" i="3"/>
  <c r="DA6" i="3" s="1"/>
  <c r="DC5" i="3"/>
  <c r="DA5" i="3" s="1"/>
  <c r="DC4" i="3"/>
  <c r="DA4" i="3" s="1"/>
  <c r="DC3" i="3"/>
  <c r="DA3" i="3" s="1"/>
  <c r="CT6" i="3"/>
  <c r="CT5" i="3"/>
  <c r="CT4" i="3"/>
  <c r="CT3" i="3"/>
  <c r="CS6" i="3"/>
  <c r="CS5" i="3"/>
  <c r="CS4" i="3"/>
  <c r="CS3" i="3"/>
  <c r="CR6" i="3"/>
  <c r="CR5" i="3"/>
  <c r="CR4" i="3"/>
  <c r="CR3" i="3"/>
  <c r="CQ6" i="3"/>
  <c r="CQ5" i="3"/>
  <c r="CQ4" i="3"/>
  <c r="CQ3" i="3"/>
  <c r="CP6" i="3"/>
  <c r="CP5" i="3"/>
  <c r="CP4" i="3"/>
  <c r="CP3" i="3"/>
  <c r="CO6" i="3"/>
  <c r="CO5" i="3"/>
  <c r="CO4" i="3"/>
  <c r="CO3" i="3"/>
  <c r="CN6" i="3"/>
  <c r="CN5" i="3"/>
  <c r="CN4" i="3"/>
  <c r="CN3" i="3"/>
  <c r="CM6" i="3"/>
  <c r="CM5" i="3"/>
  <c r="CM4" i="3"/>
  <c r="CM3" i="3"/>
  <c r="CL6" i="3"/>
  <c r="CL5" i="3"/>
  <c r="CL4" i="3"/>
  <c r="CL3" i="3"/>
  <c r="CK6" i="3"/>
  <c r="CK5" i="3"/>
  <c r="CK4" i="3"/>
  <c r="CK3" i="3"/>
  <c r="CJ6" i="3"/>
  <c r="CJ5" i="3"/>
  <c r="CJ4" i="3"/>
  <c r="CJ3" i="3"/>
  <c r="CI6" i="3"/>
  <c r="CI5" i="3"/>
  <c r="CI4" i="3"/>
  <c r="CI3" i="3"/>
  <c r="CH6" i="3"/>
  <c r="CH5" i="3"/>
  <c r="CH4" i="3"/>
  <c r="CH3" i="3"/>
  <c r="CG6" i="3"/>
  <c r="CG5" i="3"/>
  <c r="CG4" i="3"/>
  <c r="CG3" i="3"/>
  <c r="CF6" i="3"/>
  <c r="CF5" i="3"/>
  <c r="CF4" i="3"/>
  <c r="CF3" i="3"/>
  <c r="CE4" i="3"/>
  <c r="CE3" i="3"/>
  <c r="CD6" i="3"/>
  <c r="CD5" i="3"/>
  <c r="CD4" i="3"/>
  <c r="CD3" i="3"/>
  <c r="CC6" i="3"/>
  <c r="CC5" i="3"/>
  <c r="CC4" i="3"/>
  <c r="CC3" i="3"/>
  <c r="CB6" i="3"/>
  <c r="CB5" i="3"/>
  <c r="CB4" i="3"/>
  <c r="CB3" i="3"/>
  <c r="BZ6" i="3"/>
  <c r="BZ5" i="3"/>
  <c r="BZ4" i="3"/>
  <c r="BZ3" i="3"/>
  <c r="BY6" i="3"/>
  <c r="BY5" i="3"/>
  <c r="BY4" i="3"/>
  <c r="BY3" i="3"/>
  <c r="BX6" i="3"/>
  <c r="BX5" i="3"/>
  <c r="BX4" i="3"/>
  <c r="BX3" i="3"/>
  <c r="BW6" i="3"/>
  <c r="BW5" i="3"/>
  <c r="BW4" i="3"/>
  <c r="BW3" i="3"/>
  <c r="BV6" i="3"/>
  <c r="BV5" i="3"/>
  <c r="BV4" i="3"/>
  <c r="BV3" i="3"/>
  <c r="BU6" i="3"/>
  <c r="BU5" i="3"/>
  <c r="BU4" i="3"/>
  <c r="BU3" i="3"/>
  <c r="BT6" i="3"/>
  <c r="BT5" i="3"/>
  <c r="BT4" i="3"/>
  <c r="BT3" i="3"/>
  <c r="BS6" i="3"/>
  <c r="BS5" i="3"/>
  <c r="BS4" i="3"/>
  <c r="BS3" i="3"/>
  <c r="BR6" i="3"/>
  <c r="BR5" i="3"/>
  <c r="BR4" i="3"/>
  <c r="BR3" i="3"/>
  <c r="BQ6" i="3"/>
  <c r="BQ5" i="3"/>
  <c r="BQ4" i="3"/>
  <c r="BQ3" i="3"/>
  <c r="BP6" i="3"/>
  <c r="BP5" i="3"/>
  <c r="BP4" i="3"/>
  <c r="BP3" i="3"/>
  <c r="BO6" i="3"/>
  <c r="BO5" i="3"/>
  <c r="BO4" i="3"/>
  <c r="BO3" i="3"/>
  <c r="BN6" i="3"/>
  <c r="BN5" i="3"/>
  <c r="BN4" i="3"/>
  <c r="BN3" i="3"/>
  <c r="BM6" i="3"/>
  <c r="BM5" i="3"/>
  <c r="BM4" i="3"/>
  <c r="BM3" i="3"/>
  <c r="BL6" i="3"/>
  <c r="BL5" i="3"/>
  <c r="BL4" i="3"/>
  <c r="BL3" i="3"/>
  <c r="BK6" i="3"/>
  <c r="BK5" i="3"/>
  <c r="BK4" i="3"/>
  <c r="BK3" i="3"/>
  <c r="BJ6" i="3"/>
  <c r="BJ5" i="3"/>
  <c r="BJ4" i="3"/>
  <c r="BJ3" i="3"/>
  <c r="BI6" i="3"/>
  <c r="BI5" i="3"/>
  <c r="BI4" i="3"/>
  <c r="BI3" i="3"/>
  <c r="BH6" i="3"/>
  <c r="BH5" i="3"/>
  <c r="BH4" i="3"/>
  <c r="BH3" i="3"/>
  <c r="BG6" i="3"/>
  <c r="BG5" i="3"/>
  <c r="BG4" i="3"/>
  <c r="BG3" i="3"/>
  <c r="BF6" i="3"/>
  <c r="BF5" i="3"/>
  <c r="BF4" i="3"/>
  <c r="BF3" i="3"/>
  <c r="BE6" i="3"/>
  <c r="BE5" i="3"/>
  <c r="BE4" i="3"/>
  <c r="BE3" i="3"/>
  <c r="BD6" i="3"/>
  <c r="BD5" i="3"/>
  <c r="BD4" i="3"/>
  <c r="BD3" i="3"/>
  <c r="BC6" i="3"/>
  <c r="BC5" i="3"/>
  <c r="BC4" i="3"/>
  <c r="BC3" i="3"/>
  <c r="BB6" i="3"/>
  <c r="BB5" i="3"/>
  <c r="BB4" i="3"/>
  <c r="BB3" i="3"/>
  <c r="BA6" i="3"/>
  <c r="BA5" i="3"/>
  <c r="BA4" i="3"/>
  <c r="BA3" i="3"/>
  <c r="M6" i="3"/>
  <c r="M5" i="3"/>
  <c r="M4" i="3"/>
  <c r="M3" i="3"/>
  <c r="L6" i="3"/>
  <c r="L5" i="3"/>
  <c r="L4" i="3"/>
  <c r="L3" i="3"/>
  <c r="CY6" i="3"/>
  <c r="CY5" i="3"/>
  <c r="CY4" i="3"/>
  <c r="CY3" i="3"/>
  <c r="CW6" i="3"/>
  <c r="CV6" i="3"/>
  <c r="CU6" i="3"/>
  <c r="CX6" i="3"/>
  <c r="CX5" i="3"/>
  <c r="CX4" i="3"/>
  <c r="CX3" i="3"/>
  <c r="CW5" i="3"/>
  <c r="CW4" i="3"/>
  <c r="CW3" i="3"/>
  <c r="CV5" i="3"/>
  <c r="CV4" i="3"/>
  <c r="CV3" i="3"/>
  <c r="CU5" i="3"/>
  <c r="CU4" i="3"/>
  <c r="CU3" i="3"/>
  <c r="AZ6" i="3"/>
  <c r="AZ5" i="3"/>
  <c r="AZ4" i="3"/>
  <c r="AZ3" i="3"/>
  <c r="AT6" i="3"/>
  <c r="AS6" i="3"/>
  <c r="AR6" i="3"/>
  <c r="AQ6" i="3"/>
  <c r="AP6" i="3"/>
  <c r="AO6" i="3"/>
  <c r="AN6" i="3"/>
  <c r="AM6" i="3"/>
  <c r="AL6" i="3"/>
  <c r="AK6" i="3"/>
  <c r="AJ6" i="3"/>
  <c r="AI6" i="3"/>
  <c r="AH6" i="3"/>
  <c r="AG6" i="3"/>
  <c r="AF6" i="3"/>
  <c r="AU6" i="3"/>
  <c r="AU5" i="3"/>
  <c r="AU4" i="3"/>
  <c r="AU3" i="3"/>
  <c r="AT5" i="3"/>
  <c r="AT4" i="3"/>
  <c r="AT3" i="3"/>
  <c r="AS5" i="3"/>
  <c r="AS4" i="3"/>
  <c r="AS3" i="3"/>
  <c r="AR5" i="3"/>
  <c r="AR4" i="3"/>
  <c r="AR3" i="3"/>
  <c r="AQ5" i="3"/>
  <c r="AQ4" i="3"/>
  <c r="AQ3" i="3"/>
  <c r="AP5" i="3"/>
  <c r="AP4" i="3"/>
  <c r="AP3" i="3"/>
  <c r="AO5" i="3"/>
  <c r="AO4" i="3"/>
  <c r="AO3" i="3"/>
  <c r="AN5" i="3"/>
  <c r="AN4" i="3"/>
  <c r="AN3" i="3"/>
  <c r="AM5" i="3"/>
  <c r="AM4" i="3"/>
  <c r="AM3" i="3"/>
  <c r="AL5" i="3"/>
  <c r="AL4" i="3"/>
  <c r="AL3" i="3"/>
  <c r="AK5" i="3"/>
  <c r="AK4" i="3"/>
  <c r="AK3" i="3"/>
  <c r="AJ5" i="3"/>
  <c r="AJ4" i="3"/>
  <c r="AJ3" i="3"/>
  <c r="AI5" i="3"/>
  <c r="AI4" i="3"/>
  <c r="AI3" i="3"/>
  <c r="AH5" i="3"/>
  <c r="AH4" i="3"/>
  <c r="AH3" i="3"/>
  <c r="AG5" i="3"/>
  <c r="AG4" i="3"/>
  <c r="AG3" i="3"/>
  <c r="AF5" i="3"/>
  <c r="AF4" i="3"/>
  <c r="AF3" i="3"/>
  <c r="AA6" i="3"/>
  <c r="Z6" i="3"/>
  <c r="Y6" i="3"/>
  <c r="AA5" i="3"/>
  <c r="Z5" i="3"/>
  <c r="Y5" i="3"/>
  <c r="AA4" i="3"/>
  <c r="Z4" i="3"/>
  <c r="Y4" i="3"/>
  <c r="AA3" i="3"/>
  <c r="Z3" i="3"/>
  <c r="Y3" i="3"/>
  <c r="T6" i="3"/>
  <c r="S6" i="3"/>
  <c r="R6" i="3"/>
  <c r="T5" i="3"/>
  <c r="S5" i="3"/>
  <c r="R5" i="3"/>
  <c r="T4" i="3"/>
  <c r="S4" i="3"/>
  <c r="R4" i="3"/>
  <c r="T3" i="3"/>
  <c r="S3" i="3"/>
  <c r="R3" i="3"/>
  <c r="K6" i="3"/>
  <c r="J6" i="3"/>
  <c r="I6" i="3"/>
  <c r="H6" i="3"/>
  <c r="G6" i="3"/>
  <c r="K5" i="3"/>
  <c r="J5" i="3"/>
  <c r="I5" i="3"/>
  <c r="H5" i="3"/>
  <c r="G5" i="3"/>
  <c r="K4" i="3"/>
  <c r="J4" i="3"/>
  <c r="I4" i="3"/>
  <c r="H4" i="3"/>
  <c r="G4" i="3"/>
  <c r="K3" i="3"/>
  <c r="J3" i="3"/>
  <c r="I3" i="3"/>
  <c r="H3" i="3"/>
  <c r="G3" i="3"/>
  <c r="DC8" i="3" l="1"/>
  <c r="CQ8" i="3"/>
  <c r="CI8" i="3"/>
  <c r="AZ8" i="3"/>
  <c r="CZ8" i="3"/>
  <c r="CA8" i="3"/>
  <c r="CN8" i="3"/>
  <c r="CK8" i="3"/>
  <c r="CS8" i="3"/>
  <c r="CG8" i="3"/>
  <c r="CO8" i="3"/>
  <c r="BB8" i="3"/>
  <c r="BD8" i="3"/>
  <c r="BF8" i="3"/>
  <c r="BJ8" i="3"/>
  <c r="BL8" i="3"/>
  <c r="CW8" i="3"/>
  <c r="CH8" i="3"/>
  <c r="CP8" i="3"/>
  <c r="BH8" i="3"/>
  <c r="CU8" i="3"/>
  <c r="CY8" i="3"/>
  <c r="DA8" i="3"/>
  <c r="CJ8" i="3"/>
  <c r="CR8" i="3"/>
  <c r="CX8" i="3"/>
  <c r="BA8" i="3"/>
  <c r="BC8" i="3"/>
  <c r="BE8" i="3"/>
  <c r="BG8" i="3"/>
  <c r="BI8" i="3"/>
  <c r="BK8" i="3"/>
  <c r="CL8" i="3"/>
  <c r="CT8" i="3"/>
  <c r="CV8" i="3"/>
  <c r="CM8" i="3"/>
  <c r="CF8" i="3"/>
  <c r="CE8" i="3"/>
  <c r="CD8" i="3"/>
  <c r="CC8" i="3"/>
  <c r="CB8" i="3"/>
  <c r="BZ8" i="3"/>
  <c r="BY8" i="3"/>
  <c r="BX8" i="3"/>
  <c r="BW8" i="3"/>
  <c r="BV8" i="3"/>
  <c r="BU8" i="3"/>
  <c r="BT8" i="3"/>
  <c r="BS8" i="3"/>
  <c r="BR8" i="3"/>
  <c r="BQ8" i="3"/>
  <c r="BP8" i="3"/>
  <c r="BO8" i="3"/>
  <c r="BN8" i="3"/>
  <c r="BM8" i="3"/>
  <c r="L8" i="3"/>
  <c r="AT8" i="3"/>
  <c r="AO8" i="3"/>
  <c r="AU8" i="3"/>
  <c r="AS8" i="3"/>
  <c r="AQ8" i="3"/>
  <c r="AR8" i="3"/>
  <c r="AP8" i="3"/>
  <c r="AL8" i="3"/>
  <c r="AN8" i="3"/>
  <c r="AM8" i="3"/>
  <c r="AF8" i="3"/>
  <c r="AG8" i="3"/>
  <c r="AK8" i="3"/>
  <c r="AJ8" i="3"/>
  <c r="AI8" i="3"/>
  <c r="AH8" i="3"/>
  <c r="Y8" i="3"/>
  <c r="Z8" i="3"/>
  <c r="AA8" i="3"/>
  <c r="R8" i="3"/>
  <c r="S8" i="3"/>
  <c r="T8" i="3"/>
  <c r="J8" i="3"/>
  <c r="M8" i="3"/>
  <c r="H8" i="3"/>
  <c r="I8" i="3"/>
  <c r="K8" i="3"/>
  <c r="G8" i="3"/>
</calcChain>
</file>

<file path=xl/sharedStrings.xml><?xml version="1.0" encoding="utf-8"?>
<sst xmlns="http://schemas.openxmlformats.org/spreadsheetml/2006/main" count="19537" uniqueCount="4971">
  <si>
    <t>Provincia</t>
  </si>
  <si>
    <t>Cessazione</t>
  </si>
  <si>
    <t>Stato giuridico</t>
  </si>
  <si>
    <t>Cognome</t>
  </si>
  <si>
    <t>Nome</t>
  </si>
  <si>
    <t>Data di nascita</t>
  </si>
  <si>
    <t>Codice fiscale</t>
  </si>
  <si>
    <t>Codice cessazione</t>
  </si>
  <si>
    <t>Denominazione</t>
  </si>
  <si>
    <t>Profilo</t>
  </si>
  <si>
    <t>Ordine scuola</t>
  </si>
  <si>
    <t>Tipo posto</t>
  </si>
  <si>
    <t>Classe di concorso</t>
  </si>
  <si>
    <t>Cessazioni</t>
  </si>
  <si>
    <t>ATA</t>
  </si>
  <si>
    <t>TITOLARE</t>
  </si>
  <si>
    <t>14/09/1953</t>
  </si>
  <si>
    <t>CS01</t>
  </si>
  <si>
    <t>AT</t>
  </si>
  <si>
    <t>CS10</t>
  </si>
  <si>
    <t>CS</t>
  </si>
  <si>
    <t xml:space="preserve">PAOLA             </t>
  </si>
  <si>
    <t xml:space="preserve">MARINELLA         </t>
  </si>
  <si>
    <t>17/10/1953</t>
  </si>
  <si>
    <t>AA</t>
  </si>
  <si>
    <t xml:space="preserve">MARISA            </t>
  </si>
  <si>
    <t>16/08/1958</t>
  </si>
  <si>
    <t xml:space="preserve">RAFFAELE          </t>
  </si>
  <si>
    <t xml:space="preserve">ANTONELLA         </t>
  </si>
  <si>
    <t xml:space="preserve">CONTI                     </t>
  </si>
  <si>
    <t xml:space="preserve">MARIA MADDALENA   </t>
  </si>
  <si>
    <t xml:space="preserve">ANNA MARIA        </t>
  </si>
  <si>
    <t xml:space="preserve">ROBERTO           </t>
  </si>
  <si>
    <t xml:space="preserve">NICOLA            </t>
  </si>
  <si>
    <t xml:space="preserve">SILVANA           </t>
  </si>
  <si>
    <t xml:space="preserve">ANTONIO           </t>
  </si>
  <si>
    <t>IF</t>
  </si>
  <si>
    <t xml:space="preserve">GABRIELLA         </t>
  </si>
  <si>
    <t>06/10/1953</t>
  </si>
  <si>
    <t xml:space="preserve">ESPOSITO                  </t>
  </si>
  <si>
    <t>03/08/1958</t>
  </si>
  <si>
    <t xml:space="preserve">LILIANA           </t>
  </si>
  <si>
    <t xml:space="preserve">CONCETTA          </t>
  </si>
  <si>
    <t>06/07/1955</t>
  </si>
  <si>
    <t xml:space="preserve">SABATINI                  </t>
  </si>
  <si>
    <t xml:space="preserve">CLAUDIO           </t>
  </si>
  <si>
    <t>06/12/1953</t>
  </si>
  <si>
    <t>CS11</t>
  </si>
  <si>
    <t>DM</t>
  </si>
  <si>
    <t xml:space="preserve">SPINELLI                  </t>
  </si>
  <si>
    <t>19/12/1953</t>
  </si>
  <si>
    <t>DOC</t>
  </si>
  <si>
    <t xml:space="preserve">ANNA              </t>
  </si>
  <si>
    <t xml:space="preserve">  </t>
  </si>
  <si>
    <t>NORMALE</t>
  </si>
  <si>
    <t>25/04/1956</t>
  </si>
  <si>
    <t>MM</t>
  </si>
  <si>
    <t>A030</t>
  </si>
  <si>
    <t xml:space="preserve">MUSICA SC. I GR.                   </t>
  </si>
  <si>
    <t xml:space="preserve">MARIA             </t>
  </si>
  <si>
    <t>A022</t>
  </si>
  <si>
    <t>ITAL.,STORIA,ED.CIVICA,GEOG.SC.I GR</t>
  </si>
  <si>
    <t>02/01/1954</t>
  </si>
  <si>
    <t>SS</t>
  </si>
  <si>
    <t>B017</t>
  </si>
  <si>
    <t xml:space="preserve">LAB SCIENZE E TECNOL MECCANICHE    </t>
  </si>
  <si>
    <t>07/04/1958</t>
  </si>
  <si>
    <t>A045</t>
  </si>
  <si>
    <t xml:space="preserve">SCIENZE ECONOMICO-AZIENDALI        </t>
  </si>
  <si>
    <t>EE</t>
  </si>
  <si>
    <t xml:space="preserve">ADRIANA           </t>
  </si>
  <si>
    <t xml:space="preserve">SABRINA           </t>
  </si>
  <si>
    <t>A048</t>
  </si>
  <si>
    <t>SCIENZE MOTORIE E SPORTIVE II GRADO</t>
  </si>
  <si>
    <t>26/01/1958</t>
  </si>
  <si>
    <t xml:space="preserve">ANGELO            </t>
  </si>
  <si>
    <t>07/07/1958</t>
  </si>
  <si>
    <t>21/01/1958</t>
  </si>
  <si>
    <t>A026</t>
  </si>
  <si>
    <t xml:space="preserve">MATEMATICA                         </t>
  </si>
  <si>
    <t xml:space="preserve">COLELLA                   </t>
  </si>
  <si>
    <t>03/09/1953</t>
  </si>
  <si>
    <t>15/12/1953</t>
  </si>
  <si>
    <t>A019</t>
  </si>
  <si>
    <t xml:space="preserve">FILOSOFIA E STORIA                 </t>
  </si>
  <si>
    <t>A018</t>
  </si>
  <si>
    <t xml:space="preserve">FILOSOFIA E SCIENZE UMANE          </t>
  </si>
  <si>
    <t xml:space="preserve">GIUSEPPINA        </t>
  </si>
  <si>
    <t>A011</t>
  </si>
  <si>
    <t xml:space="preserve">DISCIPLINE LETTERARIE E LATINO     </t>
  </si>
  <si>
    <t xml:space="preserve">RITA              </t>
  </si>
  <si>
    <t xml:space="preserve">DE LUCA                   </t>
  </si>
  <si>
    <t xml:space="preserve">MARIA LAURA       </t>
  </si>
  <si>
    <t>A037</t>
  </si>
  <si>
    <t>COSTRUZ TECNOL E TECN RAPPR GRAFICA</t>
  </si>
  <si>
    <t xml:space="preserve">LUCIA             </t>
  </si>
  <si>
    <t>27/06/1955</t>
  </si>
  <si>
    <t>A028</t>
  </si>
  <si>
    <t xml:space="preserve">MATEMATICA E SCIENZE               </t>
  </si>
  <si>
    <t>09/11/1957</t>
  </si>
  <si>
    <t>A051</t>
  </si>
  <si>
    <t xml:space="preserve">SCIENZE, TECNOL E TECN AGR         </t>
  </si>
  <si>
    <t>A027</t>
  </si>
  <si>
    <t xml:space="preserve">MATEMATICA E FISICA                </t>
  </si>
  <si>
    <t>AB24</t>
  </si>
  <si>
    <t xml:space="preserve">LINGUA E CULT STRANIERA (INGLESE)  </t>
  </si>
  <si>
    <t>A060</t>
  </si>
  <si>
    <t xml:space="preserve">TECNOLOGIA SC. I GR.               </t>
  </si>
  <si>
    <t>21/05/1955</t>
  </si>
  <si>
    <t xml:space="preserve">MARIA CONCETTA    </t>
  </si>
  <si>
    <t>14/05/1957</t>
  </si>
  <si>
    <t xml:space="preserve">MARIO             </t>
  </si>
  <si>
    <t xml:space="preserve">DIANA             </t>
  </si>
  <si>
    <t>A040</t>
  </si>
  <si>
    <t xml:space="preserve">TECNOLOGIE ELETTRICHE ELETTRONICHE </t>
  </si>
  <si>
    <t>A020</t>
  </si>
  <si>
    <t xml:space="preserve">FISICA                             </t>
  </si>
  <si>
    <t xml:space="preserve">IVANA             </t>
  </si>
  <si>
    <t>A034</t>
  </si>
  <si>
    <t xml:space="preserve">SCIENZE E TECNOLOGIE CHIMICHE      </t>
  </si>
  <si>
    <t xml:space="preserve">DANIELA           </t>
  </si>
  <si>
    <t>06/10/1957</t>
  </si>
  <si>
    <t>SOSTEGNO</t>
  </si>
  <si>
    <t>16/06/1957</t>
  </si>
  <si>
    <t>A046</t>
  </si>
  <si>
    <t xml:space="preserve">SCIENZE GIURIDICO-ECONOMICHE       </t>
  </si>
  <si>
    <t xml:space="preserve">TERESA            </t>
  </si>
  <si>
    <t xml:space="preserve">GENTILE                   </t>
  </si>
  <si>
    <t xml:space="preserve">MARINA            </t>
  </si>
  <si>
    <t>14/04/1958</t>
  </si>
  <si>
    <t>A049</t>
  </si>
  <si>
    <t xml:space="preserve">SC. MOT. E SPORT. SC. I GR.        </t>
  </si>
  <si>
    <t xml:space="preserve">GIULIANI                  </t>
  </si>
  <si>
    <t xml:space="preserve">PATRIZIA          </t>
  </si>
  <si>
    <t>A012</t>
  </si>
  <si>
    <t xml:space="preserve">DISCIPL LETTERARIE ISTITUTI II GR  </t>
  </si>
  <si>
    <t xml:space="preserve">LUCIANI                   </t>
  </si>
  <si>
    <t>09/07/1958</t>
  </si>
  <si>
    <t xml:space="preserve">MARAVALLE                 </t>
  </si>
  <si>
    <t xml:space="preserve">SANDRA            </t>
  </si>
  <si>
    <t xml:space="preserve">MARTINELLI                </t>
  </si>
  <si>
    <t>A001</t>
  </si>
  <si>
    <t xml:space="preserve">ARTE E IMMAGINE SC. I GR.          </t>
  </si>
  <si>
    <t>A041</t>
  </si>
  <si>
    <t xml:space="preserve">SCIENZE E TECNOLOGIE INFORMATICHE  </t>
  </si>
  <si>
    <t>A017</t>
  </si>
  <si>
    <t xml:space="preserve">DISEG STORIA ARTE ISTITUTI II GR   </t>
  </si>
  <si>
    <t>08/08/1956</t>
  </si>
  <si>
    <t>29/10/1957</t>
  </si>
  <si>
    <t xml:space="preserve">PAOLUCCI                  </t>
  </si>
  <si>
    <t>13/06/1954</t>
  </si>
  <si>
    <t>01/11/1953</t>
  </si>
  <si>
    <t xml:space="preserve">ANNA RITA         </t>
  </si>
  <si>
    <t xml:space="preserve">CARLA             </t>
  </si>
  <si>
    <t>04/11/1953</t>
  </si>
  <si>
    <t xml:space="preserve">GIULIANA          </t>
  </si>
  <si>
    <t>27/05/1956</t>
  </si>
  <si>
    <t>A050</t>
  </si>
  <si>
    <t xml:space="preserve">SCIENZE NAT, CHIM E BIOLOG         </t>
  </si>
  <si>
    <t xml:space="preserve">ANNUNZIATA        </t>
  </si>
  <si>
    <t>30/09/1953</t>
  </si>
  <si>
    <t>18/03/1956</t>
  </si>
  <si>
    <t xml:space="preserve">SANTORO                   </t>
  </si>
  <si>
    <t>A047</t>
  </si>
  <si>
    <t xml:space="preserve">SCIENZE MATEMATICHE APPLICATE      </t>
  </si>
  <si>
    <t>07/02/1956</t>
  </si>
  <si>
    <t xml:space="preserve">TIZIANA           </t>
  </si>
  <si>
    <t>26/10/1956</t>
  </si>
  <si>
    <t xml:space="preserve">TRAVAGLINI                </t>
  </si>
  <si>
    <t>IRC</t>
  </si>
  <si>
    <t xml:space="preserve">LIANA             </t>
  </si>
  <si>
    <t>DOTAZIONE PROVINCIALE</t>
  </si>
  <si>
    <t>PED</t>
  </si>
  <si>
    <t>17/03/1955</t>
  </si>
  <si>
    <t>Quota 100</t>
  </si>
  <si>
    <t xml:space="preserve">DOMENICO          </t>
  </si>
  <si>
    <t>03/01/1957</t>
  </si>
  <si>
    <t>CO</t>
  </si>
  <si>
    <t xml:space="preserve">CARLO             </t>
  </si>
  <si>
    <t>23/01/1958</t>
  </si>
  <si>
    <t xml:space="preserve">ANGELA            </t>
  </si>
  <si>
    <t>28/09/1955</t>
  </si>
  <si>
    <t xml:space="preserve">GIUSEPPE          </t>
  </si>
  <si>
    <t xml:space="preserve">MARIA CRISTINA    </t>
  </si>
  <si>
    <t>21/09/1957</t>
  </si>
  <si>
    <t xml:space="preserve">PIETRO            </t>
  </si>
  <si>
    <t>02/06/1958</t>
  </si>
  <si>
    <t>13/11/1956</t>
  </si>
  <si>
    <t>20/03/1955</t>
  </si>
  <si>
    <t>05/07/1957</t>
  </si>
  <si>
    <t>07/11/1958</t>
  </si>
  <si>
    <t xml:space="preserve">BARONE                    </t>
  </si>
  <si>
    <t xml:space="preserve">FABRIZIO          </t>
  </si>
  <si>
    <t xml:space="preserve">LAURETTA          </t>
  </si>
  <si>
    <t>26/02/1956</t>
  </si>
  <si>
    <t xml:space="preserve">ELSA              </t>
  </si>
  <si>
    <t>A008</t>
  </si>
  <si>
    <t xml:space="preserve">DISCIP GEOM, ARCH, ARRED, SCENOTEC </t>
  </si>
  <si>
    <t xml:space="preserve">MARCELLA          </t>
  </si>
  <si>
    <t>29/08/1958</t>
  </si>
  <si>
    <t xml:space="preserve">ELISABETTA        </t>
  </si>
  <si>
    <t>02/01/1958</t>
  </si>
  <si>
    <t xml:space="preserve">COSTANTINI                </t>
  </si>
  <si>
    <t xml:space="preserve">GIOVANNA          </t>
  </si>
  <si>
    <t>28/10/1958</t>
  </si>
  <si>
    <t xml:space="preserve">MARIA PIA         </t>
  </si>
  <si>
    <t>02/08/1957</t>
  </si>
  <si>
    <t>28/04/1955</t>
  </si>
  <si>
    <t xml:space="preserve">TONINO            </t>
  </si>
  <si>
    <t xml:space="preserve">GIORGIO           </t>
  </si>
  <si>
    <t>13/03/1955</t>
  </si>
  <si>
    <t xml:space="preserve">ASSUNTA           </t>
  </si>
  <si>
    <t>15/08/1958</t>
  </si>
  <si>
    <t>23/11/1958</t>
  </si>
  <si>
    <t>AA24</t>
  </si>
  <si>
    <t xml:space="preserve">LINGUA E CULT STRANIERA (FRANCESE) </t>
  </si>
  <si>
    <t xml:space="preserve">MANUELA           </t>
  </si>
  <si>
    <t xml:space="preserve">VALENTINO         </t>
  </si>
  <si>
    <t xml:space="preserve">IOLANDA           </t>
  </si>
  <si>
    <t>AB25</t>
  </si>
  <si>
    <t xml:space="preserve">LINGUA STRANIERA (INGLESE)         </t>
  </si>
  <si>
    <t xml:space="preserve">CHIARINA          </t>
  </si>
  <si>
    <t xml:space="preserve">EVANGELISTA               </t>
  </si>
  <si>
    <t>A021</t>
  </si>
  <si>
    <t xml:space="preserve">GEOGRAFIA                          </t>
  </si>
  <si>
    <t xml:space="preserve">ROSA              </t>
  </si>
  <si>
    <t>30/10/1956</t>
  </si>
  <si>
    <t>11/08/1958</t>
  </si>
  <si>
    <t xml:space="preserve">FRANCESCA         </t>
  </si>
  <si>
    <t xml:space="preserve">VINCENZO          </t>
  </si>
  <si>
    <t xml:space="preserve">ANTONIA           </t>
  </si>
  <si>
    <t>25/01/1956</t>
  </si>
  <si>
    <t>24/12/1957</t>
  </si>
  <si>
    <t>07/05/1955</t>
  </si>
  <si>
    <t>28/01/1957</t>
  </si>
  <si>
    <t xml:space="preserve">MARIANI                   </t>
  </si>
  <si>
    <t>B015</t>
  </si>
  <si>
    <t xml:space="preserve">LAB SC E TECNOL ELETTR ELETTRONIC  </t>
  </si>
  <si>
    <t>05/03/1956</t>
  </si>
  <si>
    <t xml:space="preserve">ISABELLA          </t>
  </si>
  <si>
    <t>13/02/1957</t>
  </si>
  <si>
    <t>19/01/1958</t>
  </si>
  <si>
    <t xml:space="preserve">FILOMENA          </t>
  </si>
  <si>
    <t>15/01/1957</t>
  </si>
  <si>
    <t xml:space="preserve">POLIDORI                  </t>
  </si>
  <si>
    <t>12/10/1955</t>
  </si>
  <si>
    <t xml:space="preserve">MARIA ANTONIETTA  </t>
  </si>
  <si>
    <t xml:space="preserve">CLARA             </t>
  </si>
  <si>
    <t xml:space="preserve">RAFFAELI                  </t>
  </si>
  <si>
    <t>14/02/1956</t>
  </si>
  <si>
    <t>07/11/1957</t>
  </si>
  <si>
    <t>10/03/1955</t>
  </si>
  <si>
    <t xml:space="preserve">ROBERTA           </t>
  </si>
  <si>
    <t>18/04/1955</t>
  </si>
  <si>
    <t xml:space="preserve">CINZIA            </t>
  </si>
  <si>
    <t xml:space="preserve">FRANCO            </t>
  </si>
  <si>
    <t xml:space="preserve">SALVATORE         </t>
  </si>
  <si>
    <t>30/11/1957</t>
  </si>
  <si>
    <t xml:space="preserve">ROSARIA           </t>
  </si>
  <si>
    <t>10/01/1954</t>
  </si>
  <si>
    <t>02/10/1954</t>
  </si>
  <si>
    <t>25/05/1958</t>
  </si>
  <si>
    <t>25/10/1957</t>
  </si>
  <si>
    <t xml:space="preserve">DONATELLA         </t>
  </si>
  <si>
    <t>07/06/1957</t>
  </si>
  <si>
    <t>07/09/1953</t>
  </si>
  <si>
    <t xml:space="preserve">DI GIOVANNI               </t>
  </si>
  <si>
    <t xml:space="preserve">MARIA TERESA      </t>
  </si>
  <si>
    <t>21/09/1953</t>
  </si>
  <si>
    <t xml:space="preserve">FERNANDO          </t>
  </si>
  <si>
    <t xml:space="preserve">DANILO            </t>
  </si>
  <si>
    <t xml:space="preserve">TONELLI                   </t>
  </si>
  <si>
    <t>24/09/1957</t>
  </si>
  <si>
    <t xml:space="preserve">BERNARDI                  </t>
  </si>
  <si>
    <t>23/08/1955</t>
  </si>
  <si>
    <t>28/10/1957</t>
  </si>
  <si>
    <t>04/10/1957</t>
  </si>
  <si>
    <t xml:space="preserve">ROSANNA           </t>
  </si>
  <si>
    <t xml:space="preserve">FRANCA            </t>
  </si>
  <si>
    <t xml:space="preserve">STEFANIA          </t>
  </si>
  <si>
    <t xml:space="preserve">SILVIA            </t>
  </si>
  <si>
    <t xml:space="preserve">ORNELLA           </t>
  </si>
  <si>
    <t>20/09/1953</t>
  </si>
  <si>
    <t xml:space="preserve">LUCCI                     </t>
  </si>
  <si>
    <t xml:space="preserve">LAURA             </t>
  </si>
  <si>
    <t>11/11/1953</t>
  </si>
  <si>
    <t xml:space="preserve">FRANCESCO         </t>
  </si>
  <si>
    <t>03/10/1953</t>
  </si>
  <si>
    <t xml:space="preserve">MARILENA          </t>
  </si>
  <si>
    <t xml:space="preserve">MIRELLA           </t>
  </si>
  <si>
    <t xml:space="preserve">ANTONIETTA        </t>
  </si>
  <si>
    <t>09/06/1956</t>
  </si>
  <si>
    <t>03/07/1956</t>
  </si>
  <si>
    <t xml:space="preserve">VALERI                    </t>
  </si>
  <si>
    <t>06/02/1954</t>
  </si>
  <si>
    <t>A054</t>
  </si>
  <si>
    <t xml:space="preserve">STORIA DELL'ARTE                   </t>
  </si>
  <si>
    <t xml:space="preserve">LUCIO             </t>
  </si>
  <si>
    <t>21/03/1955</t>
  </si>
  <si>
    <t>02/02/1957</t>
  </si>
  <si>
    <t>09/04/1958</t>
  </si>
  <si>
    <t xml:space="preserve">FELICE            </t>
  </si>
  <si>
    <t>19/04/1955</t>
  </si>
  <si>
    <t>23/09/1957</t>
  </si>
  <si>
    <t>19/03/1955</t>
  </si>
  <si>
    <t>07/03/1958</t>
  </si>
  <si>
    <t>24/12/1956</t>
  </si>
  <si>
    <t xml:space="preserve">ROSSI                     </t>
  </si>
  <si>
    <t>23/03/1957</t>
  </si>
  <si>
    <t xml:space="preserve">ELISA             </t>
  </si>
  <si>
    <t>27/09/1958</t>
  </si>
  <si>
    <t xml:space="preserve">LUISA             </t>
  </si>
  <si>
    <t>18/05/1956</t>
  </si>
  <si>
    <t>24/06/1958</t>
  </si>
  <si>
    <t xml:space="preserve">SIMONETTA         </t>
  </si>
  <si>
    <t>23/11/1957</t>
  </si>
  <si>
    <t xml:space="preserve">ELENA             </t>
  </si>
  <si>
    <t>28/06/1958</t>
  </si>
  <si>
    <t xml:space="preserve">MAURO             </t>
  </si>
  <si>
    <t xml:space="preserve">DEL VECCHIO               </t>
  </si>
  <si>
    <t xml:space="preserve">IDA               </t>
  </si>
  <si>
    <t>10/07/1958</t>
  </si>
  <si>
    <t xml:space="preserve">DOMENICA          </t>
  </si>
  <si>
    <t>02/04/1957</t>
  </si>
  <si>
    <t>COLLOCATO FUORI RUOLO</t>
  </si>
  <si>
    <t>09/09/1958</t>
  </si>
  <si>
    <t xml:space="preserve">LUCIANA           </t>
  </si>
  <si>
    <t>27/02/1958</t>
  </si>
  <si>
    <t>13/11/1954</t>
  </si>
  <si>
    <t>AA25</t>
  </si>
  <si>
    <t xml:space="preserve">LINGUA STRANIERA (FRANCESE)        </t>
  </si>
  <si>
    <t xml:space="preserve">DONATO            </t>
  </si>
  <si>
    <t>26/01/1957</t>
  </si>
  <si>
    <t xml:space="preserve">MONACO                    </t>
  </si>
  <si>
    <t xml:space="preserve">FABIO             </t>
  </si>
  <si>
    <t>B003</t>
  </si>
  <si>
    <t xml:space="preserve">LABORATORI DI FISICA               </t>
  </si>
  <si>
    <t>06/04/1957</t>
  </si>
  <si>
    <t>19/05/1954</t>
  </si>
  <si>
    <t xml:space="preserve">ELIDE             </t>
  </si>
  <si>
    <t>28/08/1958</t>
  </si>
  <si>
    <t xml:space="preserve">GILDA             </t>
  </si>
  <si>
    <t>06/12/1958</t>
  </si>
  <si>
    <t xml:space="preserve">LUCIANO           </t>
  </si>
  <si>
    <t>22/11/1955</t>
  </si>
  <si>
    <t>16/07/1956</t>
  </si>
  <si>
    <t xml:space="preserve">ALFREDO           </t>
  </si>
  <si>
    <t xml:space="preserve">FEDERICO                  </t>
  </si>
  <si>
    <t>23/08/1958</t>
  </si>
  <si>
    <t>08/02/1960</t>
  </si>
  <si>
    <t xml:space="preserve">MARIA DONATA      </t>
  </si>
  <si>
    <t xml:space="preserve">VINCENZINA        </t>
  </si>
  <si>
    <t xml:space="preserve">SILVIO            </t>
  </si>
  <si>
    <t xml:space="preserve">SANDRO            </t>
  </si>
  <si>
    <t xml:space="preserve">LEONARDO          </t>
  </si>
  <si>
    <t xml:space="preserve">GIANFRANCO        </t>
  </si>
  <si>
    <t>11/12/1955</t>
  </si>
  <si>
    <t>26/03/1957</t>
  </si>
  <si>
    <t xml:space="preserve">SERGIO            </t>
  </si>
  <si>
    <t>B020</t>
  </si>
  <si>
    <t xml:space="preserve">LAB SERV ENOGASTRON, SETT CUCINA   </t>
  </si>
  <si>
    <t xml:space="preserve">MARIA GABRIELLA   </t>
  </si>
  <si>
    <t>02/02/1956</t>
  </si>
  <si>
    <t>04/05/1958</t>
  </si>
  <si>
    <t>08/08/1957</t>
  </si>
  <si>
    <t xml:space="preserve">FERRI                     </t>
  </si>
  <si>
    <t>02/03/1957</t>
  </si>
  <si>
    <t xml:space="preserve">FRATERNALI                </t>
  </si>
  <si>
    <t xml:space="preserve">GABRIELE          </t>
  </si>
  <si>
    <t>17/09/1953</t>
  </si>
  <si>
    <t xml:space="preserve">LUIGINA           </t>
  </si>
  <si>
    <t xml:space="preserve">LOREDANA          </t>
  </si>
  <si>
    <t>18/08/1956</t>
  </si>
  <si>
    <t>21/12/1954</t>
  </si>
  <si>
    <t xml:space="preserve">POMPEI                    </t>
  </si>
  <si>
    <t xml:space="preserve">NICOLETTA         </t>
  </si>
  <si>
    <t>22/09/1958</t>
  </si>
  <si>
    <t xml:space="preserve">GIULIANO          </t>
  </si>
  <si>
    <t xml:space="preserve">CESARINO          </t>
  </si>
  <si>
    <t>27/03/1958</t>
  </si>
  <si>
    <t xml:space="preserve">BIAGIO            </t>
  </si>
  <si>
    <t>12/07/1958</t>
  </si>
  <si>
    <t>12/08/1956</t>
  </si>
  <si>
    <t xml:space="preserve">MARIA GRAZIA      </t>
  </si>
  <si>
    <t xml:space="preserve">ODOARDI                   </t>
  </si>
  <si>
    <t>23/02/1957</t>
  </si>
  <si>
    <t>30/08/1956</t>
  </si>
  <si>
    <t>22/10/1957</t>
  </si>
  <si>
    <t xml:space="preserve">GRAZIANO          </t>
  </si>
  <si>
    <t>09/03/1957</t>
  </si>
  <si>
    <t xml:space="preserve">CLAUDIA           </t>
  </si>
  <si>
    <t>20/01/1956</t>
  </si>
  <si>
    <t>02/05/1958</t>
  </si>
  <si>
    <t>05/06/1955</t>
  </si>
  <si>
    <t>10/02/1956</t>
  </si>
  <si>
    <t xml:space="preserve">GIOVANNI          </t>
  </si>
  <si>
    <t>03/06/1955</t>
  </si>
  <si>
    <t xml:space="preserve">UMBERTO           </t>
  </si>
  <si>
    <t xml:space="preserve">D'AMICO                   </t>
  </si>
  <si>
    <t xml:space="preserve">FIORELLA          </t>
  </si>
  <si>
    <t>01/05/1958</t>
  </si>
  <si>
    <t>AD24</t>
  </si>
  <si>
    <t xml:space="preserve">LINGUA E CULT STRANIERA (TEDESCO)  </t>
  </si>
  <si>
    <t>08/05/1957</t>
  </si>
  <si>
    <t xml:space="preserve">ROSSANA           </t>
  </si>
  <si>
    <t xml:space="preserve">MARA              </t>
  </si>
  <si>
    <t>25/10/1958</t>
  </si>
  <si>
    <t xml:space="preserve">ALESSANDRA        </t>
  </si>
  <si>
    <t xml:space="preserve">MANCINI                   </t>
  </si>
  <si>
    <t>23/12/1957</t>
  </si>
  <si>
    <t>02/10/1953</t>
  </si>
  <si>
    <t>25/07/1958</t>
  </si>
  <si>
    <t>07/09/1955</t>
  </si>
  <si>
    <t>30/03/1955</t>
  </si>
  <si>
    <t xml:space="preserve">MARIA LUCIA       </t>
  </si>
  <si>
    <t>11/04/1956</t>
  </si>
  <si>
    <t xml:space="preserve">ROSELLA           </t>
  </si>
  <si>
    <t>13/12/1954</t>
  </si>
  <si>
    <t xml:space="preserve">NATALINA          </t>
  </si>
  <si>
    <t xml:space="preserve">PRIMAVERA                 </t>
  </si>
  <si>
    <t>03/11/1956</t>
  </si>
  <si>
    <t xml:space="preserve">GRAZIELLA         </t>
  </si>
  <si>
    <t>13/04/1956</t>
  </si>
  <si>
    <t xml:space="preserve">PAOLO             </t>
  </si>
  <si>
    <t>02/11/1958</t>
  </si>
  <si>
    <t xml:space="preserve">TUCCI                     </t>
  </si>
  <si>
    <t xml:space="preserve">VALENTINI                 </t>
  </si>
  <si>
    <t>03/12/1955</t>
  </si>
  <si>
    <t>A009</t>
  </si>
  <si>
    <t>DISCIP GRAFICHE, PITTORICHE, SCENOG</t>
  </si>
  <si>
    <t xml:space="preserve">MARIA RITA        </t>
  </si>
  <si>
    <t>04/05/1957</t>
  </si>
  <si>
    <t>06/11/1958</t>
  </si>
  <si>
    <t xml:space="preserve">ELIO              </t>
  </si>
  <si>
    <t xml:space="preserve">DI LORENZO                </t>
  </si>
  <si>
    <t xml:space="preserve">MARCO             </t>
  </si>
  <si>
    <t>27/09/1953</t>
  </si>
  <si>
    <t xml:space="preserve">ANTONINI                  </t>
  </si>
  <si>
    <t xml:space="preserve">ALBERTO           </t>
  </si>
  <si>
    <t xml:space="preserve">ROSALIA           </t>
  </si>
  <si>
    <t>10/11/1955</t>
  </si>
  <si>
    <t xml:space="preserve">CANTARINI                 </t>
  </si>
  <si>
    <t xml:space="preserve">ERNESTA           </t>
  </si>
  <si>
    <t>18/07/1953</t>
  </si>
  <si>
    <t xml:space="preserve">MARIAGRAZIA       </t>
  </si>
  <si>
    <t>30/10/1953</t>
  </si>
  <si>
    <t>12/03/1954</t>
  </si>
  <si>
    <t>11/05/1953</t>
  </si>
  <si>
    <t>25/10/1953</t>
  </si>
  <si>
    <t xml:space="preserve">CRISTINA          </t>
  </si>
  <si>
    <t>18/05/1953</t>
  </si>
  <si>
    <t>01/12/1955</t>
  </si>
  <si>
    <t>09/11/1954</t>
  </si>
  <si>
    <t xml:space="preserve">GRAZIANI                  </t>
  </si>
  <si>
    <t xml:space="preserve">ISOTTI                    </t>
  </si>
  <si>
    <t>07/08/1954</t>
  </si>
  <si>
    <t xml:space="preserve">VILMA             </t>
  </si>
  <si>
    <t>16/12/1953</t>
  </si>
  <si>
    <t>30/08/1957</t>
  </si>
  <si>
    <t>08/08/1958</t>
  </si>
  <si>
    <t>A042</t>
  </si>
  <si>
    <t xml:space="preserve">SCIENZE E TECNOLOGIE MECCANICHE    </t>
  </si>
  <si>
    <t>06/01/1953</t>
  </si>
  <si>
    <t xml:space="preserve">PETRINI                   </t>
  </si>
  <si>
    <t xml:space="preserve">PICCIONI                  </t>
  </si>
  <si>
    <t xml:space="preserve">MARIELLA          </t>
  </si>
  <si>
    <t xml:space="preserve">ALBA              </t>
  </si>
  <si>
    <t>31/01/1953</t>
  </si>
  <si>
    <t>13/07/1956</t>
  </si>
  <si>
    <t xml:space="preserve">MIRIAM            </t>
  </si>
  <si>
    <t>30/01/1957</t>
  </si>
  <si>
    <t>13/03/1958</t>
  </si>
  <si>
    <t>04/06/1955</t>
  </si>
  <si>
    <t>10/06/1957</t>
  </si>
  <si>
    <t xml:space="preserve">ANGELINI                  </t>
  </si>
  <si>
    <t>12/11/1958</t>
  </si>
  <si>
    <t>27/01/1956</t>
  </si>
  <si>
    <t>06/05/1958</t>
  </si>
  <si>
    <t>02/05/1954</t>
  </si>
  <si>
    <t>27/11/1958</t>
  </si>
  <si>
    <t>09/11/1958</t>
  </si>
  <si>
    <t xml:space="preserve">ORIETTA           </t>
  </si>
  <si>
    <t>23/12/1956</t>
  </si>
  <si>
    <t xml:space="preserve">MARIA PAOLA       </t>
  </si>
  <si>
    <t xml:space="preserve">NARDI                     </t>
  </si>
  <si>
    <t xml:space="preserve">MASSIMO           </t>
  </si>
  <si>
    <t>28/09/1958</t>
  </si>
  <si>
    <t xml:space="preserve">PETRELLI                  </t>
  </si>
  <si>
    <t>18/02/1957</t>
  </si>
  <si>
    <t>23/07/1956</t>
  </si>
  <si>
    <t>23/06/1958</t>
  </si>
  <si>
    <t>01/04/1958</t>
  </si>
  <si>
    <t xml:space="preserve">MATILDE           </t>
  </si>
  <si>
    <t>01/09/1953</t>
  </si>
  <si>
    <t>18/08/1955</t>
  </si>
  <si>
    <t xml:space="preserve">PASCUCCI                  </t>
  </si>
  <si>
    <t>06/03/1958</t>
  </si>
  <si>
    <t>27/10/1958</t>
  </si>
  <si>
    <t>22/11/1957</t>
  </si>
  <si>
    <t>13/01/1956</t>
  </si>
  <si>
    <t xml:space="preserve">FERRARA                   </t>
  </si>
  <si>
    <t>25/05/1957</t>
  </si>
  <si>
    <t>18/07/1954</t>
  </si>
  <si>
    <t xml:space="preserve">GIOIA                     </t>
  </si>
  <si>
    <t>ENRICO FERMI</t>
  </si>
  <si>
    <t>10/08/1955</t>
  </si>
  <si>
    <t xml:space="preserve">EMANUELE          </t>
  </si>
  <si>
    <t>02/10/1957</t>
  </si>
  <si>
    <t>B021</t>
  </si>
  <si>
    <t>LAB SERV ENOGASTRON, SETT SALA VEND</t>
  </si>
  <si>
    <t>24/01/1957</t>
  </si>
  <si>
    <t>18/09/1956</t>
  </si>
  <si>
    <t>01/12/1953</t>
  </si>
  <si>
    <t>19/03/1958</t>
  </si>
  <si>
    <t>11/05/1957</t>
  </si>
  <si>
    <t>16/02/1956</t>
  </si>
  <si>
    <t>27/12/1954</t>
  </si>
  <si>
    <t>28/09/1957</t>
  </si>
  <si>
    <t>21/12/1958</t>
  </si>
  <si>
    <t>29/12/1957</t>
  </si>
  <si>
    <t>B016</t>
  </si>
  <si>
    <t xml:space="preserve">LAB SCIENZE E TECNOL INFORMATICHE  </t>
  </si>
  <si>
    <t xml:space="preserve">CHIARA            </t>
  </si>
  <si>
    <t>12/03/1958</t>
  </si>
  <si>
    <t xml:space="preserve">GRAZIA MARIA      </t>
  </si>
  <si>
    <t>11/05/1958</t>
  </si>
  <si>
    <t>21/08/1955</t>
  </si>
  <si>
    <t>15/09/1956</t>
  </si>
  <si>
    <t xml:space="preserve">MARIA ANTONIA     </t>
  </si>
  <si>
    <t xml:space="preserve">MICHELE           </t>
  </si>
  <si>
    <t xml:space="preserve">MARTELLI                  </t>
  </si>
  <si>
    <t xml:space="preserve">VALERIA           </t>
  </si>
  <si>
    <t>10/11/1957</t>
  </si>
  <si>
    <t>13/05/1956</t>
  </si>
  <si>
    <t xml:space="preserve">ROSSETTI                  </t>
  </si>
  <si>
    <t>09/11/1956</t>
  </si>
  <si>
    <t>01/01/1958</t>
  </si>
  <si>
    <t>19/12/1956</t>
  </si>
  <si>
    <t>03/08/1955</t>
  </si>
  <si>
    <t>24/05/1958</t>
  </si>
  <si>
    <t xml:space="preserve">CARMELA           </t>
  </si>
  <si>
    <t>23/07/1958</t>
  </si>
  <si>
    <t>24/12/1953</t>
  </si>
  <si>
    <t>06/11/1955</t>
  </si>
  <si>
    <t>07/09/1956</t>
  </si>
  <si>
    <t>15/03/1956</t>
  </si>
  <si>
    <t xml:space="preserve">GIUSEPPA          </t>
  </si>
  <si>
    <t xml:space="preserve">OLGA              </t>
  </si>
  <si>
    <t>05/10/1953</t>
  </si>
  <si>
    <t>16/09/1956</t>
  </si>
  <si>
    <t>24/02/1958</t>
  </si>
  <si>
    <t>23/09/1956</t>
  </si>
  <si>
    <t>RP03</t>
  </si>
  <si>
    <t>A005</t>
  </si>
  <si>
    <t xml:space="preserve">DESIGN DEL TESSUTO E DELLA MODA    </t>
  </si>
  <si>
    <t>13/06/1958</t>
  </si>
  <si>
    <t>04/08/1958</t>
  </si>
  <si>
    <t xml:space="preserve">ELEONORA          </t>
  </si>
  <si>
    <t xml:space="preserve">LEONE                     </t>
  </si>
  <si>
    <t>25/11/1953</t>
  </si>
  <si>
    <t>02/09/1957</t>
  </si>
  <si>
    <t xml:space="preserve">EMANUELA          </t>
  </si>
  <si>
    <t>05/09/1953</t>
  </si>
  <si>
    <t xml:space="preserve">DONATA            </t>
  </si>
  <si>
    <t>01/10/1955</t>
  </si>
  <si>
    <t>22/02/1960</t>
  </si>
  <si>
    <t xml:space="preserve">ROSALBA           </t>
  </si>
  <si>
    <t>03/08/1953</t>
  </si>
  <si>
    <t>22/01/1956</t>
  </si>
  <si>
    <t>09/10/1957</t>
  </si>
  <si>
    <t xml:space="preserve">VITTORIO          </t>
  </si>
  <si>
    <t xml:space="preserve">D'ALESSANDRO              </t>
  </si>
  <si>
    <t>18/01/1956</t>
  </si>
  <si>
    <t xml:space="preserve">MARIA ROSA        </t>
  </si>
  <si>
    <t>06/07/1958</t>
  </si>
  <si>
    <t>02/12/1955</t>
  </si>
  <si>
    <t>26/05/1958</t>
  </si>
  <si>
    <t>07/01/1958</t>
  </si>
  <si>
    <t>02/01/1957</t>
  </si>
  <si>
    <t>31/03/1957</t>
  </si>
  <si>
    <t>04/04/1957</t>
  </si>
  <si>
    <t>05/05/1958</t>
  </si>
  <si>
    <t>05/06/1957</t>
  </si>
  <si>
    <t xml:space="preserve">FILIPPO           </t>
  </si>
  <si>
    <t xml:space="preserve">MARIA EUGENIA     </t>
  </si>
  <si>
    <t>24/02/1956</t>
  </si>
  <si>
    <t>01/05/1955</t>
  </si>
  <si>
    <t>B011</t>
  </si>
  <si>
    <t xml:space="preserve">LAB SCIENZE E TECNOL AGRARIE       </t>
  </si>
  <si>
    <t xml:space="preserve">GIULIANO                  </t>
  </si>
  <si>
    <t>18/08/1957</t>
  </si>
  <si>
    <t xml:space="preserve">MARIA VITTORIA    </t>
  </si>
  <si>
    <t xml:space="preserve">GUGLIELMI                 </t>
  </si>
  <si>
    <t xml:space="preserve">LANGELLA                  </t>
  </si>
  <si>
    <t>25/03/1957</t>
  </si>
  <si>
    <t>07/07/1956</t>
  </si>
  <si>
    <t>23/07/1957</t>
  </si>
  <si>
    <t xml:space="preserve">ELVIRA            </t>
  </si>
  <si>
    <t>07/07/1957</t>
  </si>
  <si>
    <t>01/01/1954</t>
  </si>
  <si>
    <t>02/08/1958</t>
  </si>
  <si>
    <t>10/01/1956</t>
  </si>
  <si>
    <t>21/11/1955</t>
  </si>
  <si>
    <t>27/01/1958</t>
  </si>
  <si>
    <t xml:space="preserve">FAZIO                     </t>
  </si>
  <si>
    <t>05/03/1953</t>
  </si>
  <si>
    <t>11/09/1953</t>
  </si>
  <si>
    <t xml:space="preserve">BRUNI                     </t>
  </si>
  <si>
    <t>19/06/1956</t>
  </si>
  <si>
    <t xml:space="preserve">GINO              </t>
  </si>
  <si>
    <t>01/01/1955</t>
  </si>
  <si>
    <t>06/01/1958</t>
  </si>
  <si>
    <t xml:space="preserve">CIRILLO                   </t>
  </si>
  <si>
    <t xml:space="preserve">ENRICA            </t>
  </si>
  <si>
    <t>A002</t>
  </si>
  <si>
    <t xml:space="preserve">DESIGN MET.OREF.PIET.DURE GEMME    </t>
  </si>
  <si>
    <t>27/12/1953</t>
  </si>
  <si>
    <t xml:space="preserve">MAURIZIA          </t>
  </si>
  <si>
    <t>29/10/1953</t>
  </si>
  <si>
    <t>A066</t>
  </si>
  <si>
    <t>TRATT TESTI DATI APPLIC INFORMATICA</t>
  </si>
  <si>
    <t>24/05/1955</t>
  </si>
  <si>
    <t>29/01/1957</t>
  </si>
  <si>
    <t xml:space="preserve">ALDO              </t>
  </si>
  <si>
    <t>31/01/1956</t>
  </si>
  <si>
    <t>21/11/1953</t>
  </si>
  <si>
    <t>30/11/1953</t>
  </si>
  <si>
    <t>18/11/1953</t>
  </si>
  <si>
    <t>13/04/1954</t>
  </si>
  <si>
    <t xml:space="preserve">MARIANGELA        </t>
  </si>
  <si>
    <t>18/12/1953</t>
  </si>
  <si>
    <t>18/05/1955</t>
  </si>
  <si>
    <t>21/08/1956</t>
  </si>
  <si>
    <t>05/04/1956</t>
  </si>
  <si>
    <t>09/02/1955</t>
  </si>
  <si>
    <t>05/01/1958</t>
  </si>
  <si>
    <t xml:space="preserve">RENATO            </t>
  </si>
  <si>
    <t>18/04/1954</t>
  </si>
  <si>
    <t>16/04/1958</t>
  </si>
  <si>
    <t>12/05/1957</t>
  </si>
  <si>
    <t>05/02/1957</t>
  </si>
  <si>
    <t xml:space="preserve">NORMA             </t>
  </si>
  <si>
    <t>18/10/1955</t>
  </si>
  <si>
    <t xml:space="preserve">CAMILLO           </t>
  </si>
  <si>
    <t>02/07/1958</t>
  </si>
  <si>
    <t>20/01/1958</t>
  </si>
  <si>
    <t>27/10/1955</t>
  </si>
  <si>
    <t>18/10/1954</t>
  </si>
  <si>
    <t>27/02/1957</t>
  </si>
  <si>
    <t>02/01/1956</t>
  </si>
  <si>
    <t>30/05/1957</t>
  </si>
  <si>
    <t>05/08/1954</t>
  </si>
  <si>
    <t>01/09/1956</t>
  </si>
  <si>
    <t>03/04/1957</t>
  </si>
  <si>
    <t>08/02/1954</t>
  </si>
  <si>
    <t>05/02/1956</t>
  </si>
  <si>
    <t xml:space="preserve">EMILIA            </t>
  </si>
  <si>
    <t>06/06/1955</t>
  </si>
  <si>
    <t>26/11/1957</t>
  </si>
  <si>
    <t xml:space="preserve">EUGENIA           </t>
  </si>
  <si>
    <t>23/10/1954</t>
  </si>
  <si>
    <t>13/09/1958</t>
  </si>
  <si>
    <t xml:space="preserve">LUIGINO           </t>
  </si>
  <si>
    <t>08/10/1956</t>
  </si>
  <si>
    <t xml:space="preserve">SABINA            </t>
  </si>
  <si>
    <t xml:space="preserve">SPADA                     </t>
  </si>
  <si>
    <t xml:space="preserve">BRUNO             </t>
  </si>
  <si>
    <t>03/07/1958</t>
  </si>
  <si>
    <t>12/06/1958</t>
  </si>
  <si>
    <t>21/11/1956</t>
  </si>
  <si>
    <t>08/09/1954</t>
  </si>
  <si>
    <t>11/01/1953</t>
  </si>
  <si>
    <t>19/03/1957</t>
  </si>
  <si>
    <t>14/12/1957</t>
  </si>
  <si>
    <t xml:space="preserve">GIANCARLO         </t>
  </si>
  <si>
    <t>08/02/1955</t>
  </si>
  <si>
    <t xml:space="preserve">OLIVA                     </t>
  </si>
  <si>
    <t>17/02/1957</t>
  </si>
  <si>
    <t xml:space="preserve">CAROLINA          </t>
  </si>
  <si>
    <t>20/03/1954</t>
  </si>
  <si>
    <t xml:space="preserve">GIULIA            </t>
  </si>
  <si>
    <t xml:space="preserve">ANDREA            </t>
  </si>
  <si>
    <t>20/11/1954</t>
  </si>
  <si>
    <t>27/09/1952</t>
  </si>
  <si>
    <t>15/04/1958</t>
  </si>
  <si>
    <t>05/08/1955</t>
  </si>
  <si>
    <t>28/11/1954</t>
  </si>
  <si>
    <t>10/09/1953</t>
  </si>
  <si>
    <t xml:space="preserve">MARIA ELISA       </t>
  </si>
  <si>
    <t>24/04/1957</t>
  </si>
  <si>
    <t xml:space="preserve">ROSSELLA          </t>
  </si>
  <si>
    <t>11/03/1955</t>
  </si>
  <si>
    <t>27/10/1953</t>
  </si>
  <si>
    <t xml:space="preserve">GISELLA           </t>
  </si>
  <si>
    <t>19/08/1956</t>
  </si>
  <si>
    <t>15/12/1956</t>
  </si>
  <si>
    <t>28/04/1956</t>
  </si>
  <si>
    <t xml:space="preserve">NICOLETTI                 </t>
  </si>
  <si>
    <t>02/12/1953</t>
  </si>
  <si>
    <t xml:space="preserve">BRUNELLA          </t>
  </si>
  <si>
    <t xml:space="preserve">PALUMBO                   </t>
  </si>
  <si>
    <t>31/05/1957</t>
  </si>
  <si>
    <t>02/02/1958</t>
  </si>
  <si>
    <t xml:space="preserve">LUIGI MARIO       </t>
  </si>
  <si>
    <t>01/04/1953</t>
  </si>
  <si>
    <t>03/02/1958</t>
  </si>
  <si>
    <t>09/09/1953</t>
  </si>
  <si>
    <t>28/10/1953</t>
  </si>
  <si>
    <t>16/06/1955</t>
  </si>
  <si>
    <t>12/02/1956</t>
  </si>
  <si>
    <t>04/01/1958</t>
  </si>
  <si>
    <t>20/12/1953</t>
  </si>
  <si>
    <t>29/08/1955</t>
  </si>
  <si>
    <t>04/07/1957</t>
  </si>
  <si>
    <t>14/05/1958</t>
  </si>
  <si>
    <t>09/07/1955</t>
  </si>
  <si>
    <t>15/07/1955</t>
  </si>
  <si>
    <t>19/07/1956</t>
  </si>
  <si>
    <t>23/05/1957</t>
  </si>
  <si>
    <t>01/08/1957</t>
  </si>
  <si>
    <t xml:space="preserve">BERNARDINA        </t>
  </si>
  <si>
    <t>08/04/1956</t>
  </si>
  <si>
    <t>10/05/1958</t>
  </si>
  <si>
    <t>04/03/1956</t>
  </si>
  <si>
    <t xml:space="preserve">VANDA             </t>
  </si>
  <si>
    <t xml:space="preserve">MARIA FILOMENA    </t>
  </si>
  <si>
    <t>21/11/1958</t>
  </si>
  <si>
    <t xml:space="preserve">IRENE             </t>
  </si>
  <si>
    <t>11/12/1953</t>
  </si>
  <si>
    <t>15/03/1958</t>
  </si>
  <si>
    <t>27/11/1956</t>
  </si>
  <si>
    <t>20/11/1958</t>
  </si>
  <si>
    <t>26/07/1958</t>
  </si>
  <si>
    <t xml:space="preserve">MARIA PATRIZIA    </t>
  </si>
  <si>
    <t>04/04/1958</t>
  </si>
  <si>
    <t>02/04/1956</t>
  </si>
  <si>
    <t>22/08/1956</t>
  </si>
  <si>
    <t>28/01/1954</t>
  </si>
  <si>
    <t>07/04/1956</t>
  </si>
  <si>
    <t>27/05/1954</t>
  </si>
  <si>
    <t>28/01/1955</t>
  </si>
  <si>
    <t>07/11/1954</t>
  </si>
  <si>
    <t>09/12/1955</t>
  </si>
  <si>
    <t>22/10/1958</t>
  </si>
  <si>
    <t>02/03/1956</t>
  </si>
  <si>
    <t>14/10/1958</t>
  </si>
  <si>
    <t>03/12/1956</t>
  </si>
  <si>
    <t xml:space="preserve">FRANCA MARIA      </t>
  </si>
  <si>
    <t>01/12/1958</t>
  </si>
  <si>
    <t>01/05/1956</t>
  </si>
  <si>
    <t>21/03/1956</t>
  </si>
  <si>
    <t>04/01/1956</t>
  </si>
  <si>
    <t>20/01/1957</t>
  </si>
  <si>
    <t>13/12/1956</t>
  </si>
  <si>
    <t xml:space="preserve">VANNI                     </t>
  </si>
  <si>
    <t>30/01/1956</t>
  </si>
  <si>
    <t xml:space="preserve">FABRIZIA          </t>
  </si>
  <si>
    <t>29/11/1957</t>
  </si>
  <si>
    <t>26/02/1955</t>
  </si>
  <si>
    <t>16/11/1953</t>
  </si>
  <si>
    <t>27/04/1959</t>
  </si>
  <si>
    <t xml:space="preserve">VALENTI                   </t>
  </si>
  <si>
    <t>18/06/1955</t>
  </si>
  <si>
    <t>19/11/1955</t>
  </si>
  <si>
    <t>20/09/1958</t>
  </si>
  <si>
    <t>08/11/1954</t>
  </si>
  <si>
    <t>28/02/1955</t>
  </si>
  <si>
    <t>29/04/1957</t>
  </si>
  <si>
    <t>01/02/1955</t>
  </si>
  <si>
    <t>09/05/1958</t>
  </si>
  <si>
    <t>28/11/1955</t>
  </si>
  <si>
    <t>30/01/1958</t>
  </si>
  <si>
    <t xml:space="preserve">MARIA ELISABETTA  </t>
  </si>
  <si>
    <t>08/01/1958</t>
  </si>
  <si>
    <t>13/02/1958</t>
  </si>
  <si>
    <t>16/03/1954</t>
  </si>
  <si>
    <t>29/11/1953</t>
  </si>
  <si>
    <t xml:space="preserve">ARMANDO           </t>
  </si>
  <si>
    <t>18/11/1955</t>
  </si>
  <si>
    <t>14/05/1956</t>
  </si>
  <si>
    <t>30/06/1956</t>
  </si>
  <si>
    <t>09/08/1954</t>
  </si>
  <si>
    <t>02/12/1957</t>
  </si>
  <si>
    <t>17/05/1958</t>
  </si>
  <si>
    <t>07/08/1957</t>
  </si>
  <si>
    <t>04/02/1956</t>
  </si>
  <si>
    <t xml:space="preserve">SAVERIA           </t>
  </si>
  <si>
    <t>21/06/1956</t>
  </si>
  <si>
    <t>19/04/1958</t>
  </si>
  <si>
    <t xml:space="preserve">TEDESCO                   </t>
  </si>
  <si>
    <t>05/11/1958</t>
  </si>
  <si>
    <t xml:space="preserve">BARBARA           </t>
  </si>
  <si>
    <t>14/11/1954</t>
  </si>
  <si>
    <t xml:space="preserve">ADALGISA          </t>
  </si>
  <si>
    <t>01/02/1956</t>
  </si>
  <si>
    <t>20/07/1953</t>
  </si>
  <si>
    <t xml:space="preserve">SIMONETTI                 </t>
  </si>
  <si>
    <t>04/07/1958</t>
  </si>
  <si>
    <t xml:space="preserve">MARTA             </t>
  </si>
  <si>
    <t>13/11/1957</t>
  </si>
  <si>
    <t>12/11/1955</t>
  </si>
  <si>
    <t>12/06/1957</t>
  </si>
  <si>
    <t>26/03/1958</t>
  </si>
  <si>
    <t>21/07/1954</t>
  </si>
  <si>
    <t>22/04/1958</t>
  </si>
  <si>
    <t>15/06/1958</t>
  </si>
  <si>
    <t>17/10/1955</t>
  </si>
  <si>
    <t>B006</t>
  </si>
  <si>
    <t xml:space="preserve">LABORATORIO DI ODONTOTECNICA       </t>
  </si>
  <si>
    <t>14/08/1958</t>
  </si>
  <si>
    <t>DANTE ALIGHIERI</t>
  </si>
  <si>
    <t>13/12/1953</t>
  </si>
  <si>
    <t>24/10/1955</t>
  </si>
  <si>
    <t>27/04/1955</t>
  </si>
  <si>
    <t>27/07/1958</t>
  </si>
  <si>
    <t>06/08/1958</t>
  </si>
  <si>
    <t>18/03/1957</t>
  </si>
  <si>
    <t>04/09/1958</t>
  </si>
  <si>
    <t xml:space="preserve">STEFANO           </t>
  </si>
  <si>
    <t>28/04/1958</t>
  </si>
  <si>
    <t xml:space="preserve">BARTOLI                   </t>
  </si>
  <si>
    <t>20/04/1955</t>
  </si>
  <si>
    <t>11/08/1957</t>
  </si>
  <si>
    <t xml:space="preserve">CELLI                     </t>
  </si>
  <si>
    <t xml:space="preserve">COPPOLA                   </t>
  </si>
  <si>
    <t>18/10/1957</t>
  </si>
  <si>
    <t>01/04/1956</t>
  </si>
  <si>
    <t>09/10/1954</t>
  </si>
  <si>
    <t>21/10/1958</t>
  </si>
  <si>
    <t xml:space="preserve">AMEDEO            </t>
  </si>
  <si>
    <t>21/07/1955</t>
  </si>
  <si>
    <t xml:space="preserve">EMMA              </t>
  </si>
  <si>
    <t xml:space="preserve">MOSCATELLI                </t>
  </si>
  <si>
    <t>17/04/1957</t>
  </si>
  <si>
    <t xml:space="preserve">ILEANA            </t>
  </si>
  <si>
    <t>24/07/1954</t>
  </si>
  <si>
    <t xml:space="preserve">MARINO            </t>
  </si>
  <si>
    <t>A029</t>
  </si>
  <si>
    <t xml:space="preserve">MUSICA ISTITUTI II GRADO           </t>
  </si>
  <si>
    <t>17/10/1958</t>
  </si>
  <si>
    <t>04/10/1955</t>
  </si>
  <si>
    <t xml:space="preserve">FEDERICI                  </t>
  </si>
  <si>
    <t>07/07/1960</t>
  </si>
  <si>
    <t xml:space="preserve">FORTUNATA         </t>
  </si>
  <si>
    <t>04/10/1956</t>
  </si>
  <si>
    <t>29/06/1955</t>
  </si>
  <si>
    <t>11/05/1956</t>
  </si>
  <si>
    <t>17/11/1958</t>
  </si>
  <si>
    <t>05/02/1958</t>
  </si>
  <si>
    <t>09/02/1958</t>
  </si>
  <si>
    <t>24/09/1958</t>
  </si>
  <si>
    <t>14/02/1955</t>
  </si>
  <si>
    <t>08/01/1955</t>
  </si>
  <si>
    <t>ALDO MORO</t>
  </si>
  <si>
    <t>20/09/1957</t>
  </si>
  <si>
    <t>11/02/1958</t>
  </si>
  <si>
    <t>04/12/1957</t>
  </si>
  <si>
    <t>27/02/1956</t>
  </si>
  <si>
    <t xml:space="preserve">BARBATO                   </t>
  </si>
  <si>
    <t>13/10/1953</t>
  </si>
  <si>
    <t>01/06/1953</t>
  </si>
  <si>
    <t>15/06/1956</t>
  </si>
  <si>
    <t>28/06/1955</t>
  </si>
  <si>
    <t>09/06/1954</t>
  </si>
  <si>
    <t xml:space="preserve">PALMIERI                  </t>
  </si>
  <si>
    <t>13/11/1953</t>
  </si>
  <si>
    <t>25/12/1953</t>
  </si>
  <si>
    <t xml:space="preserve">CIRO              </t>
  </si>
  <si>
    <t>21/01/1955</t>
  </si>
  <si>
    <t xml:space="preserve">ENRICO            </t>
  </si>
  <si>
    <t>22/07/1955</t>
  </si>
  <si>
    <t>A014</t>
  </si>
  <si>
    <t xml:space="preserve">DISCIP PLAST. SCUL. SCENOPLAST.    </t>
  </si>
  <si>
    <t xml:space="preserve">BEATRICE          </t>
  </si>
  <si>
    <t>29/06/1954</t>
  </si>
  <si>
    <t>A015</t>
  </si>
  <si>
    <t xml:space="preserve">DISCIPLINE SANITARIE               </t>
  </si>
  <si>
    <t>26/05/1954</t>
  </si>
  <si>
    <t xml:space="preserve">BIANCAMARIA       </t>
  </si>
  <si>
    <t>19/12/1955</t>
  </si>
  <si>
    <t>22/11/1954</t>
  </si>
  <si>
    <t>11/08/1953</t>
  </si>
  <si>
    <t>18/11/1956</t>
  </si>
  <si>
    <t>04/09/1953</t>
  </si>
  <si>
    <t>07/01/1957</t>
  </si>
  <si>
    <t xml:space="preserve">MORICI                    </t>
  </si>
  <si>
    <t>28/07/1957</t>
  </si>
  <si>
    <t xml:space="preserve">GIUSTINA          </t>
  </si>
  <si>
    <t>02/05/1956</t>
  </si>
  <si>
    <t>22/02/1954</t>
  </si>
  <si>
    <t>06/04/1955</t>
  </si>
  <si>
    <t>11/10/1954</t>
  </si>
  <si>
    <t>24/06/1955</t>
  </si>
  <si>
    <t>11/07/1958</t>
  </si>
  <si>
    <t>03/06/1957</t>
  </si>
  <si>
    <t>11/01/1956</t>
  </si>
  <si>
    <t>24/10/1954</t>
  </si>
  <si>
    <t xml:space="preserve">ADELAIDE          </t>
  </si>
  <si>
    <t>18/08/1958</t>
  </si>
  <si>
    <t>23/06/1955</t>
  </si>
  <si>
    <t xml:space="preserve">BEVILACQUA                </t>
  </si>
  <si>
    <t>21/09/1956</t>
  </si>
  <si>
    <t xml:space="preserve">CARLETTI                  </t>
  </si>
  <si>
    <t xml:space="preserve">CARLA MARIA       </t>
  </si>
  <si>
    <t>07/01/1955</t>
  </si>
  <si>
    <t>12/01/1958</t>
  </si>
  <si>
    <t>29/01/1958</t>
  </si>
  <si>
    <t>10/06/1958</t>
  </si>
  <si>
    <t>31/08/1958</t>
  </si>
  <si>
    <t>04/06/1954</t>
  </si>
  <si>
    <t>27/06/1956</t>
  </si>
  <si>
    <t>22/09/1954</t>
  </si>
  <si>
    <t xml:space="preserve">RENDINA                   </t>
  </si>
  <si>
    <t>16/05/1955</t>
  </si>
  <si>
    <t>26/10/1957</t>
  </si>
  <si>
    <t>27/04/1957</t>
  </si>
  <si>
    <t xml:space="preserve">GUIDO             </t>
  </si>
  <si>
    <t>23/09/1958</t>
  </si>
  <si>
    <t>20/12/1958</t>
  </si>
  <si>
    <t xml:space="preserve">VERDICCHIO                </t>
  </si>
  <si>
    <t xml:space="preserve">UGO               </t>
  </si>
  <si>
    <t xml:space="preserve">ALBA                      </t>
  </si>
  <si>
    <t>04/01/1959</t>
  </si>
  <si>
    <t>23/07/1953</t>
  </si>
  <si>
    <t xml:space="preserve">MAURIZIO          </t>
  </si>
  <si>
    <t>22/11/1953</t>
  </si>
  <si>
    <t>01/02/1953</t>
  </si>
  <si>
    <t xml:space="preserve">ETTORE            </t>
  </si>
  <si>
    <t xml:space="preserve">FEDERICO          </t>
  </si>
  <si>
    <t>03/07/1955</t>
  </si>
  <si>
    <t>19/07/1958</t>
  </si>
  <si>
    <t xml:space="preserve">CORRADO           </t>
  </si>
  <si>
    <t xml:space="preserve">MASSA                     </t>
  </si>
  <si>
    <t xml:space="preserve">ADOLFO            </t>
  </si>
  <si>
    <t>28/03/1956</t>
  </si>
  <si>
    <t>21/11/1952</t>
  </si>
  <si>
    <t>24/07/1958</t>
  </si>
  <si>
    <t>05/03/1958</t>
  </si>
  <si>
    <t>LEONARDO DA VINCI</t>
  </si>
  <si>
    <t xml:space="preserve">RINALDI                   </t>
  </si>
  <si>
    <t xml:space="preserve">LETIZIA           </t>
  </si>
  <si>
    <t xml:space="preserve">ANDREINA          </t>
  </si>
  <si>
    <t>29/07/1953</t>
  </si>
  <si>
    <t>25/05/1956</t>
  </si>
  <si>
    <t>13/07/1957</t>
  </si>
  <si>
    <t>17/07/1954</t>
  </si>
  <si>
    <t>10/04/1956</t>
  </si>
  <si>
    <t>17/12/1953</t>
  </si>
  <si>
    <t>17/01/1954</t>
  </si>
  <si>
    <t>26/05/1953</t>
  </si>
  <si>
    <t xml:space="preserve">CASTALDO                  </t>
  </si>
  <si>
    <t xml:space="preserve">CATALINI                  </t>
  </si>
  <si>
    <t xml:space="preserve">SUSANNA           </t>
  </si>
  <si>
    <t>05/09/1955</t>
  </si>
  <si>
    <t xml:space="preserve">NELLO             </t>
  </si>
  <si>
    <t>24/05/1956</t>
  </si>
  <si>
    <t>31/03/1953</t>
  </si>
  <si>
    <t>19/05/1958</t>
  </si>
  <si>
    <t>09/02/1953</t>
  </si>
  <si>
    <t xml:space="preserve">LORELLA           </t>
  </si>
  <si>
    <t>15/04/1955</t>
  </si>
  <si>
    <t>23/01/1959</t>
  </si>
  <si>
    <t>08/08/1955</t>
  </si>
  <si>
    <t>18/08/1953</t>
  </si>
  <si>
    <t>23/03/1956</t>
  </si>
  <si>
    <t>24/01/1955</t>
  </si>
  <si>
    <t>03/11/1957</t>
  </si>
  <si>
    <t xml:space="preserve">ANNALISA          </t>
  </si>
  <si>
    <t>27/07/1957</t>
  </si>
  <si>
    <t xml:space="preserve">DONATI                    </t>
  </si>
  <si>
    <t>07/03/1956</t>
  </si>
  <si>
    <t>20/02/1953</t>
  </si>
  <si>
    <t>09/03/1958</t>
  </si>
  <si>
    <t>16/01/1955</t>
  </si>
  <si>
    <t xml:space="preserve">GIORGINI                  </t>
  </si>
  <si>
    <t>09/03/1953</t>
  </si>
  <si>
    <t>12/10/1957</t>
  </si>
  <si>
    <t>09/07/1957</t>
  </si>
  <si>
    <t>24/03/1954</t>
  </si>
  <si>
    <t>19/05/1959</t>
  </si>
  <si>
    <t>25/10/1956</t>
  </si>
  <si>
    <t>11/06/1954</t>
  </si>
  <si>
    <t>02/05/1955</t>
  </si>
  <si>
    <t>09/06/1955</t>
  </si>
  <si>
    <t>08/07/1954</t>
  </si>
  <si>
    <t xml:space="preserve">MONTI                     </t>
  </si>
  <si>
    <t xml:space="preserve">MORONI                    </t>
  </si>
  <si>
    <t>29/01/1953</t>
  </si>
  <si>
    <t xml:space="preserve">AGOSTINO          </t>
  </si>
  <si>
    <t xml:space="preserve">ERNESTO           </t>
  </si>
  <si>
    <t xml:space="preserve">PELLEGRINI                </t>
  </si>
  <si>
    <t>07/04/1957</t>
  </si>
  <si>
    <t xml:space="preserve">PETTI                     </t>
  </si>
  <si>
    <t>26/07/1959</t>
  </si>
  <si>
    <t xml:space="preserve">FAUSTA            </t>
  </si>
  <si>
    <t>11/06/1955</t>
  </si>
  <si>
    <t xml:space="preserve">PINTO                     </t>
  </si>
  <si>
    <t>05/11/1953</t>
  </si>
  <si>
    <t>19/12/1958</t>
  </si>
  <si>
    <t xml:space="preserve">RANUCCI                   </t>
  </si>
  <si>
    <t>28/02/1953</t>
  </si>
  <si>
    <t>03/08/1954</t>
  </si>
  <si>
    <t>06/02/1958</t>
  </si>
  <si>
    <t xml:space="preserve">SARA              </t>
  </si>
  <si>
    <t>26/03/1956</t>
  </si>
  <si>
    <t xml:space="preserve">MILVIA            </t>
  </si>
  <si>
    <t>22/03/1953</t>
  </si>
  <si>
    <t xml:space="preserve">VITIELLO                  </t>
  </si>
  <si>
    <t>11/12/1958</t>
  </si>
  <si>
    <t>10/05/1957</t>
  </si>
  <si>
    <t>15/10/1957</t>
  </si>
  <si>
    <t xml:space="preserve">DE DOMENICO               </t>
  </si>
  <si>
    <t>21/06/1957</t>
  </si>
  <si>
    <t>15/11/1958</t>
  </si>
  <si>
    <t>09/05/1955</t>
  </si>
  <si>
    <t>12/08/1957</t>
  </si>
  <si>
    <t>16/12/1958</t>
  </si>
  <si>
    <t xml:space="preserve">ANGELUCCI                 </t>
  </si>
  <si>
    <t>11/11/1957</t>
  </si>
  <si>
    <t>16/07/1958</t>
  </si>
  <si>
    <t>18/07/1957</t>
  </si>
  <si>
    <t>11/12/1956</t>
  </si>
  <si>
    <t>10/09/1957</t>
  </si>
  <si>
    <t>08/07/1958</t>
  </si>
  <si>
    <t>24/01/1958</t>
  </si>
  <si>
    <t>17/07/1958</t>
  </si>
  <si>
    <t>04/04/1954</t>
  </si>
  <si>
    <t>17/04/1958</t>
  </si>
  <si>
    <t>21/10/1957</t>
  </si>
  <si>
    <t xml:space="preserve">MARIA MARGHERITA  </t>
  </si>
  <si>
    <t>18/10/1958</t>
  </si>
  <si>
    <t>16/06/1956</t>
  </si>
  <si>
    <t xml:space="preserve">MARIA SIMONETTA   </t>
  </si>
  <si>
    <t xml:space="preserve">MARIA LETIZIA     </t>
  </si>
  <si>
    <t>17/03/1956</t>
  </si>
  <si>
    <t>07/08/1958</t>
  </si>
  <si>
    <t xml:space="preserve">DI PALO                   </t>
  </si>
  <si>
    <t xml:space="preserve">FILIPPONI                 </t>
  </si>
  <si>
    <t>03/03/1958</t>
  </si>
  <si>
    <t>08/05/1958</t>
  </si>
  <si>
    <t>18/07/1956</t>
  </si>
  <si>
    <t>16/11/1957</t>
  </si>
  <si>
    <t>14/07/1958</t>
  </si>
  <si>
    <t xml:space="preserve">GUERRA                    </t>
  </si>
  <si>
    <t xml:space="preserve">PIERANGELA        </t>
  </si>
  <si>
    <t xml:space="preserve">LICCIARDI                 </t>
  </si>
  <si>
    <t>07/06/1958</t>
  </si>
  <si>
    <t>08/06/1958</t>
  </si>
  <si>
    <t>15/02/1957</t>
  </si>
  <si>
    <t>20/07/1958</t>
  </si>
  <si>
    <t>23/05/1958</t>
  </si>
  <si>
    <t>15/05/1954</t>
  </si>
  <si>
    <t>26/07/1957</t>
  </si>
  <si>
    <t>08/10/1955</t>
  </si>
  <si>
    <t>25/12/1954</t>
  </si>
  <si>
    <t xml:space="preserve">MONICA            </t>
  </si>
  <si>
    <t xml:space="preserve">SANTILLO                  </t>
  </si>
  <si>
    <t>AB56</t>
  </si>
  <si>
    <t xml:space="preserve">CHITARRA                           </t>
  </si>
  <si>
    <t>04/11/1958</t>
  </si>
  <si>
    <t>23/02/1958</t>
  </si>
  <si>
    <t>19/06/1955</t>
  </si>
  <si>
    <t>26/06/1958</t>
  </si>
  <si>
    <t>09/02/1957</t>
  </si>
  <si>
    <t>20/10/1958</t>
  </si>
  <si>
    <t>04/08/1954</t>
  </si>
  <si>
    <t>08/03/1958</t>
  </si>
  <si>
    <t xml:space="preserve">PUCCIARELLI               </t>
  </si>
  <si>
    <t xml:space="preserve">IRMA              </t>
  </si>
  <si>
    <t>21/04/1957</t>
  </si>
  <si>
    <t>17/07/1953</t>
  </si>
  <si>
    <t xml:space="preserve">MARIA ANNUNZIATA  </t>
  </si>
  <si>
    <t>25/08/1958</t>
  </si>
  <si>
    <t xml:space="preserve">DI BENEDETTO              </t>
  </si>
  <si>
    <t>11/07/1955</t>
  </si>
  <si>
    <t>02/05/1957</t>
  </si>
  <si>
    <t>B012</t>
  </si>
  <si>
    <t>LAB SCIENZE E TECNOL CHIM MICROBIOL</t>
  </si>
  <si>
    <t>21/06/1955</t>
  </si>
  <si>
    <t xml:space="preserve">ANGELAMARIA       </t>
  </si>
  <si>
    <t xml:space="preserve">ALVARO            </t>
  </si>
  <si>
    <t>11/09/1957</t>
  </si>
  <si>
    <t xml:space="preserve">CAVALIERI                 </t>
  </si>
  <si>
    <t xml:space="preserve">GERMANO           </t>
  </si>
  <si>
    <t xml:space="preserve">SQUITIERI                 </t>
  </si>
  <si>
    <t xml:space="preserve">DELIA             </t>
  </si>
  <si>
    <t>23/11/1956</t>
  </si>
  <si>
    <t>01/09/1955</t>
  </si>
  <si>
    <t xml:space="preserve">COSTANTINO        </t>
  </si>
  <si>
    <t>11/10/1958</t>
  </si>
  <si>
    <t>26/06/1957</t>
  </si>
  <si>
    <t xml:space="preserve">MARIA VINCENZA    </t>
  </si>
  <si>
    <t xml:space="preserve">PENNA                     </t>
  </si>
  <si>
    <t>22/05/1956</t>
  </si>
  <si>
    <t xml:space="preserve">CATANI                    </t>
  </si>
  <si>
    <t xml:space="preserve">FERRETTI                  </t>
  </si>
  <si>
    <t xml:space="preserve">MIRIA             </t>
  </si>
  <si>
    <t>09/09/1960</t>
  </si>
  <si>
    <t>14/10/1956</t>
  </si>
  <si>
    <t>05/08/1957</t>
  </si>
  <si>
    <t>12/12/1953</t>
  </si>
  <si>
    <t>11/11/1959</t>
  </si>
  <si>
    <t xml:space="preserve">BERTINI                   </t>
  </si>
  <si>
    <t xml:space="preserve">CARBONI                   </t>
  </si>
  <si>
    <t xml:space="preserve">MILENA            </t>
  </si>
  <si>
    <t xml:space="preserve">CASTELLANI                </t>
  </si>
  <si>
    <t xml:space="preserve">CESARI                    </t>
  </si>
  <si>
    <t xml:space="preserve">CHIARINI                  </t>
  </si>
  <si>
    <t xml:space="preserve">LORETTA           </t>
  </si>
  <si>
    <t xml:space="preserve">GALLUCCI                  </t>
  </si>
  <si>
    <t xml:space="preserve">GAMBINI                   </t>
  </si>
  <si>
    <t>23/12/1958</t>
  </si>
  <si>
    <t xml:space="preserve">MANTOVANI                 </t>
  </si>
  <si>
    <t>11/11/1956</t>
  </si>
  <si>
    <t xml:space="preserve">NICOLINI                  </t>
  </si>
  <si>
    <t xml:space="preserve">POLI                      </t>
  </si>
  <si>
    <t xml:space="preserve">MARIA LORETTA     </t>
  </si>
  <si>
    <t>15/11/1957</t>
  </si>
  <si>
    <t>10/10/1959</t>
  </si>
  <si>
    <t xml:space="preserve">VELLA                     </t>
  </si>
  <si>
    <t xml:space="preserve">CESARINA          </t>
  </si>
  <si>
    <t xml:space="preserve">MANDINI                   </t>
  </si>
  <si>
    <t xml:space="preserve">ORIANA            </t>
  </si>
  <si>
    <t>22/06/1958</t>
  </si>
  <si>
    <t xml:space="preserve">GIANCARLA         </t>
  </si>
  <si>
    <t xml:space="preserve">GRASSI                    </t>
  </si>
  <si>
    <t>19/08/1954</t>
  </si>
  <si>
    <t xml:space="preserve">AVELIA            </t>
  </si>
  <si>
    <t xml:space="preserve">MAZZANTI                  </t>
  </si>
  <si>
    <t xml:space="preserve">GILBERTO          </t>
  </si>
  <si>
    <t xml:space="preserve">TROMBETTI                 </t>
  </si>
  <si>
    <t>24/08/1958</t>
  </si>
  <si>
    <t xml:space="preserve">LORENA            </t>
  </si>
  <si>
    <t xml:space="preserve">BINI                      </t>
  </si>
  <si>
    <t xml:space="preserve">EVANGELISTI               </t>
  </si>
  <si>
    <t xml:space="preserve">DANIELE           </t>
  </si>
  <si>
    <t xml:space="preserve">BORGHI                    </t>
  </si>
  <si>
    <t>25/08/1955</t>
  </si>
  <si>
    <t xml:space="preserve">CATIA             </t>
  </si>
  <si>
    <t xml:space="preserve">ANNA PAOLA        </t>
  </si>
  <si>
    <t xml:space="preserve">MARCHETTI                 </t>
  </si>
  <si>
    <t>19/10/1958</t>
  </si>
  <si>
    <t xml:space="preserve">AURELIO           </t>
  </si>
  <si>
    <t>06/08/1957</t>
  </si>
  <si>
    <t xml:space="preserve">FEDERICA          </t>
  </si>
  <si>
    <t>07/01/1956</t>
  </si>
  <si>
    <t xml:space="preserve">MAZZINI                   </t>
  </si>
  <si>
    <t xml:space="preserve">ALESSANDRI                </t>
  </si>
  <si>
    <t xml:space="preserve">BALDACCI                  </t>
  </si>
  <si>
    <t xml:space="preserve">MARZIA            </t>
  </si>
  <si>
    <t xml:space="preserve">GABELLINI                 </t>
  </si>
  <si>
    <t>22/08/1955</t>
  </si>
  <si>
    <t xml:space="preserve">TESEI                     </t>
  </si>
  <si>
    <t xml:space="preserve">BARTOLUCCI                </t>
  </si>
  <si>
    <t xml:space="preserve">BENEDETTI                 </t>
  </si>
  <si>
    <t>04/11/1957</t>
  </si>
  <si>
    <t>06/10/1958</t>
  </si>
  <si>
    <t xml:space="preserve">MATTEI                    </t>
  </si>
  <si>
    <t xml:space="preserve">VALERIO           </t>
  </si>
  <si>
    <t xml:space="preserve">LORIS             </t>
  </si>
  <si>
    <t xml:space="preserve">POLVERINI                 </t>
  </si>
  <si>
    <t xml:space="preserve">GAUDENZIO         </t>
  </si>
  <si>
    <t xml:space="preserve">ROMAGNOLI                 </t>
  </si>
  <si>
    <t>29/06/1959</t>
  </si>
  <si>
    <t>21/04/1954</t>
  </si>
  <si>
    <t xml:space="preserve">BERTI                     </t>
  </si>
  <si>
    <t xml:space="preserve">CAMPORESI                 </t>
  </si>
  <si>
    <t xml:space="preserve">CIANI                     </t>
  </si>
  <si>
    <t xml:space="preserve">GUIDI                     </t>
  </si>
  <si>
    <t xml:space="preserve">MARCONI                   </t>
  </si>
  <si>
    <t xml:space="preserve">RICCI                     </t>
  </si>
  <si>
    <t xml:space="preserve">SANTUCCI                  </t>
  </si>
  <si>
    <t xml:space="preserve">VILLIAM           </t>
  </si>
  <si>
    <t xml:space="preserve">MAGI                      </t>
  </si>
  <si>
    <t xml:space="preserve">BATTISTA                  </t>
  </si>
  <si>
    <t xml:space="preserve">BENELLI                   </t>
  </si>
  <si>
    <t xml:space="preserve">BRUSCHI                   </t>
  </si>
  <si>
    <t>GIACOMO LEOPARDI</t>
  </si>
  <si>
    <t xml:space="preserve">VIVIANA           </t>
  </si>
  <si>
    <t xml:space="preserve">CORRADINI                 </t>
  </si>
  <si>
    <t>08/02/1958</t>
  </si>
  <si>
    <t xml:space="preserve">GASPARINI                 </t>
  </si>
  <si>
    <t xml:space="preserve">GIOVANNINI                </t>
  </si>
  <si>
    <t xml:space="preserve">LUGLI                     </t>
  </si>
  <si>
    <t xml:space="preserve">MANNI                     </t>
  </si>
  <si>
    <t xml:space="preserve">SPAGGIARI                 </t>
  </si>
  <si>
    <t>17/07/1957</t>
  </si>
  <si>
    <t xml:space="preserve">VECCHI                    </t>
  </si>
  <si>
    <t xml:space="preserve">TIZIANO           </t>
  </si>
  <si>
    <t xml:space="preserve">VENTURI                   </t>
  </si>
  <si>
    <t xml:space="preserve">ZACCARELLI                </t>
  </si>
  <si>
    <t xml:space="preserve">ARIANNA           </t>
  </si>
  <si>
    <t xml:space="preserve">CHIAPPA                   </t>
  </si>
  <si>
    <t>13/01/1959</t>
  </si>
  <si>
    <t xml:space="preserve">SILVI                     </t>
  </si>
  <si>
    <t>13/08/1956</t>
  </si>
  <si>
    <t>26/12/1958</t>
  </si>
  <si>
    <t>03/11/1955</t>
  </si>
  <si>
    <t xml:space="preserve">FELICI                    </t>
  </si>
  <si>
    <t xml:space="preserve">CORSINI                   </t>
  </si>
  <si>
    <t xml:space="preserve">GIAMPAOLO         </t>
  </si>
  <si>
    <t xml:space="preserve">GIOVANELLI                </t>
  </si>
  <si>
    <t>01/07/1958</t>
  </si>
  <si>
    <t>11/09/1958</t>
  </si>
  <si>
    <t xml:space="preserve">MARTINI                   </t>
  </si>
  <si>
    <t xml:space="preserve">MORA                      </t>
  </si>
  <si>
    <t>04/02/1955</t>
  </si>
  <si>
    <t>15/03/1959</t>
  </si>
  <si>
    <t xml:space="preserve">ALBERTINI                 </t>
  </si>
  <si>
    <t xml:space="preserve">ANSELMI                   </t>
  </si>
  <si>
    <t>28/07/1956</t>
  </si>
  <si>
    <t xml:space="preserve">DANILA            </t>
  </si>
  <si>
    <t xml:space="preserve">CRISTIANA         </t>
  </si>
  <si>
    <t>26/04/1955</t>
  </si>
  <si>
    <t xml:space="preserve">PEZZA                     </t>
  </si>
  <si>
    <t>17/12/1956</t>
  </si>
  <si>
    <t>16/05/1958</t>
  </si>
  <si>
    <t xml:space="preserve">TAMBURINI                 </t>
  </si>
  <si>
    <t xml:space="preserve">ANGELI                    </t>
  </si>
  <si>
    <t xml:space="preserve">BABINI                    </t>
  </si>
  <si>
    <t xml:space="preserve">PIERGIORGIO       </t>
  </si>
  <si>
    <t>29/11/1955</t>
  </si>
  <si>
    <t xml:space="preserve">SIMONCELLI                </t>
  </si>
  <si>
    <t xml:space="preserve">SPADONI                   </t>
  </si>
  <si>
    <t>08/10/1958</t>
  </si>
  <si>
    <t xml:space="preserve">LAMBERTO          </t>
  </si>
  <si>
    <t xml:space="preserve">CECCHINI                  </t>
  </si>
  <si>
    <t>16/10/1957</t>
  </si>
  <si>
    <t xml:space="preserve">ALBERTA           </t>
  </si>
  <si>
    <t>01/11/1959</t>
  </si>
  <si>
    <t xml:space="preserve">AGOSTINI                  </t>
  </si>
  <si>
    <t xml:space="preserve">DEL PAPA                  </t>
  </si>
  <si>
    <t xml:space="preserve">PISTELLI                  </t>
  </si>
  <si>
    <t xml:space="preserve">ANTOLINI                  </t>
  </si>
  <si>
    <t xml:space="preserve">CIOTTI                    </t>
  </si>
  <si>
    <t xml:space="preserve">GALANTI                   </t>
  </si>
  <si>
    <t xml:space="preserve">TOMASSINI                 </t>
  </si>
  <si>
    <t xml:space="preserve">BEDINI                    </t>
  </si>
  <si>
    <t xml:space="preserve">CAPPELLETTI               </t>
  </si>
  <si>
    <t xml:space="preserve">GENNARI                   </t>
  </si>
  <si>
    <t xml:space="preserve">LANFRANCO         </t>
  </si>
  <si>
    <t xml:space="preserve">SANTONI                   </t>
  </si>
  <si>
    <t xml:space="preserve">BALLARINI                 </t>
  </si>
  <si>
    <t>29/10/1956</t>
  </si>
  <si>
    <t>07/03/1954</t>
  </si>
  <si>
    <t xml:space="preserve">FRANCESCONI               </t>
  </si>
  <si>
    <t xml:space="preserve">SERENELLA         </t>
  </si>
  <si>
    <t>28/06/1957</t>
  </si>
  <si>
    <t xml:space="preserve">PETRUCCI                  </t>
  </si>
  <si>
    <t xml:space="preserve">VANDI                     </t>
  </si>
  <si>
    <t>GALILEO GALILEI</t>
  </si>
  <si>
    <t>14/01/1959</t>
  </si>
  <si>
    <t xml:space="preserve">MANCINO                   </t>
  </si>
  <si>
    <t>21/10/1954</t>
  </si>
  <si>
    <t>26/02/1959</t>
  </si>
  <si>
    <t xml:space="preserve">LIVIANA           </t>
  </si>
  <si>
    <t>16/06/1959</t>
  </si>
  <si>
    <t xml:space="preserve">SABBATINI                 </t>
  </si>
  <si>
    <t>11/03/1960</t>
  </si>
  <si>
    <t>05/08/1958</t>
  </si>
  <si>
    <t xml:space="preserve">PAOLI                     </t>
  </si>
  <si>
    <t xml:space="preserve">NEVIA             </t>
  </si>
  <si>
    <t xml:space="preserve">PAOLETTI                  </t>
  </si>
  <si>
    <t>21/09/1959</t>
  </si>
  <si>
    <t xml:space="preserve">TASSOTTI                  </t>
  </si>
  <si>
    <t xml:space="preserve">AGOSTINELLI               </t>
  </si>
  <si>
    <t>24/01/1959</t>
  </si>
  <si>
    <t>30/05/1959</t>
  </si>
  <si>
    <t xml:space="preserve">DINI                      </t>
  </si>
  <si>
    <t>15/04/1960</t>
  </si>
  <si>
    <t>01/06/1959</t>
  </si>
  <si>
    <t xml:space="preserve">MERI              </t>
  </si>
  <si>
    <t xml:space="preserve">VOLPATO                   </t>
  </si>
  <si>
    <t xml:space="preserve">SILVANO           </t>
  </si>
  <si>
    <t>30/12/1958</t>
  </si>
  <si>
    <t>28/02/1958</t>
  </si>
  <si>
    <t>25/11/1954</t>
  </si>
  <si>
    <t xml:space="preserve">PACI                      </t>
  </si>
  <si>
    <t>27/09/1955</t>
  </si>
  <si>
    <t xml:space="preserve">SERAFINI                  </t>
  </si>
  <si>
    <t>07/06/1956</t>
  </si>
  <si>
    <t>29/07/1958</t>
  </si>
  <si>
    <t xml:space="preserve">CALCAGNI                  </t>
  </si>
  <si>
    <t xml:space="preserve">CAPOCCIA                  </t>
  </si>
  <si>
    <t xml:space="preserve">SALVUCCI                  </t>
  </si>
  <si>
    <t xml:space="preserve">FIORAVANTI                </t>
  </si>
  <si>
    <t xml:space="preserve">TUZI                      </t>
  </si>
  <si>
    <t xml:space="preserve">PANTANELLA                </t>
  </si>
  <si>
    <t xml:space="preserve">CELANI                    </t>
  </si>
  <si>
    <t xml:space="preserve">OTTAVIANI                 </t>
  </si>
  <si>
    <t xml:space="preserve">CESARE            </t>
  </si>
  <si>
    <t xml:space="preserve">FRATTINI                  </t>
  </si>
  <si>
    <t xml:space="preserve">MACCIONI                  </t>
  </si>
  <si>
    <t xml:space="preserve">PIERANGELI                </t>
  </si>
  <si>
    <t xml:space="preserve">MARIA GEMMA       </t>
  </si>
  <si>
    <t xml:space="preserve">BIZZARRI                  </t>
  </si>
  <si>
    <t xml:space="preserve">CAMILLI                   </t>
  </si>
  <si>
    <t>10/03/1956</t>
  </si>
  <si>
    <t xml:space="preserve">PIGLIAPOCO                </t>
  </si>
  <si>
    <t xml:space="preserve">ROSSINI                   </t>
  </si>
  <si>
    <t xml:space="preserve">MEI                       </t>
  </si>
  <si>
    <t xml:space="preserve">GOFFREDO          </t>
  </si>
  <si>
    <t xml:space="preserve">BONETTI                   </t>
  </si>
  <si>
    <t xml:space="preserve">GERMANI                   </t>
  </si>
  <si>
    <t>ENRICO MATTEI</t>
  </si>
  <si>
    <t xml:space="preserve">GIGLI                     </t>
  </si>
  <si>
    <t xml:space="preserve">LENCI                     </t>
  </si>
  <si>
    <t xml:space="preserve">MAZZOLI                   </t>
  </si>
  <si>
    <t xml:space="preserve">LEONELLA          </t>
  </si>
  <si>
    <t xml:space="preserve">SCIPIONI                  </t>
  </si>
  <si>
    <t xml:space="preserve">VOLPINI                   </t>
  </si>
  <si>
    <t xml:space="preserve">ZAMPINI                   </t>
  </si>
  <si>
    <t xml:space="preserve">ANGELONI                  </t>
  </si>
  <si>
    <t>FALCONE E BORSELLINO</t>
  </si>
  <si>
    <t>29/12/1953</t>
  </si>
  <si>
    <t>MONTESSORI</t>
  </si>
  <si>
    <t xml:space="preserve">BENNI                     </t>
  </si>
  <si>
    <t xml:space="preserve">CAPPA                     </t>
  </si>
  <si>
    <t xml:space="preserve">CECCHETTI                 </t>
  </si>
  <si>
    <t xml:space="preserve">CORINALDESI               </t>
  </si>
  <si>
    <t>G. GALILEI</t>
  </si>
  <si>
    <t xml:space="preserve">DAMIANI                   </t>
  </si>
  <si>
    <t xml:space="preserve">SANDRINA          </t>
  </si>
  <si>
    <t xml:space="preserve">FAGIANI                   </t>
  </si>
  <si>
    <t xml:space="preserve">NAZZARENO         </t>
  </si>
  <si>
    <t xml:space="preserve">GENTILI                   </t>
  </si>
  <si>
    <t>VITO VOLTERRA</t>
  </si>
  <si>
    <t>04/05/1955</t>
  </si>
  <si>
    <t xml:space="preserve">LIBERATI                  </t>
  </si>
  <si>
    <t>19/02/1959</t>
  </si>
  <si>
    <t xml:space="preserve">MACCARI                   </t>
  </si>
  <si>
    <t>13/03/1959</t>
  </si>
  <si>
    <t xml:space="preserve">MICHELANGELI              </t>
  </si>
  <si>
    <t>16/01/1959</t>
  </si>
  <si>
    <t xml:space="preserve">NASONI                    </t>
  </si>
  <si>
    <t xml:space="preserve">PERETTI                   </t>
  </si>
  <si>
    <t xml:space="preserve">PETTINELLI                </t>
  </si>
  <si>
    <t xml:space="preserve">PIERUCCI                  </t>
  </si>
  <si>
    <t xml:space="preserve">PONZIANI                  </t>
  </si>
  <si>
    <t xml:space="preserve">ROMANI                    </t>
  </si>
  <si>
    <t xml:space="preserve">SILVAGGI                  </t>
  </si>
  <si>
    <t xml:space="preserve">TACCONI                   </t>
  </si>
  <si>
    <t xml:space="preserve">TADDEI                    </t>
  </si>
  <si>
    <t xml:space="preserve">TILLI                     </t>
  </si>
  <si>
    <t xml:space="preserve">VICHI                     </t>
  </si>
  <si>
    <t xml:space="preserve">MAZZIERI                  </t>
  </si>
  <si>
    <t>SANDRO PERTINI</t>
  </si>
  <si>
    <t xml:space="preserve">MARIASTELLA       </t>
  </si>
  <si>
    <t>11/03/1957</t>
  </si>
  <si>
    <t xml:space="preserve">LINO              </t>
  </si>
  <si>
    <t xml:space="preserve">PECCHIA                   </t>
  </si>
  <si>
    <t xml:space="preserve">SALVATORI                 </t>
  </si>
  <si>
    <t xml:space="preserve">SANTORI                   </t>
  </si>
  <si>
    <t xml:space="preserve">SPURIO                    </t>
  </si>
  <si>
    <t xml:space="preserve">VELLETRI                  </t>
  </si>
  <si>
    <t>09/05/1954</t>
  </si>
  <si>
    <t xml:space="preserve">BURATTI                   </t>
  </si>
  <si>
    <t xml:space="preserve">CARDINALI                 </t>
  </si>
  <si>
    <t>19/01/1955</t>
  </si>
  <si>
    <t xml:space="preserve">FULIGNI                   </t>
  </si>
  <si>
    <t xml:space="preserve">LIUTI                     </t>
  </si>
  <si>
    <t xml:space="preserve">LUCCHETTI                 </t>
  </si>
  <si>
    <t xml:space="preserve">MASTRILLI                 </t>
  </si>
  <si>
    <t xml:space="preserve">MATALONI                  </t>
  </si>
  <si>
    <t xml:space="preserve">MAURIZI                   </t>
  </si>
  <si>
    <t xml:space="preserve">MILANI                    </t>
  </si>
  <si>
    <t xml:space="preserve">MONTECCHIANI              </t>
  </si>
  <si>
    <t>14/01/1957</t>
  </si>
  <si>
    <t xml:space="preserve">ROCCHI                    </t>
  </si>
  <si>
    <t xml:space="preserve">SIMONCINI                 </t>
  </si>
  <si>
    <t>09/02/1956</t>
  </si>
  <si>
    <t xml:space="preserve">BELLUCCI                  </t>
  </si>
  <si>
    <t xml:space="preserve">CESARETTI                 </t>
  </si>
  <si>
    <t xml:space="preserve">FALCIONI                  </t>
  </si>
  <si>
    <t xml:space="preserve">MORRESI                   </t>
  </si>
  <si>
    <t xml:space="preserve">SACCHI                    </t>
  </si>
  <si>
    <t>A052</t>
  </si>
  <si>
    <t>SCIENZE, TECNOL E TECN PROD ANIMALI</t>
  </si>
  <si>
    <t xml:space="preserve">MANONI                    </t>
  </si>
  <si>
    <t>17/06/1957</t>
  </si>
  <si>
    <t xml:space="preserve">PERUGINI                  </t>
  </si>
  <si>
    <t xml:space="preserve">LUISA ANGELA      </t>
  </si>
  <si>
    <t xml:space="preserve">COLI                      </t>
  </si>
  <si>
    <t xml:space="preserve">GHIRLANDA                 </t>
  </si>
  <si>
    <t>13/04/1953</t>
  </si>
  <si>
    <t xml:space="preserve">BOZZO                     </t>
  </si>
  <si>
    <t xml:space="preserve">COSTARELLI                </t>
  </si>
  <si>
    <t xml:space="preserve">CAMPODONICO               </t>
  </si>
  <si>
    <t xml:space="preserve">FABIOLA           </t>
  </si>
  <si>
    <t xml:space="preserve">GISMONDI                  </t>
  </si>
  <si>
    <t>07/10/1954</t>
  </si>
  <si>
    <t xml:space="preserve">LUPI                      </t>
  </si>
  <si>
    <t>23/04/1958</t>
  </si>
  <si>
    <t xml:space="preserve">CAMPISI                   </t>
  </si>
  <si>
    <t xml:space="preserve">MENGHI                    </t>
  </si>
  <si>
    <t xml:space="preserve">ALESI                     </t>
  </si>
  <si>
    <t xml:space="preserve">MARIADELE         </t>
  </si>
  <si>
    <t xml:space="preserve">FLORIANO          </t>
  </si>
  <si>
    <t xml:space="preserve">SURINI                    </t>
  </si>
  <si>
    <t>16/09/1955</t>
  </si>
  <si>
    <t>25/09/1954</t>
  </si>
  <si>
    <t xml:space="preserve">BERGAMI                   </t>
  </si>
  <si>
    <t xml:space="preserve">CURATOLO                  </t>
  </si>
  <si>
    <t xml:space="preserve">DEL BELLO                 </t>
  </si>
  <si>
    <t xml:space="preserve">PIERLUIGI         </t>
  </si>
  <si>
    <t>23/01/1961</t>
  </si>
  <si>
    <t>01/06/1960</t>
  </si>
  <si>
    <t xml:space="preserve">MORESCHINI                </t>
  </si>
  <si>
    <t xml:space="preserve">ZANOTTI                   </t>
  </si>
  <si>
    <t xml:space="preserve">FILIPPINI                 </t>
  </si>
  <si>
    <t>11/06/1953</t>
  </si>
  <si>
    <t xml:space="preserve">PAVONI                    </t>
  </si>
  <si>
    <t xml:space="preserve">TASSI                     </t>
  </si>
  <si>
    <t>03/11/1959</t>
  </si>
  <si>
    <t xml:space="preserve">GIACOMELLI                </t>
  </si>
  <si>
    <t>09/02/1954</t>
  </si>
  <si>
    <t>18/11/1959</t>
  </si>
  <si>
    <t xml:space="preserve">DINO              </t>
  </si>
  <si>
    <t>16/04/1960</t>
  </si>
  <si>
    <t>01/09/1960</t>
  </si>
  <si>
    <t xml:space="preserve">GIANNINA          </t>
  </si>
  <si>
    <t xml:space="preserve">TORRESI                   </t>
  </si>
  <si>
    <t xml:space="preserve">CORSI                     </t>
  </si>
  <si>
    <t>17/08/1955</t>
  </si>
  <si>
    <t>05/03/1959</t>
  </si>
  <si>
    <t xml:space="preserve">LUCARELLI                 </t>
  </si>
  <si>
    <t>25/12/1956</t>
  </si>
  <si>
    <t xml:space="preserve">SCARPINI                  </t>
  </si>
  <si>
    <t xml:space="preserve">ALBANESI                  </t>
  </si>
  <si>
    <t>16/07/1960</t>
  </si>
  <si>
    <t xml:space="preserve">BELLETTI                  </t>
  </si>
  <si>
    <t xml:space="preserve">FALCHETTI                 </t>
  </si>
  <si>
    <t xml:space="preserve">BIANCHINI                 </t>
  </si>
  <si>
    <t>08/07/1960</t>
  </si>
  <si>
    <t>23/04/1953</t>
  </si>
  <si>
    <t>16/10/1960</t>
  </si>
  <si>
    <t xml:space="preserve">FORMICA                   </t>
  </si>
  <si>
    <t>17/02/1961</t>
  </si>
  <si>
    <t xml:space="preserve">MOSCONI                   </t>
  </si>
  <si>
    <t>04/02/1960</t>
  </si>
  <si>
    <t xml:space="preserve">BALDUCCI                  </t>
  </si>
  <si>
    <t>"G.MARCONI"</t>
  </si>
  <si>
    <t xml:space="preserve">CAMPANELLA                </t>
  </si>
  <si>
    <t xml:space="preserve">FURLANI                   </t>
  </si>
  <si>
    <t xml:space="preserve">LANDOLFI                  </t>
  </si>
  <si>
    <t xml:space="preserve">MASSI                     </t>
  </si>
  <si>
    <t xml:space="preserve">MORGANTI                  </t>
  </si>
  <si>
    <t xml:space="preserve">CRISTIANO         </t>
  </si>
  <si>
    <t>12/01/1959</t>
  </si>
  <si>
    <t xml:space="preserve">RAGAINI                   </t>
  </si>
  <si>
    <t xml:space="preserve">RENZO             </t>
  </si>
  <si>
    <t xml:space="preserve">RUFFINI                   </t>
  </si>
  <si>
    <t xml:space="preserve">SPINI                     </t>
  </si>
  <si>
    <t xml:space="preserve">MARIA OLIVA       </t>
  </si>
  <si>
    <t xml:space="preserve">NATALUCCI                 </t>
  </si>
  <si>
    <t xml:space="preserve">CAVERNI                   </t>
  </si>
  <si>
    <t xml:space="preserve">CICOGNANI                 </t>
  </si>
  <si>
    <t xml:space="preserve">GIANLUCA          </t>
  </si>
  <si>
    <t>25/08/1953</t>
  </si>
  <si>
    <t>10/09/1960</t>
  </si>
  <si>
    <t xml:space="preserve">ILLUMINATI                </t>
  </si>
  <si>
    <t xml:space="preserve">PUSINERI                  </t>
  </si>
  <si>
    <t xml:space="preserve">ANTOGNOLI                 </t>
  </si>
  <si>
    <t>24/11/1960</t>
  </si>
  <si>
    <t xml:space="preserve">ADDARII                   </t>
  </si>
  <si>
    <t xml:space="preserve">NAZZARENA         </t>
  </si>
  <si>
    <t xml:space="preserve">LANDINI                   </t>
  </si>
  <si>
    <t xml:space="preserve">MAGNONI                   </t>
  </si>
  <si>
    <t>05/08/1960</t>
  </si>
  <si>
    <t xml:space="preserve">PEROZZI                   </t>
  </si>
  <si>
    <t>Ancona</t>
  </si>
  <si>
    <t>AN</t>
  </si>
  <si>
    <t xml:space="preserve">AVONI                     </t>
  </si>
  <si>
    <t>ANIC81800A</t>
  </si>
  <si>
    <t>ANCONA - POSATORA PIANO ARCHI</t>
  </si>
  <si>
    <t xml:space="preserve">BALDONI                   </t>
  </si>
  <si>
    <t>ANIC827005</t>
  </si>
  <si>
    <t>CERRETO D'ESI "ITALO CARLONI"</t>
  </si>
  <si>
    <t>14/03/1951</t>
  </si>
  <si>
    <t>ANIC828001</t>
  </si>
  <si>
    <t>FABRIANO "F. IMONDI ROMAGNOLI"</t>
  </si>
  <si>
    <t>BDNMRC58E09I608I</t>
  </si>
  <si>
    <t>ANPC040002</t>
  </si>
  <si>
    <t>GIULIO PERTICARI</t>
  </si>
  <si>
    <t>ANIC84400V</t>
  </si>
  <si>
    <t>OSIMO "F.LLI TRILLINI"</t>
  </si>
  <si>
    <t xml:space="preserve">BERLUTI                   </t>
  </si>
  <si>
    <t>ANIC82900R</t>
  </si>
  <si>
    <t>JESI "CARLO URBANI"</t>
  </si>
  <si>
    <t xml:space="preserve">BIGELLI                   </t>
  </si>
  <si>
    <t>BGLLVR57C26D007H</t>
  </si>
  <si>
    <t>ANIC834008</t>
  </si>
  <si>
    <t>CORINALDO</t>
  </si>
  <si>
    <t>ANIC814003</t>
  </si>
  <si>
    <t>NUMANA "GIOVANNI PAOLO II"</t>
  </si>
  <si>
    <t>ANIC842007</t>
  </si>
  <si>
    <t>OSIMO  "CAIO GIULIO CESARE"</t>
  </si>
  <si>
    <t xml:space="preserve">CANTIANI                  </t>
  </si>
  <si>
    <t>CNTNRC57P02E837W</t>
  </si>
  <si>
    <t>ANIS022006</t>
  </si>
  <si>
    <t>I.I.S. CUPPARI SALVATI</t>
  </si>
  <si>
    <t xml:space="preserve">CECCACCI                  </t>
  </si>
  <si>
    <t xml:space="preserve">OLIVIANA          </t>
  </si>
  <si>
    <t>CCCLVN58E56E388E</t>
  </si>
  <si>
    <t>ANIC83900B</t>
  </si>
  <si>
    <t>JESI "LORENZO LOTTO"</t>
  </si>
  <si>
    <t xml:space="preserve">CORALLINI                 </t>
  </si>
  <si>
    <t>CRLPLG60B04C704Z</t>
  </si>
  <si>
    <t>ANIC80700X</t>
  </si>
  <si>
    <t>FILOTTRANO "BELTRAMI"</t>
  </si>
  <si>
    <t>CSTDRN58B63A271D</t>
  </si>
  <si>
    <t>CRTMHL56R26B357U</t>
  </si>
  <si>
    <t>ANPS010009</t>
  </si>
  <si>
    <t>E. MEDI</t>
  </si>
  <si>
    <t>DNTSLL53M43Z110J</t>
  </si>
  <si>
    <t>ANIC835004</t>
  </si>
  <si>
    <t>"NORI DE' NOBILI"</t>
  </si>
  <si>
    <t xml:space="preserve">FORCONI                   </t>
  </si>
  <si>
    <t>FRCSFN55E18L191Q</t>
  </si>
  <si>
    <t>ANIS014007</t>
  </si>
  <si>
    <t>I.I.S. VOLTERRA - ELIA</t>
  </si>
  <si>
    <t>ANIC84700A</t>
  </si>
  <si>
    <t>SENIGALLIA CENTRO - FAGNANI</t>
  </si>
  <si>
    <t xml:space="preserve">FREZZOTTI                 </t>
  </si>
  <si>
    <t>FRZVNI59C53E388X</t>
  </si>
  <si>
    <t>ANPS040005</t>
  </si>
  <si>
    <t>LS LEONARDO DA VINCI</t>
  </si>
  <si>
    <t>GRGSFN55M22F634K</t>
  </si>
  <si>
    <t>ANIC819006</t>
  </si>
  <si>
    <t>ANCONA - QUARTIERI NUOVI</t>
  </si>
  <si>
    <t>GSMNRC58L64H501E</t>
  </si>
  <si>
    <t>ANIC806004</t>
  </si>
  <si>
    <t>SASSOFERRATO "BARTOLO DA SASS."</t>
  </si>
  <si>
    <t xml:space="preserve">DORIANO           </t>
  </si>
  <si>
    <t>GLNDRN56R14E388P</t>
  </si>
  <si>
    <t>ANIS01300B</t>
  </si>
  <si>
    <t>I.I.S. "PODESTI - CALZECCHI ONESTI"</t>
  </si>
  <si>
    <t xml:space="preserve">IMPIGLIA                  </t>
  </si>
  <si>
    <t>MPGNNA59A52I653T</t>
  </si>
  <si>
    <t>ANIS02100A</t>
  </si>
  <si>
    <t xml:space="preserve">LABRIOLA                  </t>
  </si>
  <si>
    <t>LBRMDN55C60H312R</t>
  </si>
  <si>
    <t>ANIS01900A</t>
  </si>
  <si>
    <t>A. PANZINI</t>
  </si>
  <si>
    <t>MRCRLL57T69I324D</t>
  </si>
  <si>
    <t>ANIC84000G</t>
  </si>
  <si>
    <t>JESI "SAN FRANCESCO"</t>
  </si>
  <si>
    <t xml:space="preserve">SAURO             </t>
  </si>
  <si>
    <t>14/11/1952</t>
  </si>
  <si>
    <t>ANIS002001</t>
  </si>
  <si>
    <t>"LIVIO CAMBI - DONATELLO SERRANI"</t>
  </si>
  <si>
    <t xml:space="preserve">MERICO                    </t>
  </si>
  <si>
    <t>MRCFLC59H01I923Y</t>
  </si>
  <si>
    <t xml:space="preserve">MONTEMARI                 </t>
  </si>
  <si>
    <t>MNTMNL56C47A271P</t>
  </si>
  <si>
    <t>ANIC83300C</t>
  </si>
  <si>
    <t>SENIGALLIA MARCHETTI</t>
  </si>
  <si>
    <t>ANIC80900G</t>
  </si>
  <si>
    <t>S.SAN QUIRICO"DON M.COSTANTINI"</t>
  </si>
  <si>
    <t>MSCPRZ58S47A271Z</t>
  </si>
  <si>
    <t>NCLLNI56S18A271Y</t>
  </si>
  <si>
    <t xml:space="preserve">ONESTA                    </t>
  </si>
  <si>
    <t>NSTGPP57L53D429R</t>
  </si>
  <si>
    <t>ANPC03000B</t>
  </si>
  <si>
    <t>FRANCESCO STELLUTI</t>
  </si>
  <si>
    <t xml:space="preserve">PALMUCCI                  </t>
  </si>
  <si>
    <t>PLMLCU54S62A271Q</t>
  </si>
  <si>
    <t>25/09/1961</t>
  </si>
  <si>
    <t>PLLSVN61P65C615Y</t>
  </si>
  <si>
    <t xml:space="preserve">PIGLIAPOCHI               </t>
  </si>
  <si>
    <t>PGLRLA56L28E388M</t>
  </si>
  <si>
    <t>ANIS023002</t>
  </si>
  <si>
    <t>I.I.S. MARCONI PIERALISI</t>
  </si>
  <si>
    <t xml:space="preserve">SAMPAOLESI                </t>
  </si>
  <si>
    <t>SMPMRC54L21F560T</t>
  </si>
  <si>
    <t>ANIC80300L</t>
  </si>
  <si>
    <t>POLVERIGI "M. RICCI"</t>
  </si>
  <si>
    <t xml:space="preserve">SBAFFO                    </t>
  </si>
  <si>
    <t>SBFFBL57E65E690P</t>
  </si>
  <si>
    <t>ANIC83200L</t>
  </si>
  <si>
    <t>LORETO "GIANNUARIO SOLARI"</t>
  </si>
  <si>
    <t xml:space="preserve">SERVADIO                  </t>
  </si>
  <si>
    <t>SRVGPP59C55C248I</t>
  </si>
  <si>
    <t>ANIC830001</t>
  </si>
  <si>
    <t>I.C. "FEDERICO II" JESI</t>
  </si>
  <si>
    <t xml:space="preserve">TARSI                     </t>
  </si>
  <si>
    <t>TRSRNN58B51D007K</t>
  </si>
  <si>
    <t>ANTD02000Q</t>
  </si>
  <si>
    <t>ENZO FERRUCCIO CORINALDESI</t>
  </si>
  <si>
    <t xml:space="preserve">TORTOLINI                 </t>
  </si>
  <si>
    <t>ANIC84100B</t>
  </si>
  <si>
    <t>CASTELFIDARDO "MAZZINI"</t>
  </si>
  <si>
    <t xml:space="preserve">VISSANI                   </t>
  </si>
  <si>
    <t>VSSMRS55H58F401V</t>
  </si>
  <si>
    <t>VTLCRI56B01L259I</t>
  </si>
  <si>
    <t>ANIC82300T</t>
  </si>
  <si>
    <t>MONTEMARCIANO - MARINA</t>
  </si>
  <si>
    <t>ANMM83201N</t>
  </si>
  <si>
    <t>LORETO  " L. LOTTO "</t>
  </si>
  <si>
    <t>NSLNGL55R48I608Q</t>
  </si>
  <si>
    <t>ANMM83301D</t>
  </si>
  <si>
    <t>SENIGALLIA "MARCHETTI"</t>
  </si>
  <si>
    <t>ANEE848018</t>
  </si>
  <si>
    <t>SENIGALLIA "PUCCINI"</t>
  </si>
  <si>
    <t>BLDNLS58L63D451E</t>
  </si>
  <si>
    <t>ANAA82800R</t>
  </si>
  <si>
    <t>ANEE828013</t>
  </si>
  <si>
    <t>"ALLEGRETTO  DI NUZIO"</t>
  </si>
  <si>
    <t>BLDSLL56A42I608S</t>
  </si>
  <si>
    <t xml:space="preserve">BENARDETTA        </t>
  </si>
  <si>
    <t>BRTBRD58L67B468W</t>
  </si>
  <si>
    <t>ANEE844044</t>
  </si>
  <si>
    <t>MARTA RUSSO</t>
  </si>
  <si>
    <t xml:space="preserve">BECCHETTI                 </t>
  </si>
  <si>
    <t>ANPS05000Q</t>
  </si>
  <si>
    <t xml:space="preserve">MANUELA MARIA     </t>
  </si>
  <si>
    <t>BNNMLM54P48A271M</t>
  </si>
  <si>
    <t xml:space="preserve">BIOCCO                    </t>
  </si>
  <si>
    <t>BCCCRN55R44D451I</t>
  </si>
  <si>
    <t xml:space="preserve">BOMPREZZI                 </t>
  </si>
  <si>
    <t xml:space="preserve">RINALDA           </t>
  </si>
  <si>
    <t>ANMM83901C</t>
  </si>
  <si>
    <t>JESI "PAOLO BORSELLINO"</t>
  </si>
  <si>
    <t>ANMM81001R</t>
  </si>
  <si>
    <t>OSTRA "MENCHETTI"</t>
  </si>
  <si>
    <t>BZZVNI57A42D086Y</t>
  </si>
  <si>
    <t xml:space="preserve">BRACACCINI                </t>
  </si>
  <si>
    <t>ANMM83101T</t>
  </si>
  <si>
    <t>CASTELFIDARDO "SOPRANI"</t>
  </si>
  <si>
    <t xml:space="preserve">BUCCOLINI                 </t>
  </si>
  <si>
    <t>BCCFLL55M48G157K</t>
  </si>
  <si>
    <t>ANIS00900Q</t>
  </si>
  <si>
    <t>CORRIDONI - CAMPANA</t>
  </si>
  <si>
    <t xml:space="preserve">BUGATTI                   </t>
  </si>
  <si>
    <t>BGTSDR54L64E388G</t>
  </si>
  <si>
    <t>CNTCLD54R18E388U</t>
  </si>
  <si>
    <t>ANEE830013</t>
  </si>
  <si>
    <t>JESI  "GARIBALDI"</t>
  </si>
  <si>
    <t xml:space="preserve">CAPPANNINI                </t>
  </si>
  <si>
    <t>CPPSNL57P51E388I</t>
  </si>
  <si>
    <t>CPPLCU59D67A271T</t>
  </si>
  <si>
    <t>ANAA804008</t>
  </si>
  <si>
    <t>ANCONA - ANCONA NORD</t>
  </si>
  <si>
    <t>CRBGMN55R18F348K</t>
  </si>
  <si>
    <t xml:space="preserve">CAROTTI                   </t>
  </si>
  <si>
    <t>CRTSNL59C45I643H</t>
  </si>
  <si>
    <t>ANAA80800G</t>
  </si>
  <si>
    <t>ARCEVIA</t>
  </si>
  <si>
    <t xml:space="preserve">CASAGRANDE                </t>
  </si>
  <si>
    <t>CSGCLN58P60E388W</t>
  </si>
  <si>
    <t>ANIS01200G</t>
  </si>
  <si>
    <t>L.DI SAVOIA - G. BENINCASA</t>
  </si>
  <si>
    <t>CSTMSM56B10D745B</t>
  </si>
  <si>
    <t xml:space="preserve">DANIELLA MARIA    </t>
  </si>
  <si>
    <t>CCCDLL57C71Z132R</t>
  </si>
  <si>
    <t>ANAA83500X</t>
  </si>
  <si>
    <t xml:space="preserve">CENTOCANTI                </t>
  </si>
  <si>
    <t>23/02/1959</t>
  </si>
  <si>
    <t>CNTDNL59B63C524X</t>
  </si>
  <si>
    <t>ANAA827001</t>
  </si>
  <si>
    <t>CHPLNI59A54C615S</t>
  </si>
  <si>
    <t>ANAA84400P</t>
  </si>
  <si>
    <t xml:space="preserve">CIACCAFAVA                </t>
  </si>
  <si>
    <t>ANMM82301V</t>
  </si>
  <si>
    <t>M.MARCIANO "FALCINELLI"-MARINA</t>
  </si>
  <si>
    <t>ANMM828012</t>
  </si>
  <si>
    <t>"GENTILE DA FABRIANO"</t>
  </si>
  <si>
    <t>CPPRRT57E23F137A</t>
  </si>
  <si>
    <t xml:space="preserve">CRESCIMBENI               </t>
  </si>
  <si>
    <t>03/04/1961</t>
  </si>
  <si>
    <t>CRSMCR61D43E388K</t>
  </si>
  <si>
    <t>ANPC010006</t>
  </si>
  <si>
    <t>CARLO RINALDINI</t>
  </si>
  <si>
    <t xml:space="preserve">D'ANGELI                  </t>
  </si>
  <si>
    <t>DNGLRA55H59H501F</t>
  </si>
  <si>
    <t>ANEE81001T</t>
  </si>
  <si>
    <t>OSTRA "CROCIONI"</t>
  </si>
  <si>
    <t>ANEE819029</t>
  </si>
  <si>
    <t>ANCONA "RODARI"</t>
  </si>
  <si>
    <t xml:space="preserve">D'ORSI                    </t>
  </si>
  <si>
    <t>DRSLVR57S69C129C</t>
  </si>
  <si>
    <t xml:space="preserve">FACCENDA                  </t>
  </si>
  <si>
    <t>FCCNMR58L65G157K</t>
  </si>
  <si>
    <t>ANEE815022</t>
  </si>
  <si>
    <t>CAMERANO SPERANDEI</t>
  </si>
  <si>
    <t xml:space="preserve">FEBO                      </t>
  </si>
  <si>
    <t>FBEPLA58H28F453X</t>
  </si>
  <si>
    <t>ANIS01600V</t>
  </si>
  <si>
    <t>"BETTINO PADOVANO"</t>
  </si>
  <si>
    <t xml:space="preserve">FELICIOLI                 </t>
  </si>
  <si>
    <t>FLCDNL56M52A271S</t>
  </si>
  <si>
    <t>FRCPLA56R44I156S</t>
  </si>
  <si>
    <t>ANEE83101V</t>
  </si>
  <si>
    <t>"CIALDINI" -CROCETTE</t>
  </si>
  <si>
    <t xml:space="preserve">FRATINI                   </t>
  </si>
  <si>
    <t>FRTLTT56E58I608A</t>
  </si>
  <si>
    <t>ANEE84701C</t>
  </si>
  <si>
    <t>SENIGALLIA  G. PASCOLI</t>
  </si>
  <si>
    <t xml:space="preserve">GAGGIOTTI                 </t>
  </si>
  <si>
    <t xml:space="preserve">GEMINI                    </t>
  </si>
  <si>
    <t>GMNMGR59E70A271M</t>
  </si>
  <si>
    <t>GNTNNA58A42A893L</t>
  </si>
  <si>
    <t>ANIS00800X</t>
  </si>
  <si>
    <t>"A.EINSTEIN - A.NEBBIA"</t>
  </si>
  <si>
    <t>GIONDR56T24A271X</t>
  </si>
  <si>
    <t>ANIS00400L</t>
  </si>
  <si>
    <t>VANVITELLI - STRACCA - ANGELINI</t>
  </si>
  <si>
    <t xml:space="preserve">GIONTA                    </t>
  </si>
  <si>
    <t>GNTRNN58P44D708M</t>
  </si>
  <si>
    <t>ANEE81701L</t>
  </si>
  <si>
    <t>ANCONA "COLLODI"</t>
  </si>
  <si>
    <t xml:space="preserve">GIULIANETTI               </t>
  </si>
  <si>
    <t>GLNDNL56M53H501T</t>
  </si>
  <si>
    <t>ANMM84401X</t>
  </si>
  <si>
    <t xml:space="preserve">GIULIODORO                </t>
  </si>
  <si>
    <t>GLDSLV56P56G803U</t>
  </si>
  <si>
    <t>ANEE80302Q</t>
  </si>
  <si>
    <t>AGUGLIANO "QUATTRO NOVEMBRE"</t>
  </si>
  <si>
    <t>GRSCCT57L47I181B</t>
  </si>
  <si>
    <t xml:space="preserve">GRAZIOSI                  </t>
  </si>
  <si>
    <t>ANAA84900T</t>
  </si>
  <si>
    <t>SENIGALLIA SUD  - BELARDI</t>
  </si>
  <si>
    <t>GDUGDU55H11A271L</t>
  </si>
  <si>
    <t>16/04/1954</t>
  </si>
  <si>
    <t>LNDMLD54D56E290C</t>
  </si>
  <si>
    <t>ANMM84501Q</t>
  </si>
  <si>
    <t>FABRIANO "GIOVANNI PAOLO II"</t>
  </si>
  <si>
    <t>ANMM83403B</t>
  </si>
  <si>
    <t>CORINALDO "GUIDO DEGLI SFORZA"</t>
  </si>
  <si>
    <t>LCCPRZ57A54F978Q</t>
  </si>
  <si>
    <t>ANAA81400V</t>
  </si>
  <si>
    <t>ANPC060007</t>
  </si>
  <si>
    <t xml:space="preserve">DANIELE MARIA     </t>
  </si>
  <si>
    <t>ANMM84701B</t>
  </si>
  <si>
    <t>SENIGALLIA "FAGNANI"</t>
  </si>
  <si>
    <t>MNNVTR56B09F581N</t>
  </si>
  <si>
    <t xml:space="preserve">MARASCA                   </t>
  </si>
  <si>
    <t>MRSMPL59H69C704L</t>
  </si>
  <si>
    <t>ANEE83902E</t>
  </si>
  <si>
    <t>JESI "MESTICA"</t>
  </si>
  <si>
    <t xml:space="preserve">MAZZAFERRI                </t>
  </si>
  <si>
    <t>MZZVVN55L62H322I</t>
  </si>
  <si>
    <t xml:space="preserve">MORSUCCI                  </t>
  </si>
  <si>
    <t>MRSNNL56A70F401D</t>
  </si>
  <si>
    <t>ANAA81000G</t>
  </si>
  <si>
    <t>OSTRA</t>
  </si>
  <si>
    <t>NCLCST54S13A271E</t>
  </si>
  <si>
    <t xml:space="preserve">NOCCHI                    </t>
  </si>
  <si>
    <t>NCCPLA60H41A271Q</t>
  </si>
  <si>
    <t>ANAA820006</t>
  </si>
  <si>
    <t>ANCONA - GRAZIE TAVERNELLE</t>
  </si>
  <si>
    <t xml:space="preserve">NOSSA                     </t>
  </si>
  <si>
    <t xml:space="preserve">BRUNO LUIGI       </t>
  </si>
  <si>
    <t>NSSBNL58A20F205A</t>
  </si>
  <si>
    <t>DRDNNL57A43A271P</t>
  </si>
  <si>
    <t>TTVLEI58L19H211B</t>
  </si>
  <si>
    <t xml:space="preserve">PALANO                    </t>
  </si>
  <si>
    <t xml:space="preserve">PALLONI                   </t>
  </si>
  <si>
    <t>PLLRRT61A63A271A</t>
  </si>
  <si>
    <t xml:space="preserve">PANCOTTI                  </t>
  </si>
  <si>
    <t>PNCFNN58M14F581E</t>
  </si>
  <si>
    <t>PVNLCN59A44D597V</t>
  </si>
  <si>
    <t>PCCMNL56E51A271U</t>
  </si>
  <si>
    <t xml:space="preserve">PERUCCI                   </t>
  </si>
  <si>
    <t>PTTPLA54P22I608U</t>
  </si>
  <si>
    <t xml:space="preserve">PIAGGESI                  </t>
  </si>
  <si>
    <t>PGGPLA57H47C071H</t>
  </si>
  <si>
    <t xml:space="preserve">PIERFEDERICI              </t>
  </si>
  <si>
    <t xml:space="preserve">INNOCENZA         </t>
  </si>
  <si>
    <t>ANEE80401E</t>
  </si>
  <si>
    <t>ANCONA NORD "D. ALIGHIERI"</t>
  </si>
  <si>
    <t xml:space="preserve">PIERVITTORI               </t>
  </si>
  <si>
    <t>27/04/1961</t>
  </si>
  <si>
    <t>PRVNNL61D67I251I</t>
  </si>
  <si>
    <t>ANEE849014</t>
  </si>
  <si>
    <t>SENIGALLIA  "LEOPARDI"</t>
  </si>
  <si>
    <t xml:space="preserve">EDMONDA           </t>
  </si>
  <si>
    <t>ANMM830023</t>
  </si>
  <si>
    <t>SEC. I GR. JESI "FEDERICO II"</t>
  </si>
  <si>
    <t>PSTRSN54D53H322E</t>
  </si>
  <si>
    <t>ANEE84101D</t>
  </si>
  <si>
    <t>RFFNZR56S67E388P</t>
  </si>
  <si>
    <t>19/01/1961</t>
  </si>
  <si>
    <t>RFFPLA61A59F401Y</t>
  </si>
  <si>
    <t xml:space="preserve">RASETTI                   </t>
  </si>
  <si>
    <t>RSTMRZ54T27C100I</t>
  </si>
  <si>
    <t>ANPS03000E</t>
  </si>
  <si>
    <t xml:space="preserve">ROCCHETTI                 </t>
  </si>
  <si>
    <t>RCCCRN54P25F634B</t>
  </si>
  <si>
    <t xml:space="preserve">ROMALDONI                 </t>
  </si>
  <si>
    <t>RMLRLD57D64D451D</t>
  </si>
  <si>
    <t>ANAA84600A</t>
  </si>
  <si>
    <t>FABRIANO OVEST "MARCO POLO"</t>
  </si>
  <si>
    <t>RSSFNC58E44E388Q</t>
  </si>
  <si>
    <t>ANAA84000B</t>
  </si>
  <si>
    <t>ANMM81501X</t>
  </si>
  <si>
    <t xml:space="preserve">MARSIA            </t>
  </si>
  <si>
    <t>SNTMRA54H04A271K</t>
  </si>
  <si>
    <t>SNTGRL57M01F600T</t>
  </si>
  <si>
    <t xml:space="preserve">SCHIAVONI                 </t>
  </si>
  <si>
    <t>SCHRTI59P61G157Z</t>
  </si>
  <si>
    <t>ANAA842003</t>
  </si>
  <si>
    <t>10/07/1967</t>
  </si>
  <si>
    <t>SCHSBN67L50G157S</t>
  </si>
  <si>
    <t>ANMM848017</t>
  </si>
  <si>
    <t>SENIGALLIA "MERCANTINI"</t>
  </si>
  <si>
    <t xml:space="preserve">SENTINELLI                </t>
  </si>
  <si>
    <t>ANIS01700P</t>
  </si>
  <si>
    <t>I.I.S. MOREA - VIVARELLI</t>
  </si>
  <si>
    <t xml:space="preserve">SMERZINI                  </t>
  </si>
  <si>
    <t>ANMM813018</t>
  </si>
  <si>
    <t>ANCONA "LEOPARDI" - "PASCOLI"</t>
  </si>
  <si>
    <t>SPDSNL59S51E388E</t>
  </si>
  <si>
    <t>ANAA805004</t>
  </si>
  <si>
    <t>GIOACCHINO ROSSINI</t>
  </si>
  <si>
    <t xml:space="preserve">TAFANI                    </t>
  </si>
  <si>
    <t xml:space="preserve">LISIANA           </t>
  </si>
  <si>
    <t>TFNLSN56P41I461U</t>
  </si>
  <si>
    <t>ANMM806015</t>
  </si>
  <si>
    <t xml:space="preserve">MOSCIATTI                 </t>
  </si>
  <si>
    <t>MSCGNN58A23F051S</t>
  </si>
  <si>
    <t>ANMS000RY2</t>
  </si>
  <si>
    <t>BBNRNN56A65F978G</t>
  </si>
  <si>
    <t>ANIC82400N</t>
  </si>
  <si>
    <t>FALCONARA RAFFAELLO SANZIO</t>
  </si>
  <si>
    <t xml:space="preserve">BARBARESI CECCARELLI      </t>
  </si>
  <si>
    <t>BRBMTR57R55E837T</t>
  </si>
  <si>
    <t>ANIC80400C</t>
  </si>
  <si>
    <t xml:space="preserve">BARCHETTA                 </t>
  </si>
  <si>
    <t>BRCMME58C66E388L</t>
  </si>
  <si>
    <t xml:space="preserve">BIAGIOLI                  </t>
  </si>
  <si>
    <t>BGLDNL57M48A769T</t>
  </si>
  <si>
    <t>ANIC81700E</t>
  </si>
  <si>
    <t>ANCONA - PINOCCHIO MONTESICURO</t>
  </si>
  <si>
    <t xml:space="preserve">CANAFOGLIA                </t>
  </si>
  <si>
    <t>CNFGLN55B41E837P</t>
  </si>
  <si>
    <t>CLLMNL55M43A271S</t>
  </si>
  <si>
    <t>ANIC826009</t>
  </si>
  <si>
    <t>"GALILEO FERRARIS"</t>
  </si>
  <si>
    <t xml:space="preserve">CONSORTE                  </t>
  </si>
  <si>
    <t>CNSNNL54H51E975C</t>
  </si>
  <si>
    <t xml:space="preserve">GIANNETTO         </t>
  </si>
  <si>
    <t>CNTGNT58M23I643D</t>
  </si>
  <si>
    <t>FRRGBR58C07I608Q</t>
  </si>
  <si>
    <t>ANIC848006</t>
  </si>
  <si>
    <t>SENIGALLIA "MARIO GIACOMELLI"</t>
  </si>
  <si>
    <t xml:space="preserve">FICOSECCO                 </t>
  </si>
  <si>
    <t>FCSFLL55M57E690E</t>
  </si>
  <si>
    <t xml:space="preserve">GELI                      </t>
  </si>
  <si>
    <t>GLEMCL55C51H979R</t>
  </si>
  <si>
    <t>ANIC851002</t>
  </si>
  <si>
    <t>MONTE SAN VITO</t>
  </si>
  <si>
    <t xml:space="preserve">GIOACCHINI                </t>
  </si>
  <si>
    <t>GCCRRT57M11I608R</t>
  </si>
  <si>
    <t xml:space="preserve">MAROZZI                   </t>
  </si>
  <si>
    <t>MRZGNN55P56C704K</t>
  </si>
  <si>
    <t xml:space="preserve">MENOTTI                   </t>
  </si>
  <si>
    <t>MNTMSM58S12F634W</t>
  </si>
  <si>
    <t>ANIC850006</t>
  </si>
  <si>
    <t>I. C. "RITA LEVI-MONTALCINI"</t>
  </si>
  <si>
    <t xml:space="preserve">MONTALI                   </t>
  </si>
  <si>
    <t>MNTGRL57E71B470U</t>
  </si>
  <si>
    <t>MRNMNL58T41I608X</t>
  </si>
  <si>
    <t xml:space="preserve">NACCIARRITI               </t>
  </si>
  <si>
    <t>NCCGTN56M70F581B</t>
  </si>
  <si>
    <t>ANIC81000Q</t>
  </si>
  <si>
    <t>NCLGLI56B52G003J</t>
  </si>
  <si>
    <t>PTRTZN58D44E388I</t>
  </si>
  <si>
    <t>PTRPRZ55D66F401I</t>
  </si>
  <si>
    <t>ANIC849002</t>
  </si>
  <si>
    <t xml:space="preserve">PETTIROSSI                </t>
  </si>
  <si>
    <t>PTTBRC56C42G157E</t>
  </si>
  <si>
    <t>ANIC843003</t>
  </si>
  <si>
    <t>OSIMO  BRUNO DA OSIMO</t>
  </si>
  <si>
    <t>SBTCTA55T49A271I</t>
  </si>
  <si>
    <t>ANIC813007</t>
  </si>
  <si>
    <t>ANCONA "NOVELLI NATALUCCI"</t>
  </si>
  <si>
    <t xml:space="preserve">SASSAROLI                 </t>
  </si>
  <si>
    <t>SSSMRA57R58A329O</t>
  </si>
  <si>
    <t>ANIC83700Q</t>
  </si>
  <si>
    <t>MOIE "CARLO URBANI"</t>
  </si>
  <si>
    <t xml:space="preserve">SBROLLINI                 </t>
  </si>
  <si>
    <t>SBRNGL58L04C071A</t>
  </si>
  <si>
    <t>SCHPLA56L59B468E</t>
  </si>
  <si>
    <t xml:space="preserve">SPRECA                    </t>
  </si>
  <si>
    <t>SPRMNG58T60D451C</t>
  </si>
  <si>
    <t>ANIC84500P</t>
  </si>
  <si>
    <t>FABRIANO EST "ALDO MORO"</t>
  </si>
  <si>
    <t xml:space="preserve">STRAMBINI                 </t>
  </si>
  <si>
    <t>STRRMI55E56E200J</t>
  </si>
  <si>
    <t xml:space="preserve">TAINI                     </t>
  </si>
  <si>
    <t>TNAGPP55E42A329O</t>
  </si>
  <si>
    <t>TNLNLL58S07G453G</t>
  </si>
  <si>
    <t>GSTMSM56H15A271P</t>
  </si>
  <si>
    <t>GSTSNT57M47E388T</t>
  </si>
  <si>
    <t>LBALTT55H44G157W</t>
  </si>
  <si>
    <t>ANEE843037</t>
  </si>
  <si>
    <t>OSIMO  "BRUNO DA OSIMO"</t>
  </si>
  <si>
    <t>NGLPLA57D07A271B</t>
  </si>
  <si>
    <t>BLDRTI56C55I608L</t>
  </si>
  <si>
    <t>ANAA847006</t>
  </si>
  <si>
    <t>BLLPLA58H66A271B</t>
  </si>
  <si>
    <t xml:space="preserve">BECCI                     </t>
  </si>
  <si>
    <t>BCCCRL54A57I608G</t>
  </si>
  <si>
    <t xml:space="preserve">BELARDINELLI              </t>
  </si>
  <si>
    <t>BLRLVN55A59I608K</t>
  </si>
  <si>
    <t xml:space="preserve">BELENCHIA                 </t>
  </si>
  <si>
    <t>BLNCRL54M59I608Z</t>
  </si>
  <si>
    <t>BLLFNC54E49C248T</t>
  </si>
  <si>
    <t xml:space="preserve">BENADDUCI                 </t>
  </si>
  <si>
    <t>BNDSBN56P58A271F</t>
  </si>
  <si>
    <t>ANEE81102P</t>
  </si>
  <si>
    <t>"CONERO"</t>
  </si>
  <si>
    <t>BRTFNC57P64I461P</t>
  </si>
  <si>
    <t xml:space="preserve">BEZZECCHERI               </t>
  </si>
  <si>
    <t>BZZCHR58C52E388C</t>
  </si>
  <si>
    <t>ANMM83701R</t>
  </si>
  <si>
    <t>MOIE DI MAIOLATI "SPONTINI"</t>
  </si>
  <si>
    <t>STEFANIA GABRIELLA</t>
  </si>
  <si>
    <t>BNISFN56A47L219Z</t>
  </si>
  <si>
    <t>ANEE850018</t>
  </si>
  <si>
    <t>CHIARAVALLE - "M.MONTESSORI"</t>
  </si>
  <si>
    <t xml:space="preserve">BISCEGLIA                 </t>
  </si>
  <si>
    <t>BSCNNL55B44E506A</t>
  </si>
  <si>
    <t>ANMM81701G</t>
  </si>
  <si>
    <t>PINOCCHIO MONTESICURO</t>
  </si>
  <si>
    <t>BZZDNL58A30A271Q</t>
  </si>
  <si>
    <t xml:space="preserve">BOCCOLINI                 </t>
  </si>
  <si>
    <t>BCCNNA58H62I608B</t>
  </si>
  <si>
    <t>ANAA81700A</t>
  </si>
  <si>
    <t>BNTFNC57H50I643B</t>
  </si>
  <si>
    <t xml:space="preserve">BORA                      </t>
  </si>
  <si>
    <t>BROCSR55L06D597I</t>
  </si>
  <si>
    <t>ANIS01100Q</t>
  </si>
  <si>
    <t>I. I. S.  "LAENG - MEUCCI"</t>
  </si>
  <si>
    <t>BRSLTT58R62F145F</t>
  </si>
  <si>
    <t>ANEE836023</t>
  </si>
  <si>
    <t>MONTE ROBERTO - PIANELLO</t>
  </si>
  <si>
    <t xml:space="preserve">BRUTTI                    </t>
  </si>
  <si>
    <t>BRTGLN55P45F453O</t>
  </si>
  <si>
    <t>ANEE80801T</t>
  </si>
  <si>
    <t>ARCEVIA "ANSELMI"</t>
  </si>
  <si>
    <t xml:space="preserve">BUGARI                    </t>
  </si>
  <si>
    <t>BGRBCM54L48A271K</t>
  </si>
  <si>
    <t>BRTTTR58D01C615K</t>
  </si>
  <si>
    <t xml:space="preserve">CAIMMI                    </t>
  </si>
  <si>
    <t>CMMMLR58S60A092T</t>
  </si>
  <si>
    <t>CMPMHL57A24D542N</t>
  </si>
  <si>
    <t xml:space="preserve">CAPICI                    </t>
  </si>
  <si>
    <t>CPCNLT56B47A271J</t>
  </si>
  <si>
    <t xml:space="preserve">CAPOCASA                  </t>
  </si>
  <si>
    <t>CPCDIA55R57H321H</t>
  </si>
  <si>
    <t>ANAA80300C</t>
  </si>
  <si>
    <t xml:space="preserve">CERIONI                   </t>
  </si>
  <si>
    <t>CRNMNL58C59A271T</t>
  </si>
  <si>
    <t>CSRMLL56H67E837E</t>
  </si>
  <si>
    <t>ANMM80401D</t>
  </si>
  <si>
    <t>ANCONA NORD "A. VOLTA"        "</t>
  </si>
  <si>
    <t xml:space="preserve">CIABO' CIPRIANI           </t>
  </si>
  <si>
    <t>CBCDNC55S10D542P</t>
  </si>
  <si>
    <t xml:space="preserve">CIANFORLINI               </t>
  </si>
  <si>
    <t>CNFMNL58C45A271Z</t>
  </si>
  <si>
    <t>CCGMRA55C17H199Q</t>
  </si>
  <si>
    <t>CRNNNL58D56I608U</t>
  </si>
  <si>
    <t>CRNGRL56T57A271E</t>
  </si>
  <si>
    <t xml:space="preserve">CRUCIANELLI               </t>
  </si>
  <si>
    <t>CRCGCR55M21F496B</t>
  </si>
  <si>
    <t xml:space="preserve">DA LIO                    </t>
  </si>
  <si>
    <t xml:space="preserve">ELIZABETH         </t>
  </si>
  <si>
    <t>DLALBT58H52Z700K</t>
  </si>
  <si>
    <t>DLPLLN58D62G403G</t>
  </si>
  <si>
    <t xml:space="preserve">ELISEI                    </t>
  </si>
  <si>
    <t>LSESFN55M10A271V</t>
  </si>
  <si>
    <t>ANMM82901T</t>
  </si>
  <si>
    <t>JESI "LEOPARDI"</t>
  </si>
  <si>
    <t>FLCNRT57L44F348L</t>
  </si>
  <si>
    <t>FLPNNA55E49A271U</t>
  </si>
  <si>
    <t>FLPLCU57S55A271V</t>
  </si>
  <si>
    <t xml:space="preserve">FIORDELMONDO              </t>
  </si>
  <si>
    <t>FRDMNL57L17E388E</t>
  </si>
  <si>
    <t xml:space="preserve">FRATTUCCI                 </t>
  </si>
  <si>
    <t>FRTBRC55C53A092B</t>
  </si>
  <si>
    <t>FLGLNG57B42D969A</t>
  </si>
  <si>
    <t xml:space="preserve">GIACANELLA                </t>
  </si>
  <si>
    <t>GCNCST56C63I156F</t>
  </si>
  <si>
    <t xml:space="preserve">GIOVAGNETTI               </t>
  </si>
  <si>
    <t>GVGNRT58H47G157W</t>
  </si>
  <si>
    <t>ANMM843014</t>
  </si>
  <si>
    <t>OSIMO-OSIMO STAZIONE</t>
  </si>
  <si>
    <t>GLNDNT55T43H501V</t>
  </si>
  <si>
    <t>ANEE81602T</t>
  </si>
  <si>
    <t>ANCONA "C. ANTOGNINI"</t>
  </si>
  <si>
    <t xml:space="preserve">GRAMACCIA                 </t>
  </si>
  <si>
    <t>GRMLCN58T63A092M</t>
  </si>
  <si>
    <t xml:space="preserve">GUGLIORMELLA              </t>
  </si>
  <si>
    <t>GGLGZM58M56A271H</t>
  </si>
  <si>
    <t>LLMLCN55M63B468Q</t>
  </si>
  <si>
    <t>ANAA84300V</t>
  </si>
  <si>
    <t xml:space="preserve">LEALI                     </t>
  </si>
  <si>
    <t>LLEFNC58A52E388R</t>
  </si>
  <si>
    <t>ANCT704009</t>
  </si>
  <si>
    <t>CENTRO TERRITORIALE PERMANENTE JESI</t>
  </si>
  <si>
    <t>LCCPTR57E30E974B</t>
  </si>
  <si>
    <t xml:space="preserve">LORETELLI                 </t>
  </si>
  <si>
    <t>LRTPRZ58A69D965T</t>
  </si>
  <si>
    <t>ANEE84603P</t>
  </si>
  <si>
    <t>FABRIANO OVEST "MAZZINI"</t>
  </si>
  <si>
    <t xml:space="preserve">LOWENTHAL                 </t>
  </si>
  <si>
    <t>LWNMRC56L13A271H</t>
  </si>
  <si>
    <t>MNCNNZ58M69D007Z</t>
  </si>
  <si>
    <t>ANAA834004</t>
  </si>
  <si>
    <t xml:space="preserve">MARCHESELLI               </t>
  </si>
  <si>
    <t>MRCGUO58H15I608O</t>
  </si>
  <si>
    <t>MZZMGN57R52F401C</t>
  </si>
  <si>
    <t xml:space="preserve">MELONARO                  </t>
  </si>
  <si>
    <t>MLNMRS56T53A271O</t>
  </si>
  <si>
    <t>ANEE82001C</t>
  </si>
  <si>
    <t>ANCONA  "MAGGINI"</t>
  </si>
  <si>
    <t xml:space="preserve">MENGARELLI                </t>
  </si>
  <si>
    <t>MNGLNE56A60F978E</t>
  </si>
  <si>
    <t>ANAA81500P</t>
  </si>
  <si>
    <t>CAMERANO</t>
  </si>
  <si>
    <t>MNGSFN54R42A271G</t>
  </si>
  <si>
    <t>ANMM82501E</t>
  </si>
  <si>
    <t>FALCONARA "GIULIO CESARE"</t>
  </si>
  <si>
    <t>MCHGPP54A28D472U</t>
  </si>
  <si>
    <t>MNTRSN54A50E388T</t>
  </si>
  <si>
    <t>ANAA83000R</t>
  </si>
  <si>
    <t>MNTPLA56D07A271P</t>
  </si>
  <si>
    <t xml:space="preserve">MOSCHETTONI               </t>
  </si>
  <si>
    <t>MSCGPP57C59F749H</t>
  </si>
  <si>
    <t>MSCMRZ55A21C615I</t>
  </si>
  <si>
    <t>NTLCLD55P07D597C</t>
  </si>
  <si>
    <t xml:space="preserve">OMENETTI                  </t>
  </si>
  <si>
    <t>MNTFNC55S68A271J</t>
  </si>
  <si>
    <t>ANMM81101L</t>
  </si>
  <si>
    <t xml:space="preserve">ORAZI                     </t>
  </si>
  <si>
    <t>RZORSN55S69A271Z</t>
  </si>
  <si>
    <t>PCADNL55C10A252C</t>
  </si>
  <si>
    <t xml:space="preserve">PAGNONI                   </t>
  </si>
  <si>
    <t>PGNGRG58D16A462J</t>
  </si>
  <si>
    <t>ANSD01000Q</t>
  </si>
  <si>
    <t>LICEO ARTISTICO "EDGARDO MANNUCCI"</t>
  </si>
  <si>
    <t xml:space="preserve">PAGONI                    </t>
  </si>
  <si>
    <t>PGNRNO58P64F401D</t>
  </si>
  <si>
    <t>PLTDNL55A47C100B</t>
  </si>
  <si>
    <t>ANCT700002</t>
  </si>
  <si>
    <t>CENTRO TERRITORIALE PERMANENTE  ANCONA</t>
  </si>
  <si>
    <t>PNNMLN57R68B474O</t>
  </si>
  <si>
    <t xml:space="preserve">PEOTA                     </t>
  </si>
  <si>
    <t>PTEGPP57D03A326J</t>
  </si>
  <si>
    <t>ANEE83401A</t>
  </si>
  <si>
    <t>CORINALDO - S.MARIA GORETTI</t>
  </si>
  <si>
    <t>PTRSNT58L63I608L</t>
  </si>
  <si>
    <t>ANEE835027</t>
  </si>
  <si>
    <t>PALAZZI</t>
  </si>
  <si>
    <t xml:space="preserve">PIANELLI                  </t>
  </si>
  <si>
    <t>PNLMGR55A41F401X</t>
  </si>
  <si>
    <t>PRNPRZ58E57A271W</t>
  </si>
  <si>
    <t xml:space="preserve">PIERMATTEI                </t>
  </si>
  <si>
    <t>PRMRNO58B53A366U</t>
  </si>
  <si>
    <t xml:space="preserve">POETA                     </t>
  </si>
  <si>
    <t>PTORSN56D42A271S</t>
  </si>
  <si>
    <t>PLDGRG58D23D488N</t>
  </si>
  <si>
    <t xml:space="preserve">PORCARELLI                </t>
  </si>
  <si>
    <t>PRCRSL57A55C615F</t>
  </si>
  <si>
    <t xml:space="preserve">PORTAVIA                  </t>
  </si>
  <si>
    <t>PRTRTI55R64F348T</t>
  </si>
  <si>
    <t xml:space="preserve">ROSSI BERLUTI             </t>
  </si>
  <si>
    <t>RSSPLA55P01I608Q</t>
  </si>
  <si>
    <t>SLVSFN57R61Z103N</t>
  </si>
  <si>
    <t xml:space="preserve">SPIGARELLI                </t>
  </si>
  <si>
    <t>SPGGNN54E26E230H</t>
  </si>
  <si>
    <t>ANIS01800E</t>
  </si>
  <si>
    <t>MERLONI - MILIANI</t>
  </si>
  <si>
    <t>SQTCLR56T43H501Z</t>
  </si>
  <si>
    <t xml:space="preserve">STRAPPATO                 </t>
  </si>
  <si>
    <t>STRRNI58P53G157S</t>
  </si>
  <si>
    <t>ANEE842019</t>
  </si>
  <si>
    <t>OSIMO - FORNACE FAGIOLI</t>
  </si>
  <si>
    <t xml:space="preserve">TACCALITI                 </t>
  </si>
  <si>
    <t>TCCPLA58B42A271E</t>
  </si>
  <si>
    <t xml:space="preserve">TERENZI                   </t>
  </si>
  <si>
    <t>TRNPRZ56P47I608C</t>
  </si>
  <si>
    <t xml:space="preserve">TONINI                    </t>
  </si>
  <si>
    <t>TNNMRA57A60F839N</t>
  </si>
  <si>
    <t xml:space="preserve">TRAVAGLIA                 </t>
  </si>
  <si>
    <t>TRVSFN57R66D451V</t>
  </si>
  <si>
    <t xml:space="preserve">VAGNI                     </t>
  </si>
  <si>
    <t>VGNPRZ58H53I608U</t>
  </si>
  <si>
    <t>VCCSVN57D69D451Z</t>
  </si>
  <si>
    <t>ANAA80900B</t>
  </si>
  <si>
    <t>VNTSNT58M45D451L</t>
  </si>
  <si>
    <t>VCHRRT56P63F560D</t>
  </si>
  <si>
    <t>ANEE82301X</t>
  </si>
  <si>
    <t>MONTEMARCIANO "DE AMICIS"</t>
  </si>
  <si>
    <t xml:space="preserve">ZINGARETTI                </t>
  </si>
  <si>
    <t>ZNGMLR58M46A271Y</t>
  </si>
  <si>
    <t xml:space="preserve">PALANGIO                  </t>
  </si>
  <si>
    <t>PLNFPP55H27D811E</t>
  </si>
  <si>
    <t>GSPGFR58C15C248M</t>
  </si>
  <si>
    <t>ANVC01000D</t>
  </si>
  <si>
    <t>FABRIANO</t>
  </si>
  <si>
    <t>Ascoli Piceno</t>
  </si>
  <si>
    <t>AP</t>
  </si>
  <si>
    <t>NTLCTN59B19I315P</t>
  </si>
  <si>
    <t>APPS030005</t>
  </si>
  <si>
    <t>LICEO SCIENTIFICO STATALE "T. C. ONESTI"</t>
  </si>
  <si>
    <t xml:space="preserve">BALDONCINI                </t>
  </si>
  <si>
    <t>BLDFNC57R29F509F</t>
  </si>
  <si>
    <t>APIC81300T</t>
  </si>
  <si>
    <t>INTERPROVINCIALE SIBILLINI ISC</t>
  </si>
  <si>
    <t>APIC83100B</t>
  </si>
  <si>
    <t>ISC BORGO SOLESTA'-CANTALAMESSA</t>
  </si>
  <si>
    <t xml:space="preserve">CICCONI                   </t>
  </si>
  <si>
    <t>CCCTRS55C59A462W</t>
  </si>
  <si>
    <t>APIC832007</t>
  </si>
  <si>
    <t>ISC DON GIUSSANI-MONTICELLI</t>
  </si>
  <si>
    <t>CLLDNT58P27A662B</t>
  </si>
  <si>
    <t>DMNSLV59A24Z315G</t>
  </si>
  <si>
    <t>APIS01100A</t>
  </si>
  <si>
    <t>I.I.S."E. FERMI - G. SACCONI - A. CECI"</t>
  </si>
  <si>
    <t>DPLNNA60L48F220K</t>
  </si>
  <si>
    <t>APIS00300B</t>
  </si>
  <si>
    <t>I.I.S. LIC. CL."LEOPARDI" S.BENEDETTO TR</t>
  </si>
  <si>
    <t xml:space="preserve">GESUE'                    </t>
  </si>
  <si>
    <t>GSENNA58A46C935Z</t>
  </si>
  <si>
    <t>APIC82200L</t>
  </si>
  <si>
    <t>VINCENZO PAGANI</t>
  </si>
  <si>
    <t>LBRGFR54R24F520C</t>
  </si>
  <si>
    <t>APIS00200G</t>
  </si>
  <si>
    <t>IST. ISTR. SEC. SUP. "CARLO URBANI"</t>
  </si>
  <si>
    <t>LCCMRZ58T59G516W</t>
  </si>
  <si>
    <t>APPC01000R</t>
  </si>
  <si>
    <t>LIC. CL. "A.CARO" FERMO</t>
  </si>
  <si>
    <t>LPUFLL54B49F549K</t>
  </si>
  <si>
    <t>APIC840006</t>
  </si>
  <si>
    <t>ISC FERMO "BETTI"</t>
  </si>
  <si>
    <t>MCCNNA58M51L122Q</t>
  </si>
  <si>
    <t>15/02/1961</t>
  </si>
  <si>
    <t>MRTRTI61B55A044G</t>
  </si>
  <si>
    <t>APIC811006</t>
  </si>
  <si>
    <t>ISC DEL TRONTO E VALFLUVIONE</t>
  </si>
  <si>
    <t xml:space="preserve">MASSIMI                   </t>
  </si>
  <si>
    <t>30/10/1962</t>
  </si>
  <si>
    <t>MSSGNN62R70D542P</t>
  </si>
  <si>
    <t>MSTRSO56M58M143V</t>
  </si>
  <si>
    <t>APIS00800E</t>
  </si>
  <si>
    <t>I.I.S. IST.TEC.AGR. "ULPIANI" ASCOLI P.</t>
  </si>
  <si>
    <t xml:space="preserve">NARDONI                   </t>
  </si>
  <si>
    <t>NRDGRL57H10D542D</t>
  </si>
  <si>
    <t>PRTGFR56B27F622F</t>
  </si>
  <si>
    <t>APTF010002</t>
  </si>
  <si>
    <t>I.T.T. "G. E M. MONTANI" FERMO</t>
  </si>
  <si>
    <t>PZZLSU57A42A462O</t>
  </si>
  <si>
    <t>APIC83400V</t>
  </si>
  <si>
    <t>ISC SUD SAN BENEDETTO DEL TR.</t>
  </si>
  <si>
    <t xml:space="preserve">SACRIPANTI                </t>
  </si>
  <si>
    <t>23/08/1961</t>
  </si>
  <si>
    <t>SCRRLL61M63C935K</t>
  </si>
  <si>
    <t>SLVMRP58C45G403D</t>
  </si>
  <si>
    <t>APTD07000B</t>
  </si>
  <si>
    <t>I.T.E.T. "CARDUCCI/GALILEI" FERMO</t>
  </si>
  <si>
    <t>APIC804003</t>
  </si>
  <si>
    <t>RIPATRANSONE   ISC</t>
  </si>
  <si>
    <t xml:space="preserve">VALLESI                   </t>
  </si>
  <si>
    <t>VLLGRL58B67A252F</t>
  </si>
  <si>
    <t xml:space="preserve">VALLORANI                 </t>
  </si>
  <si>
    <t>VLLDRN57S29C093T</t>
  </si>
  <si>
    <t>BLLLLL58R68I324R</t>
  </si>
  <si>
    <t xml:space="preserve">BENIGNI                   </t>
  </si>
  <si>
    <t>APEE80906D</t>
  </si>
  <si>
    <t>ROTELLA</t>
  </si>
  <si>
    <t>BRNNLN57D42A462T</t>
  </si>
  <si>
    <t>APEE832019</t>
  </si>
  <si>
    <t>"DON LUIGI GIUSSANI"</t>
  </si>
  <si>
    <t xml:space="preserve">BEVINI                    </t>
  </si>
  <si>
    <t>BVNMRZ57P23A462I</t>
  </si>
  <si>
    <t xml:space="preserve">BORZACCHINI               </t>
  </si>
  <si>
    <t>BRZVLR55M05G005V</t>
  </si>
  <si>
    <t>APCT703004</t>
  </si>
  <si>
    <t>CENTRO TERRITORIALE ASCOLI PICENO</t>
  </si>
  <si>
    <t xml:space="preserve">BRUNELLO                  </t>
  </si>
  <si>
    <t>BRNSVN57D46L026X</t>
  </si>
  <si>
    <t>APEE83501R</t>
  </si>
  <si>
    <t>PRIMARIA "BICE PIACENTINI"</t>
  </si>
  <si>
    <t>BCCFMN59B66A462C</t>
  </si>
  <si>
    <t>APEE83101D</t>
  </si>
  <si>
    <t>CAP. "SAN SERAFINO/GALIE'"</t>
  </si>
  <si>
    <t xml:space="preserve">CAMELI                    </t>
  </si>
  <si>
    <t>CMLMRT58T59H321H</t>
  </si>
  <si>
    <t>APEE821031</t>
  </si>
  <si>
    <t>VILLA S. ANTONIO</t>
  </si>
  <si>
    <t xml:space="preserve">SORAYA GRAZIA     </t>
  </si>
  <si>
    <t>CMPSYG58D55Z114T</t>
  </si>
  <si>
    <t xml:space="preserve">CAPPONI                   </t>
  </si>
  <si>
    <t>CPPGCR55C21A462S</t>
  </si>
  <si>
    <t>APIS00100Q</t>
  </si>
  <si>
    <t>LICEO ARTISTICO "PREZIOTTI-LICINI"</t>
  </si>
  <si>
    <t>CCCCRL56R48C877Y</t>
  </si>
  <si>
    <t>APAA80600E</t>
  </si>
  <si>
    <t>SPINETOLI ISC</t>
  </si>
  <si>
    <t xml:space="preserve">CIUTI                     </t>
  </si>
  <si>
    <t>APMM82202P</t>
  </si>
  <si>
    <t>MONTERUBBIANO"ONESTI CALZECCHI"</t>
  </si>
  <si>
    <t xml:space="preserve">CONSORTI                  </t>
  </si>
  <si>
    <t>APRI03000A</t>
  </si>
  <si>
    <t>I.P.S.I.A. SAN BENEDETTO TR. GUASTAFERRO</t>
  </si>
  <si>
    <t xml:space="preserve">CORRADETTI                </t>
  </si>
  <si>
    <t>CRRPRZ55H64A462S</t>
  </si>
  <si>
    <t>APAA83000B</t>
  </si>
  <si>
    <t>ISC ASCOLI CENTRO.D'AZEGLIO</t>
  </si>
  <si>
    <t>APIS012006</t>
  </si>
  <si>
    <t>"ANTONIO ORSINI - OSVALDO LICINI"</t>
  </si>
  <si>
    <t xml:space="preserve">ELEUTERI                  </t>
  </si>
  <si>
    <t>LTRRLB59S43A252J</t>
  </si>
  <si>
    <t>APAA80500P</t>
  </si>
  <si>
    <t>AMANDOLA   ISC OMNICOMPRENSIVO</t>
  </si>
  <si>
    <t xml:space="preserve">FAORO                     </t>
  </si>
  <si>
    <t>APEE826023</t>
  </si>
  <si>
    <t>CAPOLUOGO</t>
  </si>
  <si>
    <t xml:space="preserve">FELICETTI                 </t>
  </si>
  <si>
    <t>FLCMTR58B45A462A</t>
  </si>
  <si>
    <t>APPC02000B</t>
  </si>
  <si>
    <t>"FRANCESCO STABILI "</t>
  </si>
  <si>
    <t xml:space="preserve">BASILIA           </t>
  </si>
  <si>
    <t>FRRBSL55T41G137U</t>
  </si>
  <si>
    <t>APAA82700G</t>
  </si>
  <si>
    <t>PETRITOLI    ISC</t>
  </si>
  <si>
    <t xml:space="preserve">FERRETTA TIDEI            </t>
  </si>
  <si>
    <t>APEE805011</t>
  </si>
  <si>
    <t>AMANDOLA</t>
  </si>
  <si>
    <t>GLNMRC57E12A462T</t>
  </si>
  <si>
    <t>APAA840002</t>
  </si>
  <si>
    <t xml:space="preserve">GIACOMOZZI                </t>
  </si>
  <si>
    <t>GCMSVR54R47I774L</t>
  </si>
  <si>
    <t>GVNLGN56T63C877E</t>
  </si>
  <si>
    <t>GLNGLN54C24A462S</t>
  </si>
  <si>
    <t xml:space="preserve">LANNI                     </t>
  </si>
  <si>
    <t>LNNRLL55H63I321E</t>
  </si>
  <si>
    <t>APEE82901D</t>
  </si>
  <si>
    <t>CAPOLUOGO VIA NAPOLI</t>
  </si>
  <si>
    <t>LCNVCN55B49D760F</t>
  </si>
  <si>
    <t>APEE838018</t>
  </si>
  <si>
    <t>MONTE URANO "DON MILANI"</t>
  </si>
  <si>
    <t>APMM826011</t>
  </si>
  <si>
    <t>MONTEGIORGIO "CESTONI"</t>
  </si>
  <si>
    <t xml:space="preserve">MARCACCIO                 </t>
  </si>
  <si>
    <t>MRCFLL58P62F614V</t>
  </si>
  <si>
    <t>MTTPRZ54D44H501A</t>
  </si>
  <si>
    <t>APEE811018</t>
  </si>
  <si>
    <t>CAPOLUOGO EE</t>
  </si>
  <si>
    <t xml:space="preserve">MICHETTI                  </t>
  </si>
  <si>
    <t>APAA80400V</t>
  </si>
  <si>
    <t xml:space="preserve">MONALDI                   </t>
  </si>
  <si>
    <t>MNLRNN60B62F517R</t>
  </si>
  <si>
    <t xml:space="preserve">MORRONI                   </t>
  </si>
  <si>
    <t>MRRTZN59A63F517O</t>
  </si>
  <si>
    <t>PCAGNN54E15G920L</t>
  </si>
  <si>
    <t>APRI02000Q</t>
  </si>
  <si>
    <t>"O. RICCI"</t>
  </si>
  <si>
    <t xml:space="preserve">PALESTINI                 </t>
  </si>
  <si>
    <t>PLSFNN57A07H769X</t>
  </si>
  <si>
    <t>APIS00900A</t>
  </si>
  <si>
    <t>ISTITUTO SUPERIORE "A. CAPRIOTTI"</t>
  </si>
  <si>
    <t xml:space="preserve">PANICCIA'                 </t>
  </si>
  <si>
    <t>APEE841058</t>
  </si>
  <si>
    <t>FERMO FRACASSETTI  CAVOUR</t>
  </si>
  <si>
    <t xml:space="preserve">PELLEI                    </t>
  </si>
  <si>
    <t>APEE804015</t>
  </si>
  <si>
    <t xml:space="preserve">PESPANI                   </t>
  </si>
  <si>
    <t>PSPMLT58R62A462P</t>
  </si>
  <si>
    <t>APMM81001B</t>
  </si>
  <si>
    <t>FERMO "DA VINCI/UNGARETTI"</t>
  </si>
  <si>
    <t>PLOGTN55M18F415M</t>
  </si>
  <si>
    <t>APIS013002</t>
  </si>
  <si>
    <t>"MAZZOCCHI - UMBERTO I"</t>
  </si>
  <si>
    <t xml:space="preserve">PULSONI                   </t>
  </si>
  <si>
    <t>PLSDNI56A50A462Z</t>
  </si>
  <si>
    <t>APMM83001L</t>
  </si>
  <si>
    <t>"M.D'AZEGLIO"</t>
  </si>
  <si>
    <t xml:space="preserve">RONCAROLO                 </t>
  </si>
  <si>
    <t>21/07/1961</t>
  </si>
  <si>
    <t>RNCNNL61L61H769R</t>
  </si>
  <si>
    <t>APIS00700P</t>
  </si>
  <si>
    <t>IIS FAZZINI/MERCANTINI</t>
  </si>
  <si>
    <t xml:space="preserve">ROSCIOLI                  </t>
  </si>
  <si>
    <t>15/07/1963</t>
  </si>
  <si>
    <t>RSCGNZ63L15G388C</t>
  </si>
  <si>
    <t xml:space="preserve">ROSETTI                   </t>
  </si>
  <si>
    <t>RSTMRE57B55H769X</t>
  </si>
  <si>
    <t>APAA82100L</t>
  </si>
  <si>
    <t>SPNLCU56D48A462W</t>
  </si>
  <si>
    <t xml:space="preserve">TAPPATA'                  </t>
  </si>
  <si>
    <t>TPPVCN54B08F517N</t>
  </si>
  <si>
    <t xml:space="preserve">TENTELLA                  </t>
  </si>
  <si>
    <t xml:space="preserve">TIBURZI                   </t>
  </si>
  <si>
    <t>TBRRNN60L47F520E</t>
  </si>
  <si>
    <t xml:space="preserve">TOMASSI GALANTI           </t>
  </si>
  <si>
    <t xml:space="preserve">ISABEL ANA        </t>
  </si>
  <si>
    <t xml:space="preserve">VERDECCHIA                </t>
  </si>
  <si>
    <t>VRDGNN60R56F044F</t>
  </si>
  <si>
    <t xml:space="preserve">VIOL                      </t>
  </si>
  <si>
    <t>VLIRRT57P61A044X</t>
  </si>
  <si>
    <t>APAA832003</t>
  </si>
  <si>
    <t>ZCCNMR60D55D542N</t>
  </si>
  <si>
    <t xml:space="preserve">ZENGARINI                 </t>
  </si>
  <si>
    <t>ZNGDNL56H49F522P</t>
  </si>
  <si>
    <t>APEE82402B</t>
  </si>
  <si>
    <t>CLCSRG56T19A462Y</t>
  </si>
  <si>
    <t>CTLGZN58H23F487A</t>
  </si>
  <si>
    <t>APRH01000N</t>
  </si>
  <si>
    <t>I.P.S.S.E.O.A. "BUSCEMI" S.BENEDETTO TR</t>
  </si>
  <si>
    <t xml:space="preserve">CENSI                     </t>
  </si>
  <si>
    <t>CNSNGL54D61F493Z</t>
  </si>
  <si>
    <t xml:space="preserve">CIABATTONI                </t>
  </si>
  <si>
    <t>CBTLCU57S43C877O</t>
  </si>
  <si>
    <t>APIC83000G</t>
  </si>
  <si>
    <t xml:space="preserve">MARISELLA         </t>
  </si>
  <si>
    <t>CTTMSL58A44H321U</t>
  </si>
  <si>
    <t>APIC83500P</t>
  </si>
  <si>
    <t>IC CENTRO SAN BENEDETTO DEL TR</t>
  </si>
  <si>
    <t>FLCLCN58L67H769B</t>
  </si>
  <si>
    <t>APIC833003</t>
  </si>
  <si>
    <t>ISC NORD SAN BENEDETTO DEL TR.</t>
  </si>
  <si>
    <t>MRVMRA58R18C901H</t>
  </si>
  <si>
    <t>APIC809006</t>
  </si>
  <si>
    <t>IC ROTELLA</t>
  </si>
  <si>
    <t xml:space="preserve">NEPI                      </t>
  </si>
  <si>
    <t xml:space="preserve">TOMASSINO         </t>
  </si>
  <si>
    <t>NPETSS58T21A462U</t>
  </si>
  <si>
    <t>APIC820001</t>
  </si>
  <si>
    <t>CASTEL DI LAMA  ISC 1</t>
  </si>
  <si>
    <t>TTVMRA54L48H769C</t>
  </si>
  <si>
    <t xml:space="preserve">PALMARINI                 </t>
  </si>
  <si>
    <t>PLMCRD56A31L597O</t>
  </si>
  <si>
    <t>PRZMRP58E50D210U</t>
  </si>
  <si>
    <t xml:space="preserve">PICONI                    </t>
  </si>
  <si>
    <t>PCNGRL54B46F127G</t>
  </si>
  <si>
    <t>PNZMRA58T70F509L</t>
  </si>
  <si>
    <t>APIC83600E</t>
  </si>
  <si>
    <t>I.S.C. "RITA LEVI MONTALCINI"</t>
  </si>
  <si>
    <t xml:space="preserve">PULCINI                   </t>
  </si>
  <si>
    <t>PLCMLD57P68A047E</t>
  </si>
  <si>
    <t>APIC80800A</t>
  </si>
  <si>
    <t>ACQUAVIVA P.  ISC "DE CAROLIS"</t>
  </si>
  <si>
    <t>RNLLSE58R54F549I</t>
  </si>
  <si>
    <t xml:space="preserve">DOMENICO PLACIDO  </t>
  </si>
  <si>
    <t>RSSDNC57R28F516Q</t>
  </si>
  <si>
    <t xml:space="preserve">STOPPO                    </t>
  </si>
  <si>
    <t>STPGNE57B63F549K</t>
  </si>
  <si>
    <t>APIC841002</t>
  </si>
  <si>
    <t>ISC  "FRACASSETTI-CAPODARCO DI</t>
  </si>
  <si>
    <t>TSSSLL57B42B727N</t>
  </si>
  <si>
    <t>APIC82700Q</t>
  </si>
  <si>
    <t>TDSMFL55B66E155W</t>
  </si>
  <si>
    <t>APIC824008</t>
  </si>
  <si>
    <t>MONTEGRANARO  ISC</t>
  </si>
  <si>
    <t xml:space="preserve">VITALETTI                 </t>
  </si>
  <si>
    <t>VTLLBT58L54G453Z</t>
  </si>
  <si>
    <t>APIC839002</t>
  </si>
  <si>
    <t>ISC SANT'ELPIDIO A MARE</t>
  </si>
  <si>
    <t>DDRMSM58S27F870I</t>
  </si>
  <si>
    <t>APMM83501Q</t>
  </si>
  <si>
    <t>SEC.I GR. "CURZI"- IND MUSICALE</t>
  </si>
  <si>
    <t>LSAMRN58P09C321I</t>
  </si>
  <si>
    <t xml:space="preserve">ALIMENTI                  </t>
  </si>
  <si>
    <t>LMNSLV55E47H501R</t>
  </si>
  <si>
    <t>APMM818012</t>
  </si>
  <si>
    <t>GROTTAMMARE "LEOPARDI G."</t>
  </si>
  <si>
    <t>NGLGRL57C23B398V</t>
  </si>
  <si>
    <t xml:space="preserve">BACHETTI                  </t>
  </si>
  <si>
    <t>BCHNMR56C57A462D</t>
  </si>
  <si>
    <t>BRNCRL58T63A345A</t>
  </si>
  <si>
    <t xml:space="preserve">BOROMEI                   </t>
  </si>
  <si>
    <t>BRMGRL58D44H769W</t>
  </si>
  <si>
    <t>APAA81800R</t>
  </si>
  <si>
    <t>GROTTAMMARE ISC "LEOPARDI G."</t>
  </si>
  <si>
    <t xml:space="preserve">BORRI                     </t>
  </si>
  <si>
    <t xml:space="preserve">COLOMBETTA        </t>
  </si>
  <si>
    <t>BRRCMB56L63G873R</t>
  </si>
  <si>
    <t>APAA810006</t>
  </si>
  <si>
    <t>FERMO  IC "DA VINCI-UNGARETTI"</t>
  </si>
  <si>
    <t xml:space="preserve">BRANDIMARTI               </t>
  </si>
  <si>
    <t>BRNGRL56L58H769E</t>
  </si>
  <si>
    <t>APEE834022</t>
  </si>
  <si>
    <t>SAN BENEDETTO SUD SPALVIERI</t>
  </si>
  <si>
    <t xml:space="preserve">BUONFIGLI                 </t>
  </si>
  <si>
    <t xml:space="preserve">ACHILLINA         </t>
  </si>
  <si>
    <t>BNFCLL57D46A462F</t>
  </si>
  <si>
    <t xml:space="preserve">CAFINI                    </t>
  </si>
  <si>
    <t xml:space="preserve">TERESA PIA        </t>
  </si>
  <si>
    <t>CFNTSP54T53Z103V</t>
  </si>
  <si>
    <t xml:space="preserve">CALDARINI                 </t>
  </si>
  <si>
    <t>CLDLRD58M08A462T</t>
  </si>
  <si>
    <t xml:space="preserve">CALVARESI                 </t>
  </si>
  <si>
    <t>CLVNRT58S45A335J</t>
  </si>
  <si>
    <t xml:space="preserve">CAMBIO                    </t>
  </si>
  <si>
    <t>CMBSNT55B68D810L</t>
  </si>
  <si>
    <t xml:space="preserve">CAPPELLA                  </t>
  </si>
  <si>
    <t>CPPNTN57S50F599T</t>
  </si>
  <si>
    <t xml:space="preserve">CATALINO                  </t>
  </si>
  <si>
    <t>CTLMCR54C52D542P</t>
  </si>
  <si>
    <t xml:space="preserve">CONSOLANI                 </t>
  </si>
  <si>
    <t>CNSSFN58B45A462C</t>
  </si>
  <si>
    <t>CRRMRP56B44F839P</t>
  </si>
  <si>
    <t>CRSRNO56L59H769D</t>
  </si>
  <si>
    <t>APEE82801N</t>
  </si>
  <si>
    <t>MONTEPRANDONE  CAPOLUOGO</t>
  </si>
  <si>
    <t xml:space="preserve">DE BERARDINIS             </t>
  </si>
  <si>
    <t>DBRMLS54L64A462C</t>
  </si>
  <si>
    <t xml:space="preserve">DE RENZIS                 </t>
  </si>
  <si>
    <t>DRNMRZ58M18H769R</t>
  </si>
  <si>
    <t>DLBFRZ58H50D691X</t>
  </si>
  <si>
    <t xml:space="preserve">DI COSMO                  </t>
  </si>
  <si>
    <t>DCSRST56B45A044P</t>
  </si>
  <si>
    <t>APAA811002</t>
  </si>
  <si>
    <t>DGVMNL58D47G482N</t>
  </si>
  <si>
    <t>APMM80601Q</t>
  </si>
  <si>
    <t>SC. SPINETOLI "GIOVANNI XXIII"</t>
  </si>
  <si>
    <t>DLRCLL58A01A462H</t>
  </si>
  <si>
    <t>FGNGLN58C48D477R</t>
  </si>
  <si>
    <t xml:space="preserve">FALINI                    </t>
  </si>
  <si>
    <t>FLNRTI56S63L103P</t>
  </si>
  <si>
    <t>APAA817001</t>
  </si>
  <si>
    <t>ISC FOLIGNANO - MALTIGNANO</t>
  </si>
  <si>
    <t>FDRFRC57E51G516E</t>
  </si>
  <si>
    <t xml:space="preserve">FERRINI                   </t>
  </si>
  <si>
    <t>FRRLGN54H09E208E</t>
  </si>
  <si>
    <t xml:space="preserve">FICERAI                   </t>
  </si>
  <si>
    <t>FCRMRA57M30A462B</t>
  </si>
  <si>
    <t>FRVMNT54R61A335P</t>
  </si>
  <si>
    <t xml:space="preserve">FLAIANI                   </t>
  </si>
  <si>
    <t>FLNSVN58S42A462R</t>
  </si>
  <si>
    <t xml:space="preserve">FRANCHELLUCCI             </t>
  </si>
  <si>
    <t>FRNSLL57B57H769U</t>
  </si>
  <si>
    <t xml:space="preserve">FRANCONI                  </t>
  </si>
  <si>
    <t>FRNMDL55H61C935E</t>
  </si>
  <si>
    <t>APMM81302X</t>
  </si>
  <si>
    <t>COMUNANZA "GHEZZI" MM</t>
  </si>
  <si>
    <t>GLNDIA54S49A462M</t>
  </si>
  <si>
    <t xml:space="preserve">TANIA             </t>
  </si>
  <si>
    <t>GLLTNA57M58F653H</t>
  </si>
  <si>
    <t>GNTSRG58H22F520K</t>
  </si>
  <si>
    <t>GRSMNC57S55G920C</t>
  </si>
  <si>
    <t>LLMLLL56A44F549F</t>
  </si>
  <si>
    <t xml:space="preserve">LOSANI                    </t>
  </si>
  <si>
    <t>LSNGLN56C50A462L</t>
  </si>
  <si>
    <t xml:space="preserve">LUCHETTI                  </t>
  </si>
  <si>
    <t>LCHLRA56L63L117D</t>
  </si>
  <si>
    <t xml:space="preserve">ANELIDE           </t>
  </si>
  <si>
    <t>LCNNLD58R67H769T</t>
  </si>
  <si>
    <t>APEE818035</t>
  </si>
  <si>
    <t xml:space="preserve">MAGLIANESI                </t>
  </si>
  <si>
    <t>MGLNVE56T59I324K</t>
  </si>
  <si>
    <t>APEE81001C</t>
  </si>
  <si>
    <t>FERMO DA VINCI - SALVANO</t>
  </si>
  <si>
    <t>MNNDNC57T42A462J</t>
  </si>
  <si>
    <t>MRCMRS56R69D210M</t>
  </si>
  <si>
    <t xml:space="preserve">MARCOTULLI                </t>
  </si>
  <si>
    <t>MRCSDR55T51D542O</t>
  </si>
  <si>
    <t xml:space="preserve">MATRICARDI                </t>
  </si>
  <si>
    <t>MTRMLS58B51F487O</t>
  </si>
  <si>
    <t>APEE833015</t>
  </si>
  <si>
    <t>S.BENEDETTO NORD  MORETTI</t>
  </si>
  <si>
    <t>MRZMNT56E64A462Q</t>
  </si>
  <si>
    <t>APEE80604X</t>
  </si>
  <si>
    <t xml:space="preserve">MECOZZI                   </t>
  </si>
  <si>
    <t>MCZMRA56M62I324H</t>
  </si>
  <si>
    <t>MCZSRN58L64G921V</t>
  </si>
  <si>
    <t>MLNNNT56C58A252I</t>
  </si>
  <si>
    <t>APAA82500X</t>
  </si>
  <si>
    <t>FALERONE  ISC</t>
  </si>
  <si>
    <t xml:space="preserve">MONTERUBBIANO             </t>
  </si>
  <si>
    <t>MNTNMR58D47A462G</t>
  </si>
  <si>
    <t>APEE82301E</t>
  </si>
  <si>
    <t>P.S.GIORGIO BORGO COSTA</t>
  </si>
  <si>
    <t xml:space="preserve">SOLIDEA           </t>
  </si>
  <si>
    <t>MROSLD56C66F493Q</t>
  </si>
  <si>
    <t>APAA82600Q</t>
  </si>
  <si>
    <t>MONTEGIORGIO  ISC</t>
  </si>
  <si>
    <t xml:space="preserve">MUCCIACCIO                </t>
  </si>
  <si>
    <t xml:space="preserve">ANTONIO GIACINTO  </t>
  </si>
  <si>
    <t>MCCNNG58D28C875Y</t>
  </si>
  <si>
    <t xml:space="preserve">MURRI                     </t>
  </si>
  <si>
    <t>MRRMLE56B66A462T</t>
  </si>
  <si>
    <t>APMM820012</t>
  </si>
  <si>
    <t>CASTEL DI LAMA "MATTEI"</t>
  </si>
  <si>
    <t>NRDMRC58M03A462C</t>
  </si>
  <si>
    <t xml:space="preserve">NATICCHIONI               </t>
  </si>
  <si>
    <t>NTCMVN58E48A462W</t>
  </si>
  <si>
    <t xml:space="preserve">ORTENZI                   </t>
  </si>
  <si>
    <t>RTNBNL57S50G920R</t>
  </si>
  <si>
    <t>RTNMNL55A48D542B</t>
  </si>
  <si>
    <t>PCATZN58A66G920E</t>
  </si>
  <si>
    <t xml:space="preserve">PAGNOTTI                  </t>
  </si>
  <si>
    <t>PGNMMR57M51A462J</t>
  </si>
  <si>
    <t>APMM83401X</t>
  </si>
  <si>
    <t>L. CAPPELLA</t>
  </si>
  <si>
    <t>PRGNNA58B43A462Q</t>
  </si>
  <si>
    <t>PTRRFL55L15D542C</t>
  </si>
  <si>
    <t xml:space="preserve">PETRUZZI                  </t>
  </si>
  <si>
    <t>PTRPLA54T25D542Q</t>
  </si>
  <si>
    <t>PCCSVN56A51A252N</t>
  </si>
  <si>
    <t xml:space="preserve">PISTOLESI                 </t>
  </si>
  <si>
    <t>PSTNLM57D61F614X</t>
  </si>
  <si>
    <t xml:space="preserve">PORRA'                    </t>
  </si>
  <si>
    <t>PRRMRA58R61F501X</t>
  </si>
  <si>
    <t>APAA82200C</t>
  </si>
  <si>
    <t xml:space="preserve">REGINELLA                 </t>
  </si>
  <si>
    <t>RGNTZN54S48D210V</t>
  </si>
  <si>
    <t>APMM804025</t>
  </si>
  <si>
    <t>RIPATRANSONE "CONSORTI" MM</t>
  </si>
  <si>
    <t xml:space="preserve">ROSSI BRUNORI             </t>
  </si>
  <si>
    <t>RSSDTL55R52F509L</t>
  </si>
  <si>
    <t>APIS004007</t>
  </si>
  <si>
    <t>IST. OMNICOMPRENSIVO TEC.COMM. AMANDOLA</t>
  </si>
  <si>
    <t>RFFMRA58M15D542U</t>
  </si>
  <si>
    <t xml:space="preserve">SCIARRONI                 </t>
  </si>
  <si>
    <t>SCRMTR56S51F591Y</t>
  </si>
  <si>
    <t>SCPFMN54M47F591G</t>
  </si>
  <si>
    <t>SRFMNL58H48A462K</t>
  </si>
  <si>
    <t xml:space="preserve">SILIQUINI                 </t>
  </si>
  <si>
    <t>SLQRSO56M48G005W</t>
  </si>
  <si>
    <t>APEE820013</t>
  </si>
  <si>
    <t>CASTEL DI LAMA CAPOLUOGO</t>
  </si>
  <si>
    <t>SLVNCL56A27B722W</t>
  </si>
  <si>
    <t xml:space="preserve">SIRUGO                    </t>
  </si>
  <si>
    <t>SRGCCT58E63A522D</t>
  </si>
  <si>
    <t>SRGGPP57M41Z614E</t>
  </si>
  <si>
    <t>APPS02000E</t>
  </si>
  <si>
    <t>"B. ROSETTI"</t>
  </si>
  <si>
    <t xml:space="preserve">SPERANZINI                </t>
  </si>
  <si>
    <t>SPRMSM56A22H501O</t>
  </si>
  <si>
    <t>APMM839013</t>
  </si>
  <si>
    <t>SCUOLA SECONDARIA I  "A. BACCI"</t>
  </si>
  <si>
    <t xml:space="preserve">TACCONELLI                </t>
  </si>
  <si>
    <t>TCCFLL55C70D704X</t>
  </si>
  <si>
    <t xml:space="preserve">TAFFONI                   </t>
  </si>
  <si>
    <t>TFFSFN56M19H769E</t>
  </si>
  <si>
    <t xml:space="preserve">TALVACCHIA                </t>
  </si>
  <si>
    <t>TLVSFN56L56I318B</t>
  </si>
  <si>
    <t>TSSGLN55D58I315P</t>
  </si>
  <si>
    <t>APMM805065</t>
  </si>
  <si>
    <t>AMANDOLA "SPADONI RICCI"</t>
  </si>
  <si>
    <t xml:space="preserve">TERRIBILI                 </t>
  </si>
  <si>
    <t>TRRRTT58D49A120P</t>
  </si>
  <si>
    <t>TLLLSN57M46A462M</t>
  </si>
  <si>
    <t xml:space="preserve">TOMBOLINI                 </t>
  </si>
  <si>
    <t>TMBPLA58M29G920H</t>
  </si>
  <si>
    <t>TRVRLL57R42A462A</t>
  </si>
  <si>
    <t>TCCPLA55E44A462W</t>
  </si>
  <si>
    <t xml:space="preserve">VALORI                    </t>
  </si>
  <si>
    <t>VLRSNL58S57A047Z</t>
  </si>
  <si>
    <t>VRDVVN55H45E783K</t>
  </si>
  <si>
    <t>APMM83601G</t>
  </si>
  <si>
    <t>P.S.ELPIDIO SC.M."GALILEI"</t>
  </si>
  <si>
    <t xml:space="preserve">VIRGILI                   </t>
  </si>
  <si>
    <t>VRGMLT56M53G289K</t>
  </si>
  <si>
    <t>APEE827041</t>
  </si>
  <si>
    <t>PETRITOLI EE</t>
  </si>
  <si>
    <t>VRGRLL57S53B727Z</t>
  </si>
  <si>
    <t xml:space="preserve">ZAPPULLA                  </t>
  </si>
  <si>
    <t>ZPPGPP57C49F520G</t>
  </si>
  <si>
    <t xml:space="preserve">GRELLI                    </t>
  </si>
  <si>
    <t xml:space="preserve">MARIA ELMA        </t>
  </si>
  <si>
    <t>GRLMLM55R41A462K</t>
  </si>
  <si>
    <t>APMS000RY2</t>
  </si>
  <si>
    <t xml:space="preserve">MARILUNGO                 </t>
  </si>
  <si>
    <t>MRLCTA57L58G516I</t>
  </si>
  <si>
    <t xml:space="preserve">RAFFAELLI                 </t>
  </si>
  <si>
    <t>RFFFRN56A18H612Q</t>
  </si>
  <si>
    <t xml:space="preserve">CIMAROLI                  </t>
  </si>
  <si>
    <t>CMRLCU55L06A462O</t>
  </si>
  <si>
    <t>APVC010004</t>
  </si>
  <si>
    <t>ULPIANI</t>
  </si>
  <si>
    <t>PLOMRT58B09A462W</t>
  </si>
  <si>
    <t>Macerata</t>
  </si>
  <si>
    <t>MC</t>
  </si>
  <si>
    <t>LBNGNN54A42C770O</t>
  </si>
  <si>
    <t>MCTD02000D</t>
  </si>
  <si>
    <t>I.T.C.G."F.CORRIDONI"CIVITANOVA M.</t>
  </si>
  <si>
    <t xml:space="preserve">LILIANA MARIA     </t>
  </si>
  <si>
    <t>BTTLNM56C66Z600G</t>
  </si>
  <si>
    <t>MCIS00200P</t>
  </si>
  <si>
    <t>IS "LEONARDO DA VINCI" CIVITANOVA MARCHE</t>
  </si>
  <si>
    <t>31/01/1961</t>
  </si>
  <si>
    <t>BNDSNN61A71E783B</t>
  </si>
  <si>
    <t>MCIC81000D</t>
  </si>
  <si>
    <t>IC  P.TACCHI VENTURI</t>
  </si>
  <si>
    <t xml:space="preserve">BONFIGLI                  </t>
  </si>
  <si>
    <t>BNFLRT56T11E783E</t>
  </si>
  <si>
    <t>MCIC817008</t>
  </si>
  <si>
    <t>"VINCENZO MONTI"  POLLENZA</t>
  </si>
  <si>
    <t xml:space="preserve">CRISTALLI                 </t>
  </si>
  <si>
    <t>CRSLBR54S20C704S</t>
  </si>
  <si>
    <t>MCIC811009</t>
  </si>
  <si>
    <t>ENRICO MESTICA CINGOLI</t>
  </si>
  <si>
    <t>20/09/1960</t>
  </si>
  <si>
    <t>VNGMRZ60P20D042N</t>
  </si>
  <si>
    <t>MCIC83700D</t>
  </si>
  <si>
    <t>LUIGI LANZI</t>
  </si>
  <si>
    <t xml:space="preserve">GENTILETTI                </t>
  </si>
  <si>
    <t>11/06/1961</t>
  </si>
  <si>
    <t>GNTVNT61H11F496S</t>
  </si>
  <si>
    <t>MCIC83100E</t>
  </si>
  <si>
    <t>NICOLA BADALONI</t>
  </si>
  <si>
    <t xml:space="preserve">MARINANGELI               </t>
  </si>
  <si>
    <t>MRNMRC60S24E783V</t>
  </si>
  <si>
    <t xml:space="preserve">MASSIMO                   </t>
  </si>
  <si>
    <t>MCIS01100D</t>
  </si>
  <si>
    <t>"V.BONIFAZI" CIVITANOVA MARCHE</t>
  </si>
  <si>
    <t xml:space="preserve">MITILLO                   </t>
  </si>
  <si>
    <t>MTLPRZ56L43F632V</t>
  </si>
  <si>
    <t>MCIC82900E</t>
  </si>
  <si>
    <t>"ENRICO MEDI"  PORTO RECANATI</t>
  </si>
  <si>
    <t>MCIC82200Q</t>
  </si>
  <si>
    <t>VIA PIAVE  MORROVALLE</t>
  </si>
  <si>
    <t>PLCLND56S58F749Z</t>
  </si>
  <si>
    <t xml:space="preserve">PENNACCHIONI              </t>
  </si>
  <si>
    <t>24/07/1961</t>
  </si>
  <si>
    <t>PNTPTR61L24H683O</t>
  </si>
  <si>
    <t xml:space="preserve">PISAURI                   </t>
  </si>
  <si>
    <t>13/12/1962</t>
  </si>
  <si>
    <t>PSRLCN62T53C770Y</t>
  </si>
  <si>
    <t>27/07/1959</t>
  </si>
  <si>
    <t>PCCDTL59L67E783T</t>
  </si>
  <si>
    <t>MCIS00400A</t>
  </si>
  <si>
    <t>"ENRICO MATTEI"</t>
  </si>
  <si>
    <t xml:space="preserve">QUARCHIONI                </t>
  </si>
  <si>
    <t>28/02/1959</t>
  </si>
  <si>
    <t>QRCMGR59B68C886H</t>
  </si>
  <si>
    <t>MCIC818004</t>
  </si>
  <si>
    <t>ISTITUTO COMPRENSIVO COLMURANO</t>
  </si>
  <si>
    <t xml:space="preserve">QUATRINI                  </t>
  </si>
  <si>
    <t>QTRMRN56C44C770A</t>
  </si>
  <si>
    <t>MCIC83000P</t>
  </si>
  <si>
    <t>"S. AGOSTINO" CIVITANOVA MARCHE</t>
  </si>
  <si>
    <t xml:space="preserve">RAMAZZOTTI                </t>
  </si>
  <si>
    <t>RMZMVT58P68H211Q</t>
  </si>
  <si>
    <t>MCIC82700V</t>
  </si>
  <si>
    <t>"ENRICO FERMI"  MACERATA</t>
  </si>
  <si>
    <t xml:space="preserve">STORANI                   </t>
  </si>
  <si>
    <t>STRLRT59L26E783A</t>
  </si>
  <si>
    <t>MCIC83600N</t>
  </si>
  <si>
    <t>VIA UGO BASSI</t>
  </si>
  <si>
    <t xml:space="preserve">AGAMENNONI                </t>
  </si>
  <si>
    <t>MCAA803006</t>
  </si>
  <si>
    <t>"SIMONE DE MAGISTRIS" CALDAROLA</t>
  </si>
  <si>
    <t xml:space="preserve">ANGELETTI                 </t>
  </si>
  <si>
    <t>NGLNGL56D02E783G</t>
  </si>
  <si>
    <t>MCPS02000N</t>
  </si>
  <si>
    <t>LICEO SCIENTIFICO "G.GALILEI"  MACERATA</t>
  </si>
  <si>
    <t>NTNGPP54C20B474E</t>
  </si>
  <si>
    <t>MCMM80201G</t>
  </si>
  <si>
    <t>N.STRAMPELLI</t>
  </si>
  <si>
    <t>BLLPLA57T23F749U</t>
  </si>
  <si>
    <t>MCRI05000P</t>
  </si>
  <si>
    <t>"DON E. POCOGNONI"</t>
  </si>
  <si>
    <t>MCIS00800N</t>
  </si>
  <si>
    <t>"BRAMANTE"</t>
  </si>
  <si>
    <t xml:space="preserve">BERNABUCCI                </t>
  </si>
  <si>
    <t xml:space="preserve">BIANCA ELISA      </t>
  </si>
  <si>
    <t>BRNBCL58A59H876U</t>
  </si>
  <si>
    <t>MCAA80600N</t>
  </si>
  <si>
    <t>"VINCENZO TORTORETO"</t>
  </si>
  <si>
    <t>BRTDNI58H63F632L</t>
  </si>
  <si>
    <t xml:space="preserve">BRACHETTI                 </t>
  </si>
  <si>
    <t>BRCGCR57E14B474L</t>
  </si>
  <si>
    <t>MCMM81601D</t>
  </si>
  <si>
    <t xml:space="preserve">MARIDA            </t>
  </si>
  <si>
    <t>MCEE83001R</t>
  </si>
  <si>
    <t>"S. AGOSTINO"</t>
  </si>
  <si>
    <t xml:space="preserve">BRUSCANTINI               </t>
  </si>
  <si>
    <t>BRSSLV55S52Z600X</t>
  </si>
  <si>
    <t>MCMM821011</t>
  </si>
  <si>
    <t>L.LOTTO</t>
  </si>
  <si>
    <t xml:space="preserve">CAPPARUCCI                </t>
  </si>
  <si>
    <t>MCMM81101A</t>
  </si>
  <si>
    <t>ENRICO MESTICA</t>
  </si>
  <si>
    <t xml:space="preserve">CESETTI                   </t>
  </si>
  <si>
    <t>CSTFST54S65F520M</t>
  </si>
  <si>
    <t>MCEE80601X</t>
  </si>
  <si>
    <t>VIA ROMA -</t>
  </si>
  <si>
    <t xml:space="preserve">FAUSTA ANIA       </t>
  </si>
  <si>
    <t>CHRFTN58H50G436Z</t>
  </si>
  <si>
    <t>MCEE804018</t>
  </si>
  <si>
    <t>"E.RICCIARDI"</t>
  </si>
  <si>
    <t>CCCCST55A56C704I</t>
  </si>
  <si>
    <t>MCEE81102C</t>
  </si>
  <si>
    <t>VIA SANT'ESUPERANZIO</t>
  </si>
  <si>
    <t xml:space="preserve">COLCERASA                 </t>
  </si>
  <si>
    <t>CLCMRA58A69B474M</t>
  </si>
  <si>
    <t>CRRSFN56P56E783W</t>
  </si>
  <si>
    <t>MCIS012009</t>
  </si>
  <si>
    <t>I.I.S. MATTEO RICCI</t>
  </si>
  <si>
    <t>DMCMNL57C51E690W</t>
  </si>
  <si>
    <t>MCMM82901G</t>
  </si>
  <si>
    <t>ENRICO MEDI</t>
  </si>
  <si>
    <t xml:space="preserve">FALASCHI                  </t>
  </si>
  <si>
    <t>MCMM833017</t>
  </si>
  <si>
    <t>"DANTE ALIGHIERI" MACERATA</t>
  </si>
  <si>
    <t>FDRLSE56B56D843T</t>
  </si>
  <si>
    <t>MCMM83501V</t>
  </si>
  <si>
    <t>E. MESTICA</t>
  </si>
  <si>
    <t xml:space="preserve">FRATTANI                  </t>
  </si>
  <si>
    <t>FRTMLT57D57E783I</t>
  </si>
  <si>
    <t>MCEE82801R</t>
  </si>
  <si>
    <t>GNTGRL54D58L191F</t>
  </si>
  <si>
    <t>MCTF010005</t>
  </si>
  <si>
    <t>"E. DIVINI"</t>
  </si>
  <si>
    <t>GRZMCR57S56F632N</t>
  </si>
  <si>
    <t>MCAA82900A</t>
  </si>
  <si>
    <t>MNCRTI56C68D211D</t>
  </si>
  <si>
    <t xml:space="preserve">MANDOLINI                 </t>
  </si>
  <si>
    <t>MNDSFN60P01C100Z</t>
  </si>
  <si>
    <t>MNTSNL56D68C770Q</t>
  </si>
  <si>
    <t>MCAA83000E</t>
  </si>
  <si>
    <t>MRNDRN54R63E690Q</t>
  </si>
  <si>
    <t>MCEE82901L</t>
  </si>
  <si>
    <t>A.GRAMSCI - G.MATTEOTTI</t>
  </si>
  <si>
    <t xml:space="preserve">MASSUCCI                  </t>
  </si>
  <si>
    <t>MSSNMR57S62E228N</t>
  </si>
  <si>
    <t>MCRI040004</t>
  </si>
  <si>
    <t>"RENZO FRAU"</t>
  </si>
  <si>
    <t>MZZMNT58A45L366N</t>
  </si>
  <si>
    <t>MCMM82401C</t>
  </si>
  <si>
    <t>EGISTO PALADINI</t>
  </si>
  <si>
    <t xml:space="preserve">MELATINI                  </t>
  </si>
  <si>
    <t>MLTMRP56S43E783A</t>
  </si>
  <si>
    <t>MCEE83501X</t>
  </si>
  <si>
    <t>SAN MARONE</t>
  </si>
  <si>
    <t xml:space="preserve">MINNOZZI                  </t>
  </si>
  <si>
    <t>MNNMRA58M28B474B</t>
  </si>
  <si>
    <t>MCPC04000Q</t>
  </si>
  <si>
    <t>"GIACOMO LEOPARDI" DI MACERATA</t>
  </si>
  <si>
    <t xml:space="preserve">MONTANINI                 </t>
  </si>
  <si>
    <t>MNTRNN54R49D542O</t>
  </si>
  <si>
    <t xml:space="preserve">MONTECCHIA                </t>
  </si>
  <si>
    <t>MNTLRT58L01I156G</t>
  </si>
  <si>
    <t>MCIS00100V</t>
  </si>
  <si>
    <t>"COSTANZA VARANO" CAMERINO</t>
  </si>
  <si>
    <t>PTRSVN58C46F268V</t>
  </si>
  <si>
    <t xml:space="preserve">RASCIONI                  </t>
  </si>
  <si>
    <t>RSCSFN56T25L191N</t>
  </si>
  <si>
    <t>MCIS00300E</t>
  </si>
  <si>
    <t>"FRANCESCO FILELFO"</t>
  </si>
  <si>
    <t>RSSGPP57S62F632D</t>
  </si>
  <si>
    <t>MCEE81401V</t>
  </si>
  <si>
    <t>MCMM813012</t>
  </si>
  <si>
    <t>SNTSFN57R52A462L</t>
  </si>
  <si>
    <t>MCEE819012</t>
  </si>
  <si>
    <t>LUCA SERI</t>
  </si>
  <si>
    <t xml:space="preserve">SARACCA                   </t>
  </si>
  <si>
    <t>SRCLCN55E61C582U</t>
  </si>
  <si>
    <t>MCEE80901B</t>
  </si>
  <si>
    <t>UGO BETTI</t>
  </si>
  <si>
    <t xml:space="preserve">SERI                      </t>
  </si>
  <si>
    <t>SREGRL61B57I156Z</t>
  </si>
  <si>
    <t>MCAA810009</t>
  </si>
  <si>
    <t xml:space="preserve">SILENZI                   </t>
  </si>
  <si>
    <t>SLNSNL58M47F520R</t>
  </si>
  <si>
    <t>MCIS00900D</t>
  </si>
  <si>
    <t>"GIUSEPPE GARIBALDI" MACERATA</t>
  </si>
  <si>
    <t xml:space="preserve">SILEONI                   </t>
  </si>
  <si>
    <t>SLNNTN57S07F567R</t>
  </si>
  <si>
    <t>MCMM81401T</t>
  </si>
  <si>
    <t>SPDNDR55L21E783B</t>
  </si>
  <si>
    <t xml:space="preserve">TAFFETANI                 </t>
  </si>
  <si>
    <t>TFFSNT58D57E783T</t>
  </si>
  <si>
    <t>MCEE81702B</t>
  </si>
  <si>
    <t>SCUOLA PRIMARIA "ANNA FRANK"</t>
  </si>
  <si>
    <t xml:space="preserve">TALLEI                    </t>
  </si>
  <si>
    <t xml:space="preserve">STEFANO PACIFICO  </t>
  </si>
  <si>
    <t>TLLSFN54M05I156T</t>
  </si>
  <si>
    <t xml:space="preserve">TICA'                     </t>
  </si>
  <si>
    <t>TCIMDA55S19I156E</t>
  </si>
  <si>
    <t>MCAA817004</t>
  </si>
  <si>
    <t>VLNDNL56D53L366W</t>
  </si>
  <si>
    <t>MCEE826015</t>
  </si>
  <si>
    <t>VLLVLA57M41C817B</t>
  </si>
  <si>
    <t>MCTD01000V</t>
  </si>
  <si>
    <t>I.T.E. "A. GENTILI" - MACERATA</t>
  </si>
  <si>
    <t xml:space="preserve">CARLINI                   </t>
  </si>
  <si>
    <t>CRLDNI54E27F632A</t>
  </si>
  <si>
    <t>MCMS000RY2</t>
  </si>
  <si>
    <t xml:space="preserve">MONTIRONI                 </t>
  </si>
  <si>
    <t>MNTRLB60C51H211B</t>
  </si>
  <si>
    <t xml:space="preserve">ANDREANI                  </t>
  </si>
  <si>
    <t>NDRRLB57A70A462Y</t>
  </si>
  <si>
    <t>MCIC812005</t>
  </si>
  <si>
    <t>"ALESSANDRO MANZONI"</t>
  </si>
  <si>
    <t>NGLDTL55T59C704O</t>
  </si>
  <si>
    <t>BRTLTT57S44A271C</t>
  </si>
  <si>
    <t>MCIC833006</t>
  </si>
  <si>
    <t>CCCNTN57S11I436Q</t>
  </si>
  <si>
    <t>MCEE000VT8</t>
  </si>
  <si>
    <t xml:space="preserve">CHIAVONI                  </t>
  </si>
  <si>
    <t>CHVGCR54S60F793U</t>
  </si>
  <si>
    <t>MCIC820004</t>
  </si>
  <si>
    <t>"MONS. PAOLETTI"  PIEVE TORINA</t>
  </si>
  <si>
    <t>GNNGRG58E26E694W</t>
  </si>
  <si>
    <t>LTILNI57C65I156X</t>
  </si>
  <si>
    <t>MNGMNT55R41E783H</t>
  </si>
  <si>
    <t>MCRI010008</t>
  </si>
  <si>
    <t>"F. CORRIDONI"</t>
  </si>
  <si>
    <t>PLMGNI58L14L366K</t>
  </si>
  <si>
    <t>MCIC82400B</t>
  </si>
  <si>
    <t>"EGISTO PALADINI"  TREIA</t>
  </si>
  <si>
    <t>PGLMLL54M44E783U</t>
  </si>
  <si>
    <t xml:space="preserve">POCCIONI                  </t>
  </si>
  <si>
    <t>PCCPLG58D07C704E</t>
  </si>
  <si>
    <t>MCRH01000R</t>
  </si>
  <si>
    <t>"G. VARNELLI"  CINGOLI</t>
  </si>
  <si>
    <t>RNDMHL58E01H985R</t>
  </si>
  <si>
    <t xml:space="preserve">RIETI                     </t>
  </si>
  <si>
    <t>RTIRNO58E54G436S</t>
  </si>
  <si>
    <t>MCIC80600T</t>
  </si>
  <si>
    <t>SLVGRG58M28H876F</t>
  </si>
  <si>
    <t>MCIS00700T</t>
  </si>
  <si>
    <t>"ALBERICO GENTILI"</t>
  </si>
  <si>
    <t xml:space="preserve">STRAFFI                   </t>
  </si>
  <si>
    <t>STRLBA57T54G436B</t>
  </si>
  <si>
    <t>MCIC804006</t>
  </si>
  <si>
    <t>GIACOMO LEOPARDI"  SARNANO</t>
  </si>
  <si>
    <t xml:space="preserve">TOMASSETTI                </t>
  </si>
  <si>
    <t>TMSSDR56S61I156P</t>
  </si>
  <si>
    <t>MCTD030004</t>
  </si>
  <si>
    <t>"G. ANTINORI"  CAMERINO</t>
  </si>
  <si>
    <t>TRMDNL58P60Z103Q</t>
  </si>
  <si>
    <t>VLLGLN55H44C770T</t>
  </si>
  <si>
    <t>MCIC834002</t>
  </si>
  <si>
    <t>VIA REGINA ELENA</t>
  </si>
  <si>
    <t xml:space="preserve">ABRARDO                   </t>
  </si>
  <si>
    <t>BRRVLR58E45E783U</t>
  </si>
  <si>
    <t>MCAA82700P</t>
  </si>
  <si>
    <t xml:space="preserve">ANDRENELLI                </t>
  </si>
  <si>
    <t>NDRRNZ55E09E783V</t>
  </si>
  <si>
    <t>MCMM00200G</t>
  </si>
  <si>
    <t>ANNESSA AL CONVITTO NAZIONALE</t>
  </si>
  <si>
    <t xml:space="preserve">BERNACCHIA                </t>
  </si>
  <si>
    <t>BRNGZL57D44E783X</t>
  </si>
  <si>
    <t xml:space="preserve">BRANDI                    </t>
  </si>
  <si>
    <t>BRNRTI56E65D566E</t>
  </si>
  <si>
    <t>MCAA80500T</t>
  </si>
  <si>
    <t>"COLDIGIOCO"</t>
  </si>
  <si>
    <t xml:space="preserve">CARDARELLI                </t>
  </si>
  <si>
    <t>CRDLDE58A47C704S</t>
  </si>
  <si>
    <t>MCAA825003</t>
  </si>
  <si>
    <t>IC LUCA DELLA ROBBIA</t>
  </si>
  <si>
    <t>CVLPLG56H21F749K</t>
  </si>
  <si>
    <t xml:space="preserve">FAUSTINA          </t>
  </si>
  <si>
    <t>CSRFTN58R59F496A</t>
  </si>
  <si>
    <t>MCMM825018</t>
  </si>
  <si>
    <t>LUCA DELLA ROBBIA</t>
  </si>
  <si>
    <t>CSRLLL58E65F051N</t>
  </si>
  <si>
    <t>MCAA80700D</t>
  </si>
  <si>
    <t xml:space="preserve">CHIATTI                   </t>
  </si>
  <si>
    <t>CHTGZL55P68H501C</t>
  </si>
  <si>
    <t xml:space="preserve">CIALLI                    </t>
  </si>
  <si>
    <t>CLLMTR54C47H501W</t>
  </si>
  <si>
    <t>MCMM83201B</t>
  </si>
  <si>
    <t>"M.L. PATRIZI"  RECANATI</t>
  </si>
  <si>
    <t>CNTNPL57M46E783W</t>
  </si>
  <si>
    <t>MCPC09000R</t>
  </si>
  <si>
    <t>"GIACOMO LEOPARDI"</t>
  </si>
  <si>
    <t>CNTMRA58C03E783R</t>
  </si>
  <si>
    <t>MCMM82701X</t>
  </si>
  <si>
    <t>CRRNNL57B58E783Y</t>
  </si>
  <si>
    <t>MCAA82800E</t>
  </si>
  <si>
    <t>"ENRICO MESTICA" MACERATA</t>
  </si>
  <si>
    <t xml:space="preserve">CORVATTA                  </t>
  </si>
  <si>
    <t>CRVDNL58R46E783U</t>
  </si>
  <si>
    <t>MCSD01000D</t>
  </si>
  <si>
    <t>"CANTALAMESSA"</t>
  </si>
  <si>
    <t>CSTGZL55H58E783Q</t>
  </si>
  <si>
    <t>DLSGPP58C46F453V</t>
  </si>
  <si>
    <t>MCEE813013</t>
  </si>
  <si>
    <t>P/ZZA DOUHET</t>
  </si>
  <si>
    <t>DLVRSR58L47L191K</t>
  </si>
  <si>
    <t>MCEE83701G</t>
  </si>
  <si>
    <t>DNTPRZ57H52D653D</t>
  </si>
  <si>
    <t>SPSFRC55C70A271T</t>
  </si>
  <si>
    <t>VNGPLA56D11E783Q</t>
  </si>
  <si>
    <t xml:space="preserve">FOGLIETTI                 </t>
  </si>
  <si>
    <t>FGLBNL57L57E783H</t>
  </si>
  <si>
    <t xml:space="preserve">MARCO GAETANO     </t>
  </si>
  <si>
    <t>GNTMCG55T02E783I</t>
  </si>
  <si>
    <t>GRMRRT58A47F268Q</t>
  </si>
  <si>
    <t>GCMVND55D68F632B</t>
  </si>
  <si>
    <t xml:space="preserve">GIANFELICI                </t>
  </si>
  <si>
    <t>GNFDLE58S61L366A</t>
  </si>
  <si>
    <t>ARLETTE ANNA MARIA</t>
  </si>
  <si>
    <t>GGLRTT56E54Z110O</t>
  </si>
  <si>
    <t>MCAA809005</t>
  </si>
  <si>
    <t>"UGO BETTI"  CAMERINO</t>
  </si>
  <si>
    <t xml:space="preserve">GRANDONI                  </t>
  </si>
  <si>
    <t>GRNFNC57R65D628J</t>
  </si>
  <si>
    <t>MCEE80201L</t>
  </si>
  <si>
    <t>VIA DE AMICIS</t>
  </si>
  <si>
    <t xml:space="preserve">JENIS                     </t>
  </si>
  <si>
    <t>JNSGLD58M44C770I</t>
  </si>
  <si>
    <t>MCMM834013</t>
  </si>
  <si>
    <t>LUIGI PIRANDELLO</t>
  </si>
  <si>
    <t xml:space="preserve">KISS                      </t>
  </si>
  <si>
    <t>KSSGRL58L12F205H</t>
  </si>
  <si>
    <t xml:space="preserve">LINFOZZI                  </t>
  </si>
  <si>
    <t>LNFMTR58D54E783V</t>
  </si>
  <si>
    <t>MCAA81800X</t>
  </si>
  <si>
    <t xml:space="preserve">MALANDRINO                </t>
  </si>
  <si>
    <t>MLNBGI55L15Z600U</t>
  </si>
  <si>
    <t xml:space="preserve">MARCUCCI                  </t>
  </si>
  <si>
    <t>MRCCST56H47I156C</t>
  </si>
  <si>
    <t xml:space="preserve">MARINSALTI                </t>
  </si>
  <si>
    <t>MRNLNI56M61C704J</t>
  </si>
  <si>
    <t xml:space="preserve">MAZZOLINI                 </t>
  </si>
  <si>
    <t xml:space="preserve">MIRIANA           </t>
  </si>
  <si>
    <t>MZZMRN56R65E783Z</t>
  </si>
  <si>
    <t xml:space="preserve">MAZZUFERI                 </t>
  </si>
  <si>
    <t>MZZPLA56B54C704Q</t>
  </si>
  <si>
    <t xml:space="preserve">MESCHINI                  </t>
  </si>
  <si>
    <t xml:space="preserve">DONELLA           </t>
  </si>
  <si>
    <t>MSCDLL57H66I156P</t>
  </si>
  <si>
    <t>MCEE81001G</t>
  </si>
  <si>
    <t>PLESSO CESOLO</t>
  </si>
  <si>
    <t>MSCTZN57S66F552V</t>
  </si>
  <si>
    <t xml:space="preserve">MICONI                    </t>
  </si>
  <si>
    <t>MCNCLD55C61G690F</t>
  </si>
  <si>
    <t xml:space="preserve">MONTEMARANI               </t>
  </si>
  <si>
    <t>MNTSFN57M02F749X</t>
  </si>
  <si>
    <t>MRSGNN57M12F626L</t>
  </si>
  <si>
    <t>MRRRTI58E64E783H</t>
  </si>
  <si>
    <t>MSCLNE58T66F051N</t>
  </si>
  <si>
    <t>MCEE80701Q</t>
  </si>
  <si>
    <t>ANGELUCCIO DIOTALLEVI</t>
  </si>
  <si>
    <t xml:space="preserve">DHERA             </t>
  </si>
  <si>
    <t>NRDDHR56H59H211A</t>
  </si>
  <si>
    <t>MCAA832006</t>
  </si>
  <si>
    <t>BENIAMINO GIGLI</t>
  </si>
  <si>
    <t xml:space="preserve">NOTTURNI                  </t>
  </si>
  <si>
    <t>NTTDTL57H61H211H</t>
  </si>
  <si>
    <t>PNTLRA58L43E783R</t>
  </si>
  <si>
    <t>PSCLFR54H29L191O</t>
  </si>
  <si>
    <t>PMPFBL56D65F621X</t>
  </si>
  <si>
    <t xml:space="preserve">PORFIRI                   </t>
  </si>
  <si>
    <t>PRFNNL57B53L191Z</t>
  </si>
  <si>
    <t xml:space="preserve">QUERCETTI                 </t>
  </si>
  <si>
    <t>QRCCNZ57R62E783U</t>
  </si>
  <si>
    <t>RSCLCN58B11L191Y</t>
  </si>
  <si>
    <t>RCCSRA55D67A329P</t>
  </si>
  <si>
    <t>MCEE827033</t>
  </si>
  <si>
    <t>Q. RE PACE</t>
  </si>
  <si>
    <t>RCCPRZ54C56E783L</t>
  </si>
  <si>
    <t xml:space="preserve">SAMMARINI                 </t>
  </si>
  <si>
    <t>SMMVNI58D62G479R</t>
  </si>
  <si>
    <t>SNTRRT57D67E783N</t>
  </si>
  <si>
    <t>SNTFLL57R52C704V</t>
  </si>
  <si>
    <t>MCAA811005</t>
  </si>
  <si>
    <t xml:space="preserve">SDRUBOLINI                </t>
  </si>
  <si>
    <t>SDRDTL57T44F454W</t>
  </si>
  <si>
    <t xml:space="preserve">SECCHIARI                 </t>
  </si>
  <si>
    <t>SCCCRL58P51E783B</t>
  </si>
  <si>
    <t xml:space="preserve">SENSINI                   </t>
  </si>
  <si>
    <t>SNSMRS58M46C704F</t>
  </si>
  <si>
    <t>MCEE82401D</t>
  </si>
  <si>
    <t>ARCOBALENO</t>
  </si>
  <si>
    <t>SPGMGR55S62F205U</t>
  </si>
  <si>
    <t xml:space="preserve">SPALLETTI                 </t>
  </si>
  <si>
    <t>SPLMLT58E59E783C</t>
  </si>
  <si>
    <t>SRNLGO57A64H492Z</t>
  </si>
  <si>
    <t>TCCTZN56R54H211A</t>
  </si>
  <si>
    <t xml:space="preserve">TARULLO                   </t>
  </si>
  <si>
    <t>TRLRRT58L04E783T</t>
  </si>
  <si>
    <t xml:space="preserve">TEMPERINI                 </t>
  </si>
  <si>
    <t>TMPPRZ58H50D429A</t>
  </si>
  <si>
    <t>TSEDNL55L51A271K</t>
  </si>
  <si>
    <t xml:space="preserve">TOBALDI                   </t>
  </si>
  <si>
    <t>TBLDNL58M71C770W</t>
  </si>
  <si>
    <t>MCEE83601Q</t>
  </si>
  <si>
    <t>ANITA GARIBALDI</t>
  </si>
  <si>
    <t>VSSPLA55M65A334D</t>
  </si>
  <si>
    <t>ZMPNTN56M18D429O</t>
  </si>
  <si>
    <t xml:space="preserve">ZAMPONI                   </t>
  </si>
  <si>
    <t>ZMPGRL57A70C770P</t>
  </si>
  <si>
    <t xml:space="preserve">ZERUSO                    </t>
  </si>
  <si>
    <t>ZRSDLD58R57I234I</t>
  </si>
  <si>
    <t>Pesaro</t>
  </si>
  <si>
    <t>PS</t>
  </si>
  <si>
    <t>GSTRNN57L66G479D</t>
  </si>
  <si>
    <t>PSRI02000B</t>
  </si>
  <si>
    <t>PESARO IPSIA"BENELLI"</t>
  </si>
  <si>
    <t xml:space="preserve">ANTOGNOZZI                </t>
  </si>
  <si>
    <t>NTGMLV58C49G479D</t>
  </si>
  <si>
    <t>PSIC84100N</t>
  </si>
  <si>
    <t>MONTELABBATE</t>
  </si>
  <si>
    <t xml:space="preserve">BAFFIONI                  </t>
  </si>
  <si>
    <t xml:space="preserve">ATTILA            </t>
  </si>
  <si>
    <t>PSIS00700A</t>
  </si>
  <si>
    <t>OMNICOMPRENSIVO "DELLA  ROVERE"</t>
  </si>
  <si>
    <t>PSIC830007</t>
  </si>
  <si>
    <t>FANO - G.PADALINO</t>
  </si>
  <si>
    <t xml:space="preserve">BELACCHI                  </t>
  </si>
  <si>
    <t xml:space="preserve">FERMINA           </t>
  </si>
  <si>
    <t>PSPS01000G</t>
  </si>
  <si>
    <t>LICEO SCIENTIFICO "TORELLI"</t>
  </si>
  <si>
    <t>PSIC831003</t>
  </si>
  <si>
    <t>TERRE ROVERESCHE - GIO'POMODORO</t>
  </si>
  <si>
    <t xml:space="preserve">BIANCU                    </t>
  </si>
  <si>
    <t xml:space="preserve">BONARIA           </t>
  </si>
  <si>
    <t>PSIC82100C</t>
  </si>
  <si>
    <t>PESARO - A.OLIVIERI</t>
  </si>
  <si>
    <t xml:space="preserve">BOCCALI                   </t>
  </si>
  <si>
    <t>14/05/1963</t>
  </si>
  <si>
    <t>BCCVNI63E54I287F</t>
  </si>
  <si>
    <t>PSIC836006</t>
  </si>
  <si>
    <t>URBINO - PASCOLI</t>
  </si>
  <si>
    <t xml:space="preserve">CANAPINI                  </t>
  </si>
  <si>
    <t>PSPC06000D</t>
  </si>
  <si>
    <t>LICEO  "NOLFI - APOLLONI"</t>
  </si>
  <si>
    <t>PSIS00400V</t>
  </si>
  <si>
    <t>"G.CELLI"</t>
  </si>
  <si>
    <t xml:space="preserve">CORRADUCCI                </t>
  </si>
  <si>
    <t>19/11/1961</t>
  </si>
  <si>
    <t>CRRLSN61S59F310E</t>
  </si>
  <si>
    <t>PSIC81700R</t>
  </si>
  <si>
    <t>PESARO - L. PIRANDELLO</t>
  </si>
  <si>
    <t>CRSLRS54C16F310T</t>
  </si>
  <si>
    <t>PSIS01900L</t>
  </si>
  <si>
    <t>I.I.S." F. MENGARONI"</t>
  </si>
  <si>
    <t xml:space="preserve">FRANCIONI                 </t>
  </si>
  <si>
    <t>FRNMNN54R51B816F</t>
  </si>
  <si>
    <t>GNNRNT56B02G479P</t>
  </si>
  <si>
    <t>PSTF01000N</t>
  </si>
  <si>
    <t>"E. MATTEI"</t>
  </si>
  <si>
    <t>GRSMRN60M45F135S</t>
  </si>
  <si>
    <t>PSIC83400E</t>
  </si>
  <si>
    <t>PERGOLA - G.BINOTTI</t>
  </si>
  <si>
    <t xml:space="preserve">MANOCCHI                  </t>
  </si>
  <si>
    <t>MNCGRL60P50D749A</t>
  </si>
  <si>
    <t>PSIS00600E</t>
  </si>
  <si>
    <t>I.I.S. "LUIGI DONATI"</t>
  </si>
  <si>
    <t>MRNGRL59A53D749E</t>
  </si>
  <si>
    <t xml:space="preserve">MASSALINI                 </t>
  </si>
  <si>
    <t>MSSMNL55M50G479U</t>
  </si>
  <si>
    <t>PSIC81800L</t>
  </si>
  <si>
    <t>PESARO - G. LEOPARDI</t>
  </si>
  <si>
    <t>RZOGZL60L56D488G</t>
  </si>
  <si>
    <t>PSIS002007</t>
  </si>
  <si>
    <t>I.I.S."S.MARTA" E "G.BRANCA"</t>
  </si>
  <si>
    <t xml:space="preserve">PAIARDINI                 </t>
  </si>
  <si>
    <t>PRDSVN58S06A327M</t>
  </si>
  <si>
    <t>PSSD04000T</t>
  </si>
  <si>
    <t>LICEO ARTISTICO "SCUOLA DEL LIBRO"</t>
  </si>
  <si>
    <t>PLMFNC57A69C351R</t>
  </si>
  <si>
    <t>PSEE015007</t>
  </si>
  <si>
    <t>FANO - SAN LAZZARO</t>
  </si>
  <si>
    <t xml:space="preserve">PIETRUCCI                 </t>
  </si>
  <si>
    <t>16/06/1961</t>
  </si>
  <si>
    <t>PTRSNL61H56D488P</t>
  </si>
  <si>
    <t>PSIS003003</t>
  </si>
  <si>
    <t>POLO 3</t>
  </si>
  <si>
    <t>SMNVLM60P09D488D</t>
  </si>
  <si>
    <t xml:space="preserve">TANO                      </t>
  </si>
  <si>
    <t xml:space="preserve">MARIA IVANA       </t>
  </si>
  <si>
    <t>PSIC82500Q</t>
  </si>
  <si>
    <t>PESARO - VILLA SAN MARTINO</t>
  </si>
  <si>
    <t xml:space="preserve">VERGARI                   </t>
  </si>
  <si>
    <t>VRGLBT55S62L498F</t>
  </si>
  <si>
    <t>PSIC816001</t>
  </si>
  <si>
    <t>FERMIGNANO - D.BRAMANTE</t>
  </si>
  <si>
    <t>29/05/1961</t>
  </si>
  <si>
    <t>LBRMNL61E69G479V</t>
  </si>
  <si>
    <t>PSPC03000N</t>
  </si>
  <si>
    <t>L. CLASSICO - LING. - SC. UMANE MAMIANI</t>
  </si>
  <si>
    <t xml:space="preserve">ANSUINI                   </t>
  </si>
  <si>
    <t>PSMM83801V</t>
  </si>
  <si>
    <t>"A. GANDIGLIO"</t>
  </si>
  <si>
    <t>NTGNNL58R60B846R</t>
  </si>
  <si>
    <t>PSAA822004</t>
  </si>
  <si>
    <t>CARTOCETO - MARCO POLO</t>
  </si>
  <si>
    <t>BLDNNA56L47G479I</t>
  </si>
  <si>
    <t>PSPS020006</t>
  </si>
  <si>
    <t xml:space="preserve">BARBARESI                 </t>
  </si>
  <si>
    <t>PSTD10000N</t>
  </si>
  <si>
    <t>IST.TEC ECON. TECNOLOGICO BRAMANTE-GENGA</t>
  </si>
  <si>
    <t>BRTCST57R44D969A</t>
  </si>
  <si>
    <t>PSMM81202Q</t>
  </si>
  <si>
    <t>GABICCE MARE "G. LANFRANCO"</t>
  </si>
  <si>
    <t>BNLRTT58L60B352N</t>
  </si>
  <si>
    <t>BRTTZN59E59I287Z</t>
  </si>
  <si>
    <t>PSAA80400E</t>
  </si>
  <si>
    <t>S.ANGELO IN VADO</t>
  </si>
  <si>
    <t xml:space="preserve">BIANCINI                  </t>
  </si>
  <si>
    <t>BNCMGR57P60I287A</t>
  </si>
  <si>
    <t xml:space="preserve">BIGINI                    </t>
  </si>
  <si>
    <t xml:space="preserve">JEAN CARLO        </t>
  </si>
  <si>
    <t>BGNJCR55H28Z103P</t>
  </si>
  <si>
    <t>PSMM837013</t>
  </si>
  <si>
    <t>SC. SECONDARIA  "PAOLO VOLPONI"</t>
  </si>
  <si>
    <t>BRGPTR56M21I287Z</t>
  </si>
  <si>
    <t xml:space="preserve">BRICCA                    </t>
  </si>
  <si>
    <t>BRCGRL55M69C745Q</t>
  </si>
  <si>
    <t xml:space="preserve">BUCEFALO                  </t>
  </si>
  <si>
    <t>BCFFLL55A64B636Z</t>
  </si>
  <si>
    <t>PSAA835006</t>
  </si>
  <si>
    <t>CAGLI - F.MICHELINI TOCCI</t>
  </si>
  <si>
    <t xml:space="preserve">CAMPOLUCCI                </t>
  </si>
  <si>
    <t xml:space="preserve">TONINA            </t>
  </si>
  <si>
    <t>CMPTNN58B43A366C</t>
  </si>
  <si>
    <t>PSAA83400A</t>
  </si>
  <si>
    <t xml:space="preserve">CAPODICASA                </t>
  </si>
  <si>
    <t>CPDPRZ56E42E783S</t>
  </si>
  <si>
    <t xml:space="preserve">CAPUCCINI                 </t>
  </si>
  <si>
    <t>CPCVCN55E64I460A</t>
  </si>
  <si>
    <t>PSEE803011</t>
  </si>
  <si>
    <t>MERCATINO CONCA - CAP.GO</t>
  </si>
  <si>
    <t xml:space="preserve">CARLO EDUARDO     </t>
  </si>
  <si>
    <t>CSTCLD57S16G479H</t>
  </si>
  <si>
    <t>PSMM81702V</t>
  </si>
  <si>
    <t>PESARO "L.PIRANDELLO"</t>
  </si>
  <si>
    <t>CTNRSL54L58L498V</t>
  </si>
  <si>
    <t>PSEE82601N</t>
  </si>
  <si>
    <t>URBANIA - CAP.GO</t>
  </si>
  <si>
    <t>CVRSDR58A30I654J</t>
  </si>
  <si>
    <t>PSEE83401L</t>
  </si>
  <si>
    <t>PERGOLA - CAP.GO G.BINOTTI</t>
  </si>
  <si>
    <t xml:space="preserve">FERDINANDO MARIA  </t>
  </si>
  <si>
    <t>CNIFDN55P16D007Q</t>
  </si>
  <si>
    <t>PSMM82501R</t>
  </si>
  <si>
    <t>PESARO "A. MANZONI"</t>
  </si>
  <si>
    <t xml:space="preserve">COLASANTI                 </t>
  </si>
  <si>
    <t>CLSFNC57S56H282C</t>
  </si>
  <si>
    <t>FZAMTR60D56M018B</t>
  </si>
  <si>
    <t>PSMM830018</t>
  </si>
  <si>
    <t>FANO "G. PADALINO"</t>
  </si>
  <si>
    <t xml:space="preserve">FILIPPETTI                </t>
  </si>
  <si>
    <t>09/12/1961</t>
  </si>
  <si>
    <t>FLPFRZ61T49D488D</t>
  </si>
  <si>
    <t>PSAA82500G</t>
  </si>
  <si>
    <t xml:space="preserve">FRAGASSI                  </t>
  </si>
  <si>
    <t>FRGSNT56A71D488M</t>
  </si>
  <si>
    <t>PSMM829014</t>
  </si>
  <si>
    <t>FANO "MATTEO NUTI"</t>
  </si>
  <si>
    <t xml:space="preserve">FRATERNALE SERAGHITI      </t>
  </si>
  <si>
    <t>FRTGRG57E02L500T</t>
  </si>
  <si>
    <t>FRTPLA56S49L500O</t>
  </si>
  <si>
    <t>GBLGRL59S41C357K</t>
  </si>
  <si>
    <t>GMBNLS59H56D488E</t>
  </si>
  <si>
    <t>GRRMLT53L57D749G</t>
  </si>
  <si>
    <t>PSEE810025</t>
  </si>
  <si>
    <t>MONTEFELCINO - CAP.GO</t>
  </si>
  <si>
    <t>LNGRST55R27F839R</t>
  </si>
  <si>
    <t>LNEGTN57S09L845D</t>
  </si>
  <si>
    <t xml:space="preserve">LONDEI                    </t>
  </si>
  <si>
    <t>LNDNNT58A61I344C</t>
  </si>
  <si>
    <t>LGLNRM59S58D488O</t>
  </si>
  <si>
    <t>PSAA015002</t>
  </si>
  <si>
    <t>MGAFNC57H28E785W</t>
  </si>
  <si>
    <t>MNCSVN55H46G479S</t>
  </si>
  <si>
    <t>PSEE828019</t>
  </si>
  <si>
    <t>PESARO - GALILEI A. GRAMSCI</t>
  </si>
  <si>
    <t>MNCFNC57B45G479N</t>
  </si>
  <si>
    <t xml:space="preserve">MARCANTONI                </t>
  </si>
  <si>
    <t>MRCLCN57H03L081D</t>
  </si>
  <si>
    <t xml:space="preserve">MARSINA           </t>
  </si>
  <si>
    <t>PSEE836018</t>
  </si>
  <si>
    <t>MEIMDA55S06I608R</t>
  </si>
  <si>
    <t xml:space="preserve">MIGIANI                   </t>
  </si>
  <si>
    <t>MGNMRZ55P07G479O</t>
  </si>
  <si>
    <t>PSMM80501G</t>
  </si>
  <si>
    <t>MONTECALVO "ANNA FRANK"</t>
  </si>
  <si>
    <t>ANNA MARIA ASSUNTA</t>
  </si>
  <si>
    <t>MNCNMR58S44C632Z</t>
  </si>
  <si>
    <t>MRGRLL58B42I608Y</t>
  </si>
  <si>
    <t xml:space="preserve">MUCCIACCIUOLI             </t>
  </si>
  <si>
    <t>MCCSVN56P55L781M</t>
  </si>
  <si>
    <t>PSMM828018</t>
  </si>
  <si>
    <t>PESARO "GALILEO GALILEI"</t>
  </si>
  <si>
    <t>RZODLF56C05G416U</t>
  </si>
  <si>
    <t xml:space="preserve">OTTAVI                    </t>
  </si>
  <si>
    <t>27/11/1959</t>
  </si>
  <si>
    <t>TTVMCR59S67D488R</t>
  </si>
  <si>
    <t>PLANDR56R30H980Q</t>
  </si>
  <si>
    <t>PTTNNA57R49A294P</t>
  </si>
  <si>
    <t xml:space="preserve">PIERDILUCA                </t>
  </si>
  <si>
    <t>01/07/1960</t>
  </si>
  <si>
    <t>PRDPLA60L41Z103X</t>
  </si>
  <si>
    <t>PSEE82202B</t>
  </si>
  <si>
    <t>CARTOCETO - LUCREZIA MASCARUCCI</t>
  </si>
  <si>
    <t xml:space="preserve">PIERINI                   </t>
  </si>
  <si>
    <t>PRNFNC56A53H501P</t>
  </si>
  <si>
    <t>PSEE823016</t>
  </si>
  <si>
    <t>COLLI AL METAURO - SALTARA</t>
  </si>
  <si>
    <t>RGNRRT54C20D488M</t>
  </si>
  <si>
    <t>RNCMGM55L49L379C</t>
  </si>
  <si>
    <t xml:space="preserve">RENGUCCI                  </t>
  </si>
  <si>
    <t>RNGMPT57L63I459U</t>
  </si>
  <si>
    <t>PSMM815016</t>
  </si>
  <si>
    <t>PIANDIMELETO "E.DA PIANDIMELETO</t>
  </si>
  <si>
    <t>RMNLCU60B48D488X</t>
  </si>
  <si>
    <t>PSAA82300X</t>
  </si>
  <si>
    <t>COLLI AL METAURO - G.LEOPARDI</t>
  </si>
  <si>
    <t>26/05/1971</t>
  </si>
  <si>
    <t>SBBBBR71E66G479S</t>
  </si>
  <si>
    <t>SCCFBA58D04I681O</t>
  </si>
  <si>
    <t>PSIS00100B</t>
  </si>
  <si>
    <t>OMNICOMPRENSIVO "MONTEFELTRO"</t>
  </si>
  <si>
    <t xml:space="preserve">SALUCCI                   </t>
  </si>
  <si>
    <t>SLCDTL59A56G479M</t>
  </si>
  <si>
    <t xml:space="preserve">SCAVOLINI                 </t>
  </si>
  <si>
    <t>SCVMRT57S51G479N</t>
  </si>
  <si>
    <t xml:space="preserve">TAGLIABRACCI              </t>
  </si>
  <si>
    <t xml:space="preserve">TESTAGUZZA                </t>
  </si>
  <si>
    <t>TSTNMR57E54H886E</t>
  </si>
  <si>
    <t>PSAA83300E</t>
  </si>
  <si>
    <t>MONDOLFO - FAA' DI BRUNO</t>
  </si>
  <si>
    <t xml:space="preserve">TOMBARI                   </t>
  </si>
  <si>
    <t>TMBMSM56H16D488X</t>
  </si>
  <si>
    <t>TNLMSM58L20D488E</t>
  </si>
  <si>
    <t xml:space="preserve">TOPI                      </t>
  </si>
  <si>
    <t>TPOFNC55H29L498R</t>
  </si>
  <si>
    <t xml:space="preserve">UGUCCIONI                 </t>
  </si>
  <si>
    <t xml:space="preserve">GUIDO ALBERTO     </t>
  </si>
  <si>
    <t>GCCGLB55S03G479J</t>
  </si>
  <si>
    <t>VLNMLS55D55H958O</t>
  </si>
  <si>
    <t>PSAA81600R</t>
  </si>
  <si>
    <t xml:space="preserve">ZANDRI                    </t>
  </si>
  <si>
    <t>ZNDMRZ58S07G479Z</t>
  </si>
  <si>
    <t>29/01/1960</t>
  </si>
  <si>
    <t>ZNTLRA60A69A547Q</t>
  </si>
  <si>
    <t>PSAA81700L</t>
  </si>
  <si>
    <t xml:space="preserve">CANESTRARI                </t>
  </si>
  <si>
    <t>CNSFNC59R50G479G</t>
  </si>
  <si>
    <t>PSMS000RY2</t>
  </si>
  <si>
    <t>LSSGLL57H56E122T</t>
  </si>
  <si>
    <t>PSIC84000T</t>
  </si>
  <si>
    <t>VALLEFOGLIA - GIOVANNI PAOLO II</t>
  </si>
  <si>
    <t xml:space="preserve">NAZARIO SAURO     </t>
  </si>
  <si>
    <t>NTNNRS55L03I287J</t>
  </si>
  <si>
    <t>PSIC815005</t>
  </si>
  <si>
    <t>PIANDIMELETO</t>
  </si>
  <si>
    <t>BRTCRL58L06F497C</t>
  </si>
  <si>
    <t xml:space="preserve">BARZOTTI                  </t>
  </si>
  <si>
    <t>BRZTNN57S23A327D</t>
  </si>
  <si>
    <t xml:space="preserve">BRUGANELLI                </t>
  </si>
  <si>
    <t>BRGDGS56H70G682Q</t>
  </si>
  <si>
    <t>CMPCRL56S53F136D</t>
  </si>
  <si>
    <t>PSIC80300V</t>
  </si>
  <si>
    <t>MERCATINO CONCA - R.SANZIO</t>
  </si>
  <si>
    <t>CRDPLA55P67G479F</t>
  </si>
  <si>
    <t xml:space="preserve">CERVELLIERI               </t>
  </si>
  <si>
    <t>CRVPLG57A28G479M</t>
  </si>
  <si>
    <t xml:space="preserve">DE SENSI                  </t>
  </si>
  <si>
    <t>DSNNTN55A19F888V</t>
  </si>
  <si>
    <t>DNILSN56D45F310C</t>
  </si>
  <si>
    <t>FLPTZN56T15G479Q</t>
  </si>
  <si>
    <t>FRNCRL55D46F347S</t>
  </si>
  <si>
    <t xml:space="preserve">GALDINI                   </t>
  </si>
  <si>
    <t>GLDMRZ58A27G551N</t>
  </si>
  <si>
    <t xml:space="preserve">GARULLI                   </t>
  </si>
  <si>
    <t>GRLLMR57P10Z600S</t>
  </si>
  <si>
    <t xml:space="preserve">ALFREDA           </t>
  </si>
  <si>
    <t>GVNLRD54E42B352B</t>
  </si>
  <si>
    <t>PSIC83500A</t>
  </si>
  <si>
    <t xml:space="preserve">GIUNGI                    </t>
  </si>
  <si>
    <t>GNGNRT56E67D749X</t>
  </si>
  <si>
    <t>PSIC82000L</t>
  </si>
  <si>
    <t>FOSSOMBRONE - F.LLI MERCANTINI</t>
  </si>
  <si>
    <t>STTCLD55B08D488A</t>
  </si>
  <si>
    <t xml:space="preserve">MASTROGIACOMI             </t>
  </si>
  <si>
    <t>MSTPLA57A26D488Q</t>
  </si>
  <si>
    <t>PSIC822008</t>
  </si>
  <si>
    <t>PRNDNL57L05G551F</t>
  </si>
  <si>
    <t>TMSGZL55D60D488T</t>
  </si>
  <si>
    <t>PSEE03900Q</t>
  </si>
  <si>
    <t>FANO - S. ORSO</t>
  </si>
  <si>
    <t>VLRLTZ58L49G479Q</t>
  </si>
  <si>
    <t xml:space="preserve">VANUCCI                   </t>
  </si>
  <si>
    <t>VNCPRZ57L49L500U</t>
  </si>
  <si>
    <t>VLLGRG57M30D969I</t>
  </si>
  <si>
    <t xml:space="preserve">ZAGAGLIA                  </t>
  </si>
  <si>
    <t>ZGGRND54S14A327T</t>
  </si>
  <si>
    <t>PSIC83900N</t>
  </si>
  <si>
    <t>TAVULLIA - PIAN DEL BRUSCOLO</t>
  </si>
  <si>
    <t>LBRMSM55E01G453Z</t>
  </si>
  <si>
    <t>PSMM83401G</t>
  </si>
  <si>
    <t>PERGOLA  "G.GRAZIANI"</t>
  </si>
  <si>
    <t>LSSPRZ57M45B352Z</t>
  </si>
  <si>
    <t>PSMM807017</t>
  </si>
  <si>
    <t>ACQUALAGNA "E.MATTEI"</t>
  </si>
  <si>
    <t xml:space="preserve">ANCORANI                  </t>
  </si>
  <si>
    <t>NCRFNC57R56F533D</t>
  </si>
  <si>
    <t xml:space="preserve">STANISLAO         </t>
  </si>
  <si>
    <t>NGLSNS54H13F839U</t>
  </si>
  <si>
    <t>PSMM82601L</t>
  </si>
  <si>
    <t>"PELLIPARIO"</t>
  </si>
  <si>
    <t xml:space="preserve">ANTONIONI                 </t>
  </si>
  <si>
    <t>NTNSFN58L48F839R</t>
  </si>
  <si>
    <t xml:space="preserve">BAFFIONI VENTURI          </t>
  </si>
  <si>
    <t>BFFLCN58M64L500W</t>
  </si>
  <si>
    <t>BLDRTI58H55F467U</t>
  </si>
  <si>
    <t xml:space="preserve">BARTOZZI                  </t>
  </si>
  <si>
    <t>BRTMRN54H49G479K</t>
  </si>
  <si>
    <t>BNDMLL57A70L081S</t>
  </si>
  <si>
    <t>PSEE840021</t>
  </si>
  <si>
    <t>BRGPLA54M09D488Q</t>
  </si>
  <si>
    <t>PSMM83301Q</t>
  </si>
  <si>
    <t>SECONDARIA "FAA' DI BRUNO"</t>
  </si>
  <si>
    <t xml:space="preserve">BERTUCCIOLI               </t>
  </si>
  <si>
    <t>BRTDTL58B51G479Y</t>
  </si>
  <si>
    <t>PSEE81201Q</t>
  </si>
  <si>
    <t>GABICCE MARE - CAP.GO</t>
  </si>
  <si>
    <t>BNCLBT58P68G479K</t>
  </si>
  <si>
    <t>PSEE824012</t>
  </si>
  <si>
    <t>PESARO - ALIGHIERI S.MASCARUCCI</t>
  </si>
  <si>
    <t xml:space="preserve">BONIFAZI                  </t>
  </si>
  <si>
    <t>BNFBNL58D59D791L</t>
  </si>
  <si>
    <t>PSAA82000C</t>
  </si>
  <si>
    <t>BRGMNL57P63F257N</t>
  </si>
  <si>
    <t xml:space="preserve">BRISCOLI                  </t>
  </si>
  <si>
    <t>BRSMRA56A22C573B</t>
  </si>
  <si>
    <t xml:space="preserve">BRUNACCIONI               </t>
  </si>
  <si>
    <t>BRNRNN58A64G479L</t>
  </si>
  <si>
    <t>PSAA82400Q</t>
  </si>
  <si>
    <t>PESARO - DANTE ALIGHIERI</t>
  </si>
  <si>
    <t xml:space="preserve">BUDASSI                   </t>
  </si>
  <si>
    <t>BDSPGR54S07B846R</t>
  </si>
  <si>
    <t xml:space="preserve">BURATTINI                 </t>
  </si>
  <si>
    <t>BRTCLD58M65D488H</t>
  </si>
  <si>
    <t>CMLSDR56B64G479K</t>
  </si>
  <si>
    <t xml:space="preserve">CONSUELA          </t>
  </si>
  <si>
    <t>CNSCSL57C42G537Y</t>
  </si>
  <si>
    <t xml:space="preserve">CANGIARI                  </t>
  </si>
  <si>
    <t>CNGLDN56E53E785Q</t>
  </si>
  <si>
    <t>PSEE81101X</t>
  </si>
  <si>
    <t>MACERATA FELTRIA - CAP.GO</t>
  </si>
  <si>
    <t>CPCLNI55H03B352U</t>
  </si>
  <si>
    <t>PSEE807029</t>
  </si>
  <si>
    <t>ACQUALAGNA - CAP.GO</t>
  </si>
  <si>
    <t xml:space="preserve">CAPOTONDI                 </t>
  </si>
  <si>
    <t xml:space="preserve">MARIA AUGUSTA     </t>
  </si>
  <si>
    <t>CPTMGS55S61D791O</t>
  </si>
  <si>
    <t>CRDNLT58C53G479Q</t>
  </si>
  <si>
    <t>CRLBRN58H26G479Q</t>
  </si>
  <si>
    <t>CRTVTR57E04D488J</t>
  </si>
  <si>
    <t>CCCFRC57C18D541O</t>
  </si>
  <si>
    <t>PSIS01800R</t>
  </si>
  <si>
    <t>I.I.S. "RAFFAELLO"</t>
  </si>
  <si>
    <t>CLOPLA58H64D488I</t>
  </si>
  <si>
    <t xml:space="preserve">CURINA                    </t>
  </si>
  <si>
    <t>CRNPRZ57P60D488D</t>
  </si>
  <si>
    <t>DDMMCN57S44G453A</t>
  </si>
  <si>
    <t>DLCPNG58S63H721G</t>
  </si>
  <si>
    <t xml:space="preserve">DELBIANCO                 </t>
  </si>
  <si>
    <t>DLBRNZ56D10G479V</t>
  </si>
  <si>
    <t xml:space="preserve">DELLA SANTA               </t>
  </si>
  <si>
    <t>DLLMRA54E19D488Z</t>
  </si>
  <si>
    <t xml:space="preserve">DELLASANTA                </t>
  </si>
  <si>
    <t>DLLFRZ54S28B846T</t>
  </si>
  <si>
    <t>PSMM822019</t>
  </si>
  <si>
    <t>CARTOCETO "MARCO POLO"</t>
  </si>
  <si>
    <t xml:space="preserve">ERCOLESSI                 </t>
  </si>
  <si>
    <t>RCLCNZ57M51G479R</t>
  </si>
  <si>
    <t>PSMM82701C</t>
  </si>
  <si>
    <t>PESARO "GIANFRANCO GAUDIANO"</t>
  </si>
  <si>
    <t>FLCPRZ54M43G479K</t>
  </si>
  <si>
    <t xml:space="preserve">FANELLI                   </t>
  </si>
  <si>
    <t xml:space="preserve">GENI              </t>
  </si>
  <si>
    <t>FNLGNE56E62D541P</t>
  </si>
  <si>
    <t>PSEE816013</t>
  </si>
  <si>
    <t>FERMIGNANO - CAP.GO</t>
  </si>
  <si>
    <t>FLCRFL58T11B352U</t>
  </si>
  <si>
    <t>PSMM83501B</t>
  </si>
  <si>
    <t>CAGLI "F. MICHELINI TOCCI"</t>
  </si>
  <si>
    <t>FRRRSO57B67H199F</t>
  </si>
  <si>
    <t>FLPRSL57B49D488V</t>
  </si>
  <si>
    <t>FRTLRD58E06F348Q</t>
  </si>
  <si>
    <t xml:space="preserve">FULVI                     </t>
  </si>
  <si>
    <t xml:space="preserve">PARISINA          </t>
  </si>
  <si>
    <t>FLVPSN58R48G089G</t>
  </si>
  <si>
    <t>PSEE831026</t>
  </si>
  <si>
    <t>TERRE ROVERESCHE - MONDAVIO</t>
  </si>
  <si>
    <t>FRLMRT58L69H809Q</t>
  </si>
  <si>
    <t>PSMM823015</t>
  </si>
  <si>
    <t>SALTARA "GIACOMO LEOPARDI"</t>
  </si>
  <si>
    <t xml:space="preserve">GABUCCI                   </t>
  </si>
  <si>
    <t>GBCMRN58E51G479C</t>
  </si>
  <si>
    <t>GHRPLA58L50G479T</t>
  </si>
  <si>
    <t>PSMM81801N</t>
  </si>
  <si>
    <t>PESARO "G.LEOPARDI"</t>
  </si>
  <si>
    <t xml:space="preserve">GIAMMATTEI                </t>
  </si>
  <si>
    <t>GMMGLC58E02D488B</t>
  </si>
  <si>
    <t xml:space="preserve">GOSTOLI                   </t>
  </si>
  <si>
    <t>GSTGFR58L23G479E</t>
  </si>
  <si>
    <t>PSEE82101E</t>
  </si>
  <si>
    <t>PESARO - OLIVIERI CHIARA LUBICH</t>
  </si>
  <si>
    <t xml:space="preserve">GRECHI                    </t>
  </si>
  <si>
    <t>GRCMGB55A68I460D</t>
  </si>
  <si>
    <t>PSAA80300P</t>
  </si>
  <si>
    <t xml:space="preserve">ENEDINA           </t>
  </si>
  <si>
    <t>GRLNDN58M44D808G</t>
  </si>
  <si>
    <t xml:space="preserve">GRESTA                    </t>
  </si>
  <si>
    <t>GRSFRC57T23F348H</t>
  </si>
  <si>
    <t>PSSS000VR8</t>
  </si>
  <si>
    <t>GGLNMR57C49B636B</t>
  </si>
  <si>
    <t>GDUMSM57S30L500B</t>
  </si>
  <si>
    <t>PSIS01300N</t>
  </si>
  <si>
    <t>I.I.S. "ANTONIO CECCHI"</t>
  </si>
  <si>
    <t xml:space="preserve">IMPERATORI                </t>
  </si>
  <si>
    <t>MPRNNA58A48I608F</t>
  </si>
  <si>
    <t>LNDRTI58B46F589U</t>
  </si>
  <si>
    <t>PSEE832011</t>
  </si>
  <si>
    <t>MONDOLFO FERMI - SAN COSTANZO</t>
  </si>
  <si>
    <t xml:space="preserve">MALGARI           </t>
  </si>
  <si>
    <t>LCRMGR58C67D488Q</t>
  </si>
  <si>
    <t>PSAA82900V</t>
  </si>
  <si>
    <t>FANO - NUTI</t>
  </si>
  <si>
    <t>MCCLSN57H57D488D</t>
  </si>
  <si>
    <t>MGNMRZ58L42B352L</t>
  </si>
  <si>
    <t>MNDDTL58L51A944A</t>
  </si>
  <si>
    <t xml:space="preserve">MARCANTOGNINI             </t>
  </si>
  <si>
    <t>MRCMRI55M61G479X</t>
  </si>
  <si>
    <t>PSEE81701V</t>
  </si>
  <si>
    <t>PESARO - LUIGI PIRANDELLO</t>
  </si>
  <si>
    <t>MRTGPP57R06I344O</t>
  </si>
  <si>
    <t>PSMM82001N</t>
  </si>
  <si>
    <t>FOSSOMBRONE "F.LLI MERCANTINI"</t>
  </si>
  <si>
    <t xml:space="preserve">MASCARUCCI                </t>
  </si>
  <si>
    <t>MSCPLA55H61G479O</t>
  </si>
  <si>
    <t xml:space="preserve">MASCIOTTI                 </t>
  </si>
  <si>
    <t>MSCBNR56C61A035W</t>
  </si>
  <si>
    <t>MSSMRA56B66G479V</t>
  </si>
  <si>
    <t>MZZSNL58L54L500X</t>
  </si>
  <si>
    <t>PSAA836002</t>
  </si>
  <si>
    <t>MZZVLM55S58G479S</t>
  </si>
  <si>
    <t>MRNNNL57H52G479H</t>
  </si>
  <si>
    <t>NSNNNT57L67F347I</t>
  </si>
  <si>
    <t xml:space="preserve">NOTARANGELO               </t>
  </si>
  <si>
    <t>NTRLNR58L57D643P</t>
  </si>
  <si>
    <t xml:space="preserve">ORDONSELLI                </t>
  </si>
  <si>
    <t>RDNLLL58B64D488C</t>
  </si>
  <si>
    <t xml:space="preserve">ORTOLANI                  </t>
  </si>
  <si>
    <t>RTLLRT56P61E330I</t>
  </si>
  <si>
    <t>PSEE84203N</t>
  </si>
  <si>
    <t>PESARO - TONELLI CATTABRIGHE</t>
  </si>
  <si>
    <t>TTVLDN57E48D488J</t>
  </si>
  <si>
    <t xml:space="preserve">PAGNINI                   </t>
  </si>
  <si>
    <t>PGNTZN54H53G479R</t>
  </si>
  <si>
    <t xml:space="preserve">PANNONE                   </t>
  </si>
  <si>
    <t>PNNNNA55B54D488K</t>
  </si>
  <si>
    <t>PSEE83801X</t>
  </si>
  <si>
    <t>FANO - GANDIGLIO F. GENTILE</t>
  </si>
  <si>
    <t xml:space="preserve">PATREGNANI                </t>
  </si>
  <si>
    <t>PTRCLD54T21A639H</t>
  </si>
  <si>
    <t xml:space="preserve">PATRIGNANI                </t>
  </si>
  <si>
    <t>PTRMRN58H42G479X</t>
  </si>
  <si>
    <t>PSMM82101D</t>
  </si>
  <si>
    <t>PESARO "A. OLIVIERI"</t>
  </si>
  <si>
    <t xml:space="preserve">PERUZZINI                 </t>
  </si>
  <si>
    <t>PRZMRN56D41G479T</t>
  </si>
  <si>
    <t>PTRDNL58T46D749H</t>
  </si>
  <si>
    <t xml:space="preserve">PIERANTONI                </t>
  </si>
  <si>
    <t>PRNRLL58H62G479I</t>
  </si>
  <si>
    <t>PSEE84103T</t>
  </si>
  <si>
    <t>MONTELABBATE - CAP.GO</t>
  </si>
  <si>
    <t xml:space="preserve">PIERETTI                  </t>
  </si>
  <si>
    <t>PRTNNL58L50B352X</t>
  </si>
  <si>
    <t>PRCDTL57E50G479B</t>
  </si>
  <si>
    <t>PLDFNC57H45L500X</t>
  </si>
  <si>
    <t>PSEE808025</t>
  </si>
  <si>
    <t>APECCHIO - CAP.GO</t>
  </si>
  <si>
    <t xml:space="preserve">PRINCIPI                  </t>
  </si>
  <si>
    <t>PRNGPP58R51I459L</t>
  </si>
  <si>
    <t>PSAA83200P</t>
  </si>
  <si>
    <t>MONDOLFO - ENRICO FERMI</t>
  </si>
  <si>
    <t>PSNSNN58P63D488M</t>
  </si>
  <si>
    <t xml:space="preserve">RAUTI                     </t>
  </si>
  <si>
    <t>RTANGL58B48F257N</t>
  </si>
  <si>
    <t>RCCTRS58M42L500D</t>
  </si>
  <si>
    <t>PSMM816012</t>
  </si>
  <si>
    <t>FERMIGNANO "DONATO BRAMANTE"</t>
  </si>
  <si>
    <t>RMGVLR58R65Z326S</t>
  </si>
  <si>
    <t>RMNCRL55R44D488J</t>
  </si>
  <si>
    <t>PSEE829015</t>
  </si>
  <si>
    <t>FANO - NUTI PODERINO</t>
  </si>
  <si>
    <t>RSSCST58T56E785M</t>
  </si>
  <si>
    <t xml:space="preserve">MARIA MAGDA       </t>
  </si>
  <si>
    <t>RSSMMG58L56I459G</t>
  </si>
  <si>
    <t xml:space="preserve">ROVINELLI                 </t>
  </si>
  <si>
    <t>RVNMLN56E41D488T</t>
  </si>
  <si>
    <t>SBBMLN58B68L500J</t>
  </si>
  <si>
    <t>SCRMRC58C15L218Q</t>
  </si>
  <si>
    <t xml:space="preserve">SGUANCI                   </t>
  </si>
  <si>
    <t>SGNMST58S49G479A</t>
  </si>
  <si>
    <t>SMNCRL58S55F348V</t>
  </si>
  <si>
    <t xml:space="preserve">AVE               </t>
  </si>
  <si>
    <t>SMNVAE55D59L498N</t>
  </si>
  <si>
    <t xml:space="preserve">SIMONDI                   </t>
  </si>
  <si>
    <t>SMNMRA57R56L500H</t>
  </si>
  <si>
    <t>PSPS050002</t>
  </si>
  <si>
    <t>LICEO SCIENTIFICO SC.UMANE LAURANA-BALDI</t>
  </si>
  <si>
    <t xml:space="preserve">SORCINELLI                </t>
  </si>
  <si>
    <t>SRCMLN55H49H809O</t>
  </si>
  <si>
    <t>SPNRNO56S61A035W</t>
  </si>
  <si>
    <t>TDDNMR55H56D488K</t>
  </si>
  <si>
    <t>TMBFNC58L66G479M</t>
  </si>
  <si>
    <t xml:space="preserve">TARINI                    </t>
  </si>
  <si>
    <t>TRNLVR58L52I285C</t>
  </si>
  <si>
    <t xml:space="preserve">TENEDINI                  </t>
  </si>
  <si>
    <t>TNDLDA54L17F205K</t>
  </si>
  <si>
    <t>GCCMTR57E65F310X</t>
  </si>
  <si>
    <t>VNDLTT56B50H294Z</t>
  </si>
  <si>
    <t>VNNLCN56B01I287Z</t>
  </si>
  <si>
    <t xml:space="preserve">VELUCCI                   </t>
  </si>
  <si>
    <t>VLCMMD57L68L197P</t>
  </si>
  <si>
    <t>VLPTZN57T64D488L</t>
  </si>
  <si>
    <t>LAURA DANIELA RITA</t>
  </si>
  <si>
    <t>MRGLDN54A41H949A</t>
  </si>
  <si>
    <t>PRMCLR54H49H958Q</t>
  </si>
  <si>
    <t>DSGA</t>
  </si>
  <si>
    <t>Marche</t>
  </si>
  <si>
    <t>BALDONI</t>
  </si>
  <si>
    <t>MARIA ROSA</t>
  </si>
  <si>
    <t>IC CERRETO D'ESI</t>
  </si>
  <si>
    <t>BARBAROSSA</t>
  </si>
  <si>
    <t>LUIGINA</t>
  </si>
  <si>
    <t>ISC ROMAGNOLI FABRIANO</t>
  </si>
  <si>
    <t>BELLEZZE</t>
  </si>
  <si>
    <t>ROSSELLA</t>
  </si>
  <si>
    <t>IC TRILLINI OSIMO</t>
  </si>
  <si>
    <t>BUCOLO</t>
  </si>
  <si>
    <t>ANNA</t>
  </si>
  <si>
    <t>LICEO VOLTERRA FABRIANO</t>
  </si>
  <si>
    <t>BURINI</t>
  </si>
  <si>
    <t>ANGELO</t>
  </si>
  <si>
    <t>IC GIOVANNI P. II NUMANA</t>
  </si>
  <si>
    <t>CAMMARANO</t>
  </si>
  <si>
    <t>PINA</t>
  </si>
  <si>
    <t>08/05/1953</t>
  </si>
  <si>
    <t>ANIC81600P</t>
  </si>
  <si>
    <t>IC CITTADELLA HACK ANCONA</t>
  </si>
  <si>
    <t>CAMPODONICO</t>
  </si>
  <si>
    <t>GIAMPAOLO</t>
  </si>
  <si>
    <t>IC C.G.CESARE OSIMO</t>
  </si>
  <si>
    <t>CESARONI</t>
  </si>
  <si>
    <t>ARMANDA</t>
  </si>
  <si>
    <t>28/07/1953</t>
  </si>
  <si>
    <t>ANIC82500D</t>
  </si>
  <si>
    <t>ISC FALCONARA CENTRO</t>
  </si>
  <si>
    <t>CONTI</t>
  </si>
  <si>
    <t>AURELIA</t>
  </si>
  <si>
    <t>02/08/1953</t>
  </si>
  <si>
    <t>LICEO DA VINCI JESI</t>
  </si>
  <si>
    <t>DONATI</t>
  </si>
  <si>
    <t>ISABELLA</t>
  </si>
  <si>
    <t xml:space="preserve">ISC TRECASTELLI </t>
  </si>
  <si>
    <t>DONATO</t>
  </si>
  <si>
    <t>MARIA</t>
  </si>
  <si>
    <t>26/02/1953</t>
  </si>
  <si>
    <t>IIS VANVITELLI STRACCA ANCONA</t>
  </si>
  <si>
    <t>MACCIONI</t>
  </si>
  <si>
    <t>ANNA MARIA</t>
  </si>
  <si>
    <t>13/01/1953</t>
  </si>
  <si>
    <t>ANIC83600X</t>
  </si>
  <si>
    <t>IC MONTEROBERTO</t>
  </si>
  <si>
    <t>MAGNALARDO</t>
  </si>
  <si>
    <t>LICEO SCIENTIFICO BENINCASA AN</t>
  </si>
  <si>
    <t>MAGNI</t>
  </si>
  <si>
    <t>MARIA LUISA</t>
  </si>
  <si>
    <t>10/02/1953</t>
  </si>
  <si>
    <t>IC ANCONA NORD</t>
  </si>
  <si>
    <t>MARIANTONI</t>
  </si>
  <si>
    <t>MARIANNINA</t>
  </si>
  <si>
    <t>02/06/1953</t>
  </si>
  <si>
    <t>ANIC81100G</t>
  </si>
  <si>
    <t>IC SCOCCHERA ANCONA</t>
  </si>
  <si>
    <t>MASSI</t>
  </si>
  <si>
    <t>SAURO</t>
  </si>
  <si>
    <t>IIS SERRANI FALCONARA MARITTIMA</t>
  </si>
  <si>
    <t>MORETTI</t>
  </si>
  <si>
    <t>PIETRO</t>
  </si>
  <si>
    <t>29/09/1951</t>
  </si>
  <si>
    <t>PARADISI</t>
  </si>
  <si>
    <t>28/03/1953</t>
  </si>
  <si>
    <t>IIS PANZINI SENIGALLIA</t>
  </si>
  <si>
    <t>PICCINI</t>
  </si>
  <si>
    <t>PACIFICO</t>
  </si>
  <si>
    <t>23/06/1950</t>
  </si>
  <si>
    <t>IC FILOTTRANO</t>
  </si>
  <si>
    <t>SANTINELLI</t>
  </si>
  <si>
    <t>LINA</t>
  </si>
  <si>
    <t>05/03/1950</t>
  </si>
  <si>
    <t>IC NATALUCCI ANCONA</t>
  </si>
  <si>
    <t>SCALONI</t>
  </si>
  <si>
    <t>MILENA</t>
  </si>
  <si>
    <t>27/03/1953</t>
  </si>
  <si>
    <t>IC URBANI JESI</t>
  </si>
  <si>
    <t>SCARFATO</t>
  </si>
  <si>
    <t>NUNZIO</t>
  </si>
  <si>
    <t>15/02/1953</t>
  </si>
  <si>
    <t>TRILLINI</t>
  </si>
  <si>
    <t>ADRIANA</t>
  </si>
  <si>
    <t>IIS MARCONI PIERALISI JESI</t>
  </si>
  <si>
    <t>VERALDI</t>
  </si>
  <si>
    <t>VICARIO</t>
  </si>
  <si>
    <t>MARIA GRAZIA</t>
  </si>
  <si>
    <t>28/01/1953</t>
  </si>
  <si>
    <t>ANIC80800Q</t>
  </si>
  <si>
    <t>IC ARCEVIA</t>
  </si>
  <si>
    <t>ZAMPETTI</t>
  </si>
  <si>
    <t>MARIA CLAUDIA</t>
  </si>
  <si>
    <t>30/11/1952</t>
  </si>
  <si>
    <t>LICEO CLASSICO JESI</t>
  </si>
  <si>
    <t>06/08/1953</t>
  </si>
  <si>
    <t>DIR</t>
  </si>
  <si>
    <t>DS</t>
  </si>
  <si>
    <t>PAOLA</t>
  </si>
  <si>
    <t>03/03/1953</t>
  </si>
  <si>
    <t>IIS CORRIDONI CAMPANA OSIMO</t>
  </si>
  <si>
    <t>ELISABETTA</t>
  </si>
  <si>
    <t>10/06/1953</t>
  </si>
  <si>
    <t>IC GRAZIE TAVERNELLE ANCONA</t>
  </si>
  <si>
    <t>25/04/1953</t>
  </si>
  <si>
    <t>AGOSTINELLI</t>
  </si>
  <si>
    <t>08/03/1953</t>
  </si>
  <si>
    <t>ANEE82501G</t>
  </si>
  <si>
    <t>APPOLLONI</t>
  </si>
  <si>
    <t>PATRIZIA</t>
  </si>
  <si>
    <t>11/02/1953</t>
  </si>
  <si>
    <t>BACIANI</t>
  </si>
  <si>
    <t>PIERPAOLA</t>
  </si>
  <si>
    <t>ISC GIACOMELLI SENIGALLIA</t>
  </si>
  <si>
    <t>BARTOLUCCI</t>
  </si>
  <si>
    <t>CLAUDIO</t>
  </si>
  <si>
    <t>IIS VOLTERRA ELIA ANCONA</t>
  </si>
  <si>
    <t>FISICA</t>
  </si>
  <si>
    <t>BECCHETTI</t>
  </si>
  <si>
    <t>MARIA SIMONETTA</t>
  </si>
  <si>
    <t>BEDINI</t>
  </si>
  <si>
    <t>FURIO</t>
  </si>
  <si>
    <t>10/05/1953</t>
  </si>
  <si>
    <t>ITET CORINALDESI SENIGALLIA</t>
  </si>
  <si>
    <t>BELLAGAMBA</t>
  </si>
  <si>
    <t>FRANCESCO</t>
  </si>
  <si>
    <t>LICEO RINALDINI ANCONA</t>
  </si>
  <si>
    <t>MUSICA NEGLI IST. SECONDARI II GRADO</t>
  </si>
  <si>
    <t>BERTONI</t>
  </si>
  <si>
    <t>MICHELA</t>
  </si>
  <si>
    <t>14/03/1953</t>
  </si>
  <si>
    <t>ANMM807011</t>
  </si>
  <si>
    <t>BOLLETTA</t>
  </si>
  <si>
    <t>RITA</t>
  </si>
  <si>
    <t>13/05/1953</t>
  </si>
  <si>
    <t>BONVINI</t>
  </si>
  <si>
    <t>ROSA MARIA</t>
  </si>
  <si>
    <t xml:space="preserve">IC OSTRA </t>
  </si>
  <si>
    <t>CANALINI</t>
  </si>
  <si>
    <t>FRANCA</t>
  </si>
  <si>
    <t>09/01/1953</t>
  </si>
  <si>
    <t>ANEE81302A</t>
  </si>
  <si>
    <t>CARLETTI</t>
  </si>
  <si>
    <t>19/07/1953</t>
  </si>
  <si>
    <t>IC MARCO POLO FABRIANO OVEST</t>
  </si>
  <si>
    <t>CASTAGNA</t>
  </si>
  <si>
    <t>BIANCA</t>
  </si>
  <si>
    <t>CESARINI</t>
  </si>
  <si>
    <t>SERENELLA</t>
  </si>
  <si>
    <t>27/06/1951</t>
  </si>
  <si>
    <t>FUORI R.</t>
  </si>
  <si>
    <t>CIACCAFAVA</t>
  </si>
  <si>
    <t>MANUELA</t>
  </si>
  <si>
    <t>IC MONTEMARCIANO MARINA</t>
  </si>
  <si>
    <t>CIANDRINI</t>
  </si>
  <si>
    <t>30/10/1952</t>
  </si>
  <si>
    <t>IIS PODESTI CHIARAVALLE</t>
  </si>
  <si>
    <t>DANIELA</t>
  </si>
  <si>
    <t>LORETTA</t>
  </si>
  <si>
    <t>17/08/1953</t>
  </si>
  <si>
    <t>ANEE84501R</t>
  </si>
  <si>
    <t>IC ALDO MORO FABRIANO EST</t>
  </si>
  <si>
    <t>COSTARELLI</t>
  </si>
  <si>
    <t>CARLA</t>
  </si>
  <si>
    <t>06/12/1952</t>
  </si>
  <si>
    <t>D'ANGELI</t>
  </si>
  <si>
    <t>LAURA</t>
  </si>
  <si>
    <t>DI ROSA</t>
  </si>
  <si>
    <t>LUCIANO</t>
  </si>
  <si>
    <t>13/09/1952</t>
  </si>
  <si>
    <t>FIORETTI</t>
  </si>
  <si>
    <t>GABRIELLA</t>
  </si>
  <si>
    <t>ANMM84001L</t>
  </si>
  <si>
    <t>IC S.FRANCESCO JESI</t>
  </si>
  <si>
    <t>FRANCO</t>
  </si>
  <si>
    <t>ROBERTA</t>
  </si>
  <si>
    <t>24/08/1953</t>
  </si>
  <si>
    <t>IC LORENZO LOTTO JESI</t>
  </si>
  <si>
    <t>GARAFFONI</t>
  </si>
  <si>
    <t>EMILIA</t>
  </si>
  <si>
    <t>12/08/1953</t>
  </si>
  <si>
    <t>GIAMMARINO</t>
  </si>
  <si>
    <t>VINCENZO</t>
  </si>
  <si>
    <t>02/03/1953</t>
  </si>
  <si>
    <t>GIOVANNELLI</t>
  </si>
  <si>
    <t>GUGLIELMINA</t>
  </si>
  <si>
    <t>LICEO CLASSICO SENIGALLIA</t>
  </si>
  <si>
    <t>MATEMATICA E FISICA</t>
  </si>
  <si>
    <t>GOFFREDO</t>
  </si>
  <si>
    <t>SCIENZE ECONOMICO AZIENDALI</t>
  </si>
  <si>
    <t>GIRETTI</t>
  </si>
  <si>
    <t>ALBERTO</t>
  </si>
  <si>
    <t>07/10/1952</t>
  </si>
  <si>
    <t>ANMM81601Q</t>
  </si>
  <si>
    <t>STRUMENTO CHITARRA SCUOLA I GRADO</t>
  </si>
  <si>
    <t>GUIDI</t>
  </si>
  <si>
    <t>ORIETTA</t>
  </si>
  <si>
    <t>IIS PADOVANO SENIGALLIA</t>
  </si>
  <si>
    <t>LANCIONI</t>
  </si>
  <si>
    <t>ORIANA</t>
  </si>
  <si>
    <t>19/03/1953</t>
  </si>
  <si>
    <t>LICATA</t>
  </si>
  <si>
    <t>MARIA GABRIELLA</t>
  </si>
  <si>
    <t>ANMM82001B</t>
  </si>
  <si>
    <t>LODOLINI</t>
  </si>
  <si>
    <t>LORETA</t>
  </si>
  <si>
    <t>01/07/1953</t>
  </si>
  <si>
    <t>ANEE83801N</t>
  </si>
  <si>
    <t>IC CUPRAMONTANA</t>
  </si>
  <si>
    <t>MACERATINI</t>
  </si>
  <si>
    <t>MARIA PAOLA</t>
  </si>
  <si>
    <t>MAIOLINI</t>
  </si>
  <si>
    <t>MAURO</t>
  </si>
  <si>
    <t>05/02/1953</t>
  </si>
  <si>
    <t>MANTICA</t>
  </si>
  <si>
    <t>DIEGO</t>
  </si>
  <si>
    <t>12/01/1950</t>
  </si>
  <si>
    <t>IC POLVERIGI AGUGLIANO</t>
  </si>
  <si>
    <t>MARCELLINI</t>
  </si>
  <si>
    <t>ROBERTO</t>
  </si>
  <si>
    <t>05/08/1953</t>
  </si>
  <si>
    <t>MATALONI</t>
  </si>
  <si>
    <t>MERLI</t>
  </si>
  <si>
    <t>MARINELLA</t>
  </si>
  <si>
    <t>25/01/1953</t>
  </si>
  <si>
    <t>MEZZOPERA</t>
  </si>
  <si>
    <t>MARIA ANTONIETTA</t>
  </si>
  <si>
    <t>26/01/1953</t>
  </si>
  <si>
    <t>MIGNINI</t>
  </si>
  <si>
    <t>ANMM83801L</t>
  </si>
  <si>
    <t>MINITI</t>
  </si>
  <si>
    <t>ROSARIA ADELE</t>
  </si>
  <si>
    <t>05/04/1953</t>
  </si>
  <si>
    <t>IIS MEUCCI OSIMO</t>
  </si>
  <si>
    <t>DISEGNO E STORIA ARTE ISTITUTI II GRADO</t>
  </si>
  <si>
    <t>MONTANARI</t>
  </si>
  <si>
    <t>ANTONELLA</t>
  </si>
  <si>
    <t>IC CORINALDO</t>
  </si>
  <si>
    <t>ANMM819017</t>
  </si>
  <si>
    <t>IC QUARTIERI NUOVI ANCONA</t>
  </si>
  <si>
    <t>ONESTI</t>
  </si>
  <si>
    <t>02/07/1953</t>
  </si>
  <si>
    <t>LICEO ARTISTICO MANNUCCI ANCONA</t>
  </si>
  <si>
    <t>ORLANDINI</t>
  </si>
  <si>
    <t>PASQUINELLI</t>
  </si>
  <si>
    <t>MARIO</t>
  </si>
  <si>
    <t>28/04/1953</t>
  </si>
  <si>
    <t>SCIENZE E TECNOLOGIE MECCANICHE</t>
  </si>
  <si>
    <t>PIERFEDERICI</t>
  </si>
  <si>
    <t>INNOCENZA</t>
  </si>
  <si>
    <t>PISTELLI</t>
  </si>
  <si>
    <t>ROSSANA</t>
  </si>
  <si>
    <t>RAFFAELI</t>
  </si>
  <si>
    <t>AGNESE</t>
  </si>
  <si>
    <t>15/05/1953</t>
  </si>
  <si>
    <t>RAFFONE</t>
  </si>
  <si>
    <t>FIORELLA</t>
  </si>
  <si>
    <t>26/03/1951</t>
  </si>
  <si>
    <t>IC URBANI MOJE MAIOLATI</t>
  </si>
  <si>
    <t>RENZI</t>
  </si>
  <si>
    <t>GIANCARLO</t>
  </si>
  <si>
    <t>IIS CUPPARI JESI</t>
  </si>
  <si>
    <t>RICCIOTTI</t>
  </si>
  <si>
    <t>GIOVANNI</t>
  </si>
  <si>
    <t>29/04/1953</t>
  </si>
  <si>
    <t>RUGGIERI</t>
  </si>
  <si>
    <t>CLELIA FILIPPA</t>
  </si>
  <si>
    <t>IC CAMERANO</t>
  </si>
  <si>
    <t>SABBATINI</t>
  </si>
  <si>
    <t>SAGRATI</t>
  </si>
  <si>
    <t>BRUNELLA</t>
  </si>
  <si>
    <t>07/06/1953</t>
  </si>
  <si>
    <t>IC MARCHETTI SENIGALLIA</t>
  </si>
  <si>
    <t>SCIENZE MOTORIE E SPORTIVE I GRADO</t>
  </si>
  <si>
    <t>MARIA GIUSEPPINA</t>
  </si>
  <si>
    <t>02/02/1953</t>
  </si>
  <si>
    <t>ANMM850017</t>
  </si>
  <si>
    <t>IC MONTALCINI CHIARAVALLE</t>
  </si>
  <si>
    <t>SCHIAVONI</t>
  </si>
  <si>
    <t>STEFANO</t>
  </si>
  <si>
    <t>IC GIACOMELLI SENIGALLIA</t>
  </si>
  <si>
    <t>SENIGALLIESI</t>
  </si>
  <si>
    <t>FULVIO</t>
  </si>
  <si>
    <t>IC BELARDI SENIGALLIA</t>
  </si>
  <si>
    <t>SEVERINI</t>
  </si>
  <si>
    <t>FIORENZA</t>
  </si>
  <si>
    <t>12/07/1953</t>
  </si>
  <si>
    <t>SPARABOMBE</t>
  </si>
  <si>
    <t>ALGA</t>
  </si>
  <si>
    <t>22/01/1953</t>
  </si>
  <si>
    <t>TISI</t>
  </si>
  <si>
    <t>MARIA CASILDE</t>
  </si>
  <si>
    <t>IC BARTOLO SASSOFERRATO</t>
  </si>
  <si>
    <t>TORCIANTI</t>
  </si>
  <si>
    <t>ALDESINA</t>
  </si>
  <si>
    <t>23/10/1952</t>
  </si>
  <si>
    <t>PALANGA</t>
  </si>
  <si>
    <t>ROSELLA</t>
  </si>
  <si>
    <t>ANTD017011</t>
  </si>
  <si>
    <t>IIS MOREA VANVITELLI FABRIANO</t>
  </si>
  <si>
    <t>ADRIANI</t>
  </si>
  <si>
    <t>02/01/1953</t>
  </si>
  <si>
    <t>ISC ROTELLA</t>
  </si>
  <si>
    <t>BARBIZZI</t>
  </si>
  <si>
    <t>VALENTINA</t>
  </si>
  <si>
    <t>ISC SUD SAN BENEDETTO TRONTO</t>
  </si>
  <si>
    <t>BATTISTA</t>
  </si>
  <si>
    <t>LORENZA</t>
  </si>
  <si>
    <t>07/10/1951</t>
  </si>
  <si>
    <t>IIS ORSINI LICINI ASCOLI PICENO</t>
  </si>
  <si>
    <t>BUCCI</t>
  </si>
  <si>
    <t>ALVARO</t>
  </si>
  <si>
    <t>30/01/1953</t>
  </si>
  <si>
    <t>ITAS MAZZOCCHI ASCOLI PICENO</t>
  </si>
  <si>
    <t>CAFERRI</t>
  </si>
  <si>
    <t>IC INTERPROVINCIALE SIBILLINI</t>
  </si>
  <si>
    <t>CAPESCIOTTI</t>
  </si>
  <si>
    <t>18/02/1953</t>
  </si>
  <si>
    <t>IC FRACASSETTI FERMO</t>
  </si>
  <si>
    <t>CAVA</t>
  </si>
  <si>
    <t>03/06/1953</t>
  </si>
  <si>
    <t>IC CUPRA RIPATRANSONE</t>
  </si>
  <si>
    <t>CIOTTI</t>
  </si>
  <si>
    <t>CATERINA MARIA</t>
  </si>
  <si>
    <t>21/05/1953</t>
  </si>
  <si>
    <t>IC SUD SAN BENEDETTO TRONTO</t>
  </si>
  <si>
    <t>CORPETTI</t>
  </si>
  <si>
    <t>MARIA CELESTE</t>
  </si>
  <si>
    <t>21/08/1953</t>
  </si>
  <si>
    <t>IIS FAZZINI GROTTAMMARE</t>
  </si>
  <si>
    <t>DE ANGELIS</t>
  </si>
  <si>
    <t>LOREDANA</t>
  </si>
  <si>
    <t>19/08/1953</t>
  </si>
  <si>
    <t>DI RUSCIO</t>
  </si>
  <si>
    <t>16/01/1953</t>
  </si>
  <si>
    <t>IPSEOA BUSCEMI SAN BENEDETTO</t>
  </si>
  <si>
    <t>FERRICCIONI</t>
  </si>
  <si>
    <t>25/06/1953</t>
  </si>
  <si>
    <t>ITI MONTANI FERMO</t>
  </si>
  <si>
    <t>FIRMANI</t>
  </si>
  <si>
    <t>LUCIA ROSA</t>
  </si>
  <si>
    <t>04/11/1952</t>
  </si>
  <si>
    <t>IC CENTRO SAN BENEDETTO TRONTO</t>
  </si>
  <si>
    <t>GABRIELLI</t>
  </si>
  <si>
    <t>ANGELA MARIA</t>
  </si>
  <si>
    <t>28/10/1952</t>
  </si>
  <si>
    <t>APIC82100R</t>
  </si>
  <si>
    <t xml:space="preserve">IC FALCONE BORSELLINO </t>
  </si>
  <si>
    <t>LAGALLA</t>
  </si>
  <si>
    <t>NICOLINA</t>
  </si>
  <si>
    <t>17/02/1953</t>
  </si>
  <si>
    <t>IC NORD SAN BENEDETTO TRONTO</t>
  </si>
  <si>
    <t>MARZIALI</t>
  </si>
  <si>
    <t>22/06/1953</t>
  </si>
  <si>
    <t>IC SANT'ELPIDIO A MARE</t>
  </si>
  <si>
    <t>MORMILE</t>
  </si>
  <si>
    <t>MICHELINA</t>
  </si>
  <si>
    <t>29/05/1950</t>
  </si>
  <si>
    <t>APIC81000A</t>
  </si>
  <si>
    <t>IC DA VINCI FERMO</t>
  </si>
  <si>
    <t>NOCIARO</t>
  </si>
  <si>
    <t>PALMA</t>
  </si>
  <si>
    <t>04/06/1953</t>
  </si>
  <si>
    <t>PAOLINI</t>
  </si>
  <si>
    <t>23/02/1952</t>
  </si>
  <si>
    <t>IPSAA ULPIANI ASCOLI PICENO</t>
  </si>
  <si>
    <t>PETTINARI</t>
  </si>
  <si>
    <t>08/07/1953</t>
  </si>
  <si>
    <t>PIERAGOSTINI</t>
  </si>
  <si>
    <t>GIOVANNA</t>
  </si>
  <si>
    <t>PIGNATI</t>
  </si>
  <si>
    <t>LUISA</t>
  </si>
  <si>
    <t>19/04/1952</t>
  </si>
  <si>
    <t>PIZZINI</t>
  </si>
  <si>
    <t>LEIDA IDA</t>
  </si>
  <si>
    <t>23/05/1953</t>
  </si>
  <si>
    <t>APIC82900B</t>
  </si>
  <si>
    <t>IC LUCIANI S.FILIPPO ASCOLI PICENO</t>
  </si>
  <si>
    <t>PUGLIESE</t>
  </si>
  <si>
    <t>FILIPPO</t>
  </si>
  <si>
    <t>IIS FERMI SACCONI CECI ASCOLI PICENO</t>
  </si>
  <si>
    <t>RUGGERI</t>
  </si>
  <si>
    <t>TERESA</t>
  </si>
  <si>
    <t>05/05/1953</t>
  </si>
  <si>
    <t>IC TRONTO E VALFLUVIONE</t>
  </si>
  <si>
    <t>SCARAMELLA</t>
  </si>
  <si>
    <t>09/07/1953</t>
  </si>
  <si>
    <t>APIC818001</t>
  </si>
  <si>
    <t>IC GROTTAMMARE</t>
  </si>
  <si>
    <t>SILVESTRI</t>
  </si>
  <si>
    <t>SILVANA</t>
  </si>
  <si>
    <t>20/04/1953</t>
  </si>
  <si>
    <t>STRACCI</t>
  </si>
  <si>
    <t>06/02/1953</t>
  </si>
  <si>
    <t>TESEI</t>
  </si>
  <si>
    <t>LAMBERTO</t>
  </si>
  <si>
    <t>05/11/1952</t>
  </si>
  <si>
    <t>APIC825004</t>
  </si>
  <si>
    <t>IC FALERONE</t>
  </si>
  <si>
    <t>TOMASSINI</t>
  </si>
  <si>
    <t>ELENA</t>
  </si>
  <si>
    <t>ZAMBELLI</t>
  </si>
  <si>
    <t>ADELE</t>
  </si>
  <si>
    <t>27/07/1953</t>
  </si>
  <si>
    <t>25/07/1952</t>
  </si>
  <si>
    <t>09/03/1952</t>
  </si>
  <si>
    <t>15/04/1953</t>
  </si>
  <si>
    <t>ALESSANDRINI</t>
  </si>
  <si>
    <t>DONATELLA</t>
  </si>
  <si>
    <t>31/07/1953</t>
  </si>
  <si>
    <t>APMM82801L</t>
  </si>
  <si>
    <t>IC MONTEPRANDONE</t>
  </si>
  <si>
    <t>19/06/1953</t>
  </si>
  <si>
    <t>ANGELLOTTI</t>
  </si>
  <si>
    <t>APPOGGETTI</t>
  </si>
  <si>
    <t>27/04/1953</t>
  </si>
  <si>
    <t>APMM841013</t>
  </si>
  <si>
    <t>BARBIERI</t>
  </si>
  <si>
    <t>DISCIPLINE LETTERARIE E LATINO</t>
  </si>
  <si>
    <t>BASTIANI</t>
  </si>
  <si>
    <t>RENATA</t>
  </si>
  <si>
    <t>03/02/1953</t>
  </si>
  <si>
    <t>APAA83300V</t>
  </si>
  <si>
    <t>BENEDETTI</t>
  </si>
  <si>
    <t>ANNA RINA</t>
  </si>
  <si>
    <t>27/11/1951</t>
  </si>
  <si>
    <t>APMM82301D</t>
  </si>
  <si>
    <t>IC NARDI PORTO S.GIORGIO</t>
  </si>
  <si>
    <t>GUGLIELMO</t>
  </si>
  <si>
    <t>08/06/1953</t>
  </si>
  <si>
    <t>LICEO ARTISTICO FERMO</t>
  </si>
  <si>
    <t>A003</t>
  </si>
  <si>
    <t>DESIGN DELLA CERAMICA</t>
  </si>
  <si>
    <t>BERRETTONI</t>
  </si>
  <si>
    <t>MARIA ANNUNZIATA</t>
  </si>
  <si>
    <t>07/03/1953</t>
  </si>
  <si>
    <t>IC DON GIUSSANI ASCOLI PICENO</t>
  </si>
  <si>
    <t>BORRI</t>
  </si>
  <si>
    <t>MARIA MANUELA</t>
  </si>
  <si>
    <t>29/05/1953</t>
  </si>
  <si>
    <t>BRANELLA</t>
  </si>
  <si>
    <t>25/03/1953</t>
  </si>
  <si>
    <t>APAA808017</t>
  </si>
  <si>
    <t>IC ACQUAVIVA PICENA</t>
  </si>
  <si>
    <t>BUGIARDINI</t>
  </si>
  <si>
    <t>ANTONIETTA</t>
  </si>
  <si>
    <t>14/02/1953</t>
  </si>
  <si>
    <t>CALISTI</t>
  </si>
  <si>
    <t>MARISA</t>
  </si>
  <si>
    <t>08/04/1953</t>
  </si>
  <si>
    <t>APMM838017</t>
  </si>
  <si>
    <t>IC MONTE URANO</t>
  </si>
  <si>
    <t>CAMELI</t>
  </si>
  <si>
    <t>ELDA</t>
  </si>
  <si>
    <t>04/01/1953</t>
  </si>
  <si>
    <t>CAPRALINI</t>
  </si>
  <si>
    <t>26/04/1953</t>
  </si>
  <si>
    <t>CARBONI</t>
  </si>
  <si>
    <t>EMIDIA</t>
  </si>
  <si>
    <t>05/07/1953</t>
  </si>
  <si>
    <t>IC PETRITOLI</t>
  </si>
  <si>
    <t>CELANI</t>
  </si>
  <si>
    <t>SERAFINO</t>
  </si>
  <si>
    <t>LAB. SCIENZE TECN. ELETTRICHE ED ELETTRONICHE</t>
  </si>
  <si>
    <t>CERRETANI</t>
  </si>
  <si>
    <t>MARIA IVANA</t>
  </si>
  <si>
    <t>ITET CARDUCCI GALILEI FERMO</t>
  </si>
  <si>
    <t>CETRANO</t>
  </si>
  <si>
    <t>03/01/1953</t>
  </si>
  <si>
    <t>CIABO'</t>
  </si>
  <si>
    <t>LUCIO</t>
  </si>
  <si>
    <t>CINI'</t>
  </si>
  <si>
    <t>LUIGI</t>
  </si>
  <si>
    <t>IIS CAPRIOTTI SAN BENEDETTO</t>
  </si>
  <si>
    <t>SCIENZE GIURIDICO ECONOMICHE</t>
  </si>
  <si>
    <t>COMPAGNONI</t>
  </si>
  <si>
    <t>16/03/1953</t>
  </si>
  <si>
    <t>CONFALONI</t>
  </si>
  <si>
    <t>MARIA TERESA</t>
  </si>
  <si>
    <t>IC MONTEGIORGIO</t>
  </si>
  <si>
    <t>CONSORTI</t>
  </si>
  <si>
    <t>NAZZARENO</t>
  </si>
  <si>
    <t>IPSIA SAN BENEDETTO TRONTO</t>
  </si>
  <si>
    <t>LAB. ODONTOTECNICA</t>
  </si>
  <si>
    <t>STEFANIA</t>
  </si>
  <si>
    <t>21/06/1953</t>
  </si>
  <si>
    <t>CORRADETTI</t>
  </si>
  <si>
    <t>BRUNO</t>
  </si>
  <si>
    <t>26/08/1953</t>
  </si>
  <si>
    <t>CROCI</t>
  </si>
  <si>
    <t>MASSIMO</t>
  </si>
  <si>
    <t>LICEO CLASSICO SAN BENEDETTO</t>
  </si>
  <si>
    <t>CRUCIANI</t>
  </si>
  <si>
    <t>LINGUE E CULT. STRANIERE TEDESCO II GRADO</t>
  </si>
  <si>
    <t>D'ALESSANDRO</t>
  </si>
  <si>
    <t>MARINA</t>
  </si>
  <si>
    <t>DALMAU</t>
  </si>
  <si>
    <t>MARIA ESTER</t>
  </si>
  <si>
    <t>15/02/1951</t>
  </si>
  <si>
    <t>LICEO CLASSICO STABILI ASCOLI PICENO</t>
  </si>
  <si>
    <t>BC02</t>
  </si>
  <si>
    <t>CONVERS.NE IN LINGUA STRANIERA (SPAGNOLO)</t>
  </si>
  <si>
    <t>DAMIANI</t>
  </si>
  <si>
    <t>23/08/1953</t>
  </si>
  <si>
    <t>DE SIO</t>
  </si>
  <si>
    <t>GRAZIANA</t>
  </si>
  <si>
    <t>30/04/1953</t>
  </si>
  <si>
    <t>DI GIACOMO</t>
  </si>
  <si>
    <t>SANTINA</t>
  </si>
  <si>
    <t>23/11/1952</t>
  </si>
  <si>
    <t>DI VIRGILIO</t>
  </si>
  <si>
    <t>FILOMENA</t>
  </si>
  <si>
    <t>04/03/1953</t>
  </si>
  <si>
    <t>APEE825016</t>
  </si>
  <si>
    <t>FARINA</t>
  </si>
  <si>
    <t>BRUNA</t>
  </si>
  <si>
    <t>APAA181300N</t>
  </si>
  <si>
    <t>FEDELI</t>
  </si>
  <si>
    <t>LIVIANA</t>
  </si>
  <si>
    <t>17/04/1953</t>
  </si>
  <si>
    <t>APEE82206X</t>
  </si>
  <si>
    <t>IC MONTERUBBIANO</t>
  </si>
  <si>
    <t>FERRETTI</t>
  </si>
  <si>
    <t>RINA LAURA</t>
  </si>
  <si>
    <t>31/10/1952</t>
  </si>
  <si>
    <t>25/10/1952</t>
  </si>
  <si>
    <t>APMM80801B</t>
  </si>
  <si>
    <t>FERRI</t>
  </si>
  <si>
    <t>GIUSEPPINA</t>
  </si>
  <si>
    <t>09/04/1953</t>
  </si>
  <si>
    <t>GIANNI</t>
  </si>
  <si>
    <t>GIAMMARINI</t>
  </si>
  <si>
    <t>SIMONETTA</t>
  </si>
  <si>
    <t>GIORGINI</t>
  </si>
  <si>
    <t>MARIA ASSUNTA</t>
  </si>
  <si>
    <t>15/08/1953</t>
  </si>
  <si>
    <t>APAA823008</t>
  </si>
  <si>
    <t>IOMMI</t>
  </si>
  <si>
    <t>RAFFAELE</t>
  </si>
  <si>
    <t>DISCIP GRAF, PITT, SCENOGR.</t>
  </si>
  <si>
    <t>LEONI</t>
  </si>
  <si>
    <t>04/08/1953</t>
  </si>
  <si>
    <t>APAA84100T</t>
  </si>
  <si>
    <t>MALASPINA</t>
  </si>
  <si>
    <t>02/04/1953</t>
  </si>
  <si>
    <t>MARCUCCI</t>
  </si>
  <si>
    <t>04/11/1951</t>
  </si>
  <si>
    <t>IC CASTEL DI LAMA</t>
  </si>
  <si>
    <t>MARILUNGO</t>
  </si>
  <si>
    <t>SCIENZE E TECNOLOGIE CHIMICHE</t>
  </si>
  <si>
    <t>DIANA</t>
  </si>
  <si>
    <t>29/03/1953</t>
  </si>
  <si>
    <t>APEE83601L</t>
  </si>
  <si>
    <t>IC MONTALCINI P.S.ELPIDIO</t>
  </si>
  <si>
    <t>MERCURI</t>
  </si>
  <si>
    <t>GAETANO</t>
  </si>
  <si>
    <t>13/08/1953</t>
  </si>
  <si>
    <t>MORA</t>
  </si>
  <si>
    <t>NICOLETTA</t>
  </si>
  <si>
    <t>NESPECA</t>
  </si>
  <si>
    <t>DOMENICA</t>
  </si>
  <si>
    <t>OLORI</t>
  </si>
  <si>
    <t>ROSANNA</t>
  </si>
  <si>
    <t>PALLONI</t>
  </si>
  <si>
    <t>ELVIRA</t>
  </si>
  <si>
    <t>27/02/1953</t>
  </si>
  <si>
    <t>PALLOTTA</t>
  </si>
  <si>
    <t>LAURA RITA</t>
  </si>
  <si>
    <t>APEE83001N</t>
  </si>
  <si>
    <t>IC D'AZEGLIO CENTRO ASCOLI PICENO</t>
  </si>
  <si>
    <t>PANCHERI</t>
  </si>
  <si>
    <t>ANNALIA</t>
  </si>
  <si>
    <t>11/09/1952</t>
  </si>
  <si>
    <t>SCIENZE TECNOLOGIE E TECNICHE AGRARIE</t>
  </si>
  <si>
    <t>PASQUARE'</t>
  </si>
  <si>
    <t>PETRUCCI</t>
  </si>
  <si>
    <t>PAOLA ASSUNTA</t>
  </si>
  <si>
    <t>11/07/1953</t>
  </si>
  <si>
    <t>PEZZOLI</t>
  </si>
  <si>
    <t>MARIA LEDA</t>
  </si>
  <si>
    <t>07/02/1953</t>
  </si>
  <si>
    <t>PIERGENTILI</t>
  </si>
  <si>
    <t>01/01/1953</t>
  </si>
  <si>
    <t>AMEDEO</t>
  </si>
  <si>
    <t>25/05/1953</t>
  </si>
  <si>
    <t>PIGNOLONI</t>
  </si>
  <si>
    <t>MIRELLA</t>
  </si>
  <si>
    <t>IC BORGO SOLESTA' ASCOLI PICENO</t>
  </si>
  <si>
    <t>PIZI</t>
  </si>
  <si>
    <t>ALESIANA</t>
  </si>
  <si>
    <t>APAA82000R</t>
  </si>
  <si>
    <t>PORTESI</t>
  </si>
  <si>
    <t>LUCIANA</t>
  </si>
  <si>
    <t>14/05/1953</t>
  </si>
  <si>
    <t>APAA824004</t>
  </si>
  <si>
    <t>IC MONTEGRANARO</t>
  </si>
  <si>
    <t>PUCA</t>
  </si>
  <si>
    <t>04/07/1953</t>
  </si>
  <si>
    <t>QUERCIA</t>
  </si>
  <si>
    <t>ANGELA</t>
  </si>
  <si>
    <t>24/02/1953</t>
  </si>
  <si>
    <t>RABOTTINI</t>
  </si>
  <si>
    <t>MARA</t>
  </si>
  <si>
    <t>16/12/1952</t>
  </si>
  <si>
    <t>RAMINI</t>
  </si>
  <si>
    <t>10/07/1953</t>
  </si>
  <si>
    <t>RIBECA</t>
  </si>
  <si>
    <t>SAVERIA</t>
  </si>
  <si>
    <t>LICEO SCIENTIFICO FERMO</t>
  </si>
  <si>
    <t>RIBICHINI</t>
  </si>
  <si>
    <t>GIGLIOLA</t>
  </si>
  <si>
    <t>24/04/1953</t>
  </si>
  <si>
    <t>IIS CARLO URBANI PORTO S.ELPIDIO</t>
  </si>
  <si>
    <t>RIGONI</t>
  </si>
  <si>
    <t>15/03/1953</t>
  </si>
  <si>
    <t>RIPANI</t>
  </si>
  <si>
    <t>ELISA</t>
  </si>
  <si>
    <t>09/05/1953</t>
  </si>
  <si>
    <t>IC SPINETOLI</t>
  </si>
  <si>
    <t>ROMAGNOLI</t>
  </si>
  <si>
    <t>INES</t>
  </si>
  <si>
    <t>ROSETTI</t>
  </si>
  <si>
    <t>RUGGIA</t>
  </si>
  <si>
    <t>CALOGERO</t>
  </si>
  <si>
    <t>23/03/1953</t>
  </si>
  <si>
    <t>SCIENZE E TECNOL. ELETTRICHE E ELETTR.CHE</t>
  </si>
  <si>
    <t>SACCHI</t>
  </si>
  <si>
    <t>21/04/1953</t>
  </si>
  <si>
    <t>SCIENZE E TENCOLOGIE INFORMATICHE</t>
  </si>
  <si>
    <t>SACCHINI</t>
  </si>
  <si>
    <t>02/11/1952</t>
  </si>
  <si>
    <t>LICEO CLASSICO FERMO</t>
  </si>
  <si>
    <t>SALVATORI</t>
  </si>
  <si>
    <t>16/04/1953</t>
  </si>
  <si>
    <t>SCIAMANNA</t>
  </si>
  <si>
    <t>LEO</t>
  </si>
  <si>
    <t>13/11/1952</t>
  </si>
  <si>
    <t>SEGHETTI</t>
  </si>
  <si>
    <t>SFORZA</t>
  </si>
  <si>
    <t>VITO</t>
  </si>
  <si>
    <t>SGARIGLIA</t>
  </si>
  <si>
    <t>30/05/1953</t>
  </si>
  <si>
    <t>SPERANZA</t>
  </si>
  <si>
    <t>ENNIO</t>
  </si>
  <si>
    <t>17/06/1953</t>
  </si>
  <si>
    <t>DISCIP PLAS, SCUL, SCENOPL.</t>
  </si>
  <si>
    <t>SPRECA</t>
  </si>
  <si>
    <t>EUGENIA</t>
  </si>
  <si>
    <t>OMNICOMPRENSIVO AMANDOLA</t>
  </si>
  <si>
    <t>TASSI</t>
  </si>
  <si>
    <t>GIUDITTA</t>
  </si>
  <si>
    <t>TERRIBILI</t>
  </si>
  <si>
    <t>PIERLUIGI</t>
  </si>
  <si>
    <t>TRAPE'</t>
  </si>
  <si>
    <t>08/08/1953</t>
  </si>
  <si>
    <t>VAGNONI</t>
  </si>
  <si>
    <t>01/05/1953</t>
  </si>
  <si>
    <t>VENA</t>
  </si>
  <si>
    <t>VOLPONI</t>
  </si>
  <si>
    <t>13/12/1952</t>
  </si>
  <si>
    <t>APAA82800B</t>
  </si>
  <si>
    <t>PIGNOTTI</t>
  </si>
  <si>
    <t>GENTILI</t>
  </si>
  <si>
    <t>LANFRANCO</t>
  </si>
  <si>
    <t>STAROPOLI</t>
  </si>
  <si>
    <t>FERDINANDO</t>
  </si>
  <si>
    <t>20/05/1953</t>
  </si>
  <si>
    <t>BALDUCCI</t>
  </si>
  <si>
    <t>LICEO ARTISTICO MACERATA</t>
  </si>
  <si>
    <t>MCIC82800P</t>
  </si>
  <si>
    <t>IC MESTICA MACERATA</t>
  </si>
  <si>
    <t>CARUCCI</t>
  </si>
  <si>
    <t>ELSA</t>
  </si>
  <si>
    <t>16/08/1953</t>
  </si>
  <si>
    <t>MCIC81600C</t>
  </si>
  <si>
    <t>IC DON BOSCO TOLENTINO</t>
  </si>
  <si>
    <t>CESOLARI</t>
  </si>
  <si>
    <t>GIUSEPPE</t>
  </si>
  <si>
    <t>IC SAN GINESIO</t>
  </si>
  <si>
    <t>CIUFFETTI</t>
  </si>
  <si>
    <t>11/12/1952</t>
  </si>
  <si>
    <t>MCIC80200E</t>
  </si>
  <si>
    <t>IC CASTELRAIMONDO</t>
  </si>
  <si>
    <t>D'ANNIBALLE</t>
  </si>
  <si>
    <t>ERMANNO</t>
  </si>
  <si>
    <t>ITIS DIVINI SAN SEVERINO MARCHE</t>
  </si>
  <si>
    <t>DAVINO</t>
  </si>
  <si>
    <t>09/06/1953</t>
  </si>
  <si>
    <t>IC SANT'AGOSTINO CIVITANOVA MARCHE</t>
  </si>
  <si>
    <t>DOLCI</t>
  </si>
  <si>
    <t>LAILA</t>
  </si>
  <si>
    <t>17/11/1952</t>
  </si>
  <si>
    <t>IC UGO BASSI CIVITANOVA MARCHE</t>
  </si>
  <si>
    <t>IPSIA CORRIDONI CORRIDONIA</t>
  </si>
  <si>
    <t>FORCONI</t>
  </si>
  <si>
    <t>MCIC805002</t>
  </si>
  <si>
    <t>IC APIRO</t>
  </si>
  <si>
    <t>GENTILE</t>
  </si>
  <si>
    <t>MCIC809009</t>
  </si>
  <si>
    <t>IC BETTI CAMERINO</t>
  </si>
  <si>
    <t>SANDRA MARIA</t>
  </si>
  <si>
    <t>20/11/1952</t>
  </si>
  <si>
    <t>GIANA</t>
  </si>
  <si>
    <t>NAZZARENA</t>
  </si>
  <si>
    <t>08/01/1953</t>
  </si>
  <si>
    <t>IIS GENTILI SAN GINESIO</t>
  </si>
  <si>
    <t>MORRESI</t>
  </si>
  <si>
    <t>GIANNINA</t>
  </si>
  <si>
    <t>07/01/1953</t>
  </si>
  <si>
    <t>PILLON</t>
  </si>
  <si>
    <t>MCVC010007</t>
  </si>
  <si>
    <t>CONVITTO MACERATA</t>
  </si>
  <si>
    <t>PREZIOSI</t>
  </si>
  <si>
    <t>LILIANE</t>
  </si>
  <si>
    <t>13/06/1953</t>
  </si>
  <si>
    <t>IC MONTI POLLENZA</t>
  </si>
  <si>
    <t>SCIAPICHETTI</t>
  </si>
  <si>
    <t>ERSILIA</t>
  </si>
  <si>
    <t>19/04/1953</t>
  </si>
  <si>
    <t>IC MANZONI CORRIDONIA</t>
  </si>
  <si>
    <t>TORELLI</t>
  </si>
  <si>
    <t>17/09/1952</t>
  </si>
  <si>
    <t>LICEO CLASSICO LEOPARDI MACERATA</t>
  </si>
  <si>
    <t>TRONCACCI</t>
  </si>
  <si>
    <t>LICEO SCIENTIFICO GALILEI MACERATA</t>
  </si>
  <si>
    <t>VERDICCHIO</t>
  </si>
  <si>
    <t>MAURIZIO</t>
  </si>
  <si>
    <t>28/05/1953</t>
  </si>
  <si>
    <t>IIS GARIBALDI MACERATA</t>
  </si>
  <si>
    <t>13/11/1951</t>
  </si>
  <si>
    <t>ALIBERTI</t>
  </si>
  <si>
    <t>MCEE818016</t>
  </si>
  <si>
    <t>IC COLMURANO</t>
  </si>
  <si>
    <t>ANZOLA</t>
  </si>
  <si>
    <t>ROSALIA MARIA</t>
  </si>
  <si>
    <t>MCEE834025</t>
  </si>
  <si>
    <t>IC REGINA ELENA CIVITANOVA MARCHE</t>
  </si>
  <si>
    <t>BALDASSARRI</t>
  </si>
  <si>
    <t>AMBRA</t>
  </si>
  <si>
    <t>IIS MATTEI RECANATI</t>
  </si>
  <si>
    <t>BARLETTA</t>
  </si>
  <si>
    <t>ANITA MARIA</t>
  </si>
  <si>
    <t>05/09/1952</t>
  </si>
  <si>
    <t>MCMM82801Q</t>
  </si>
  <si>
    <t>BATTAGLIA</t>
  </si>
  <si>
    <t>ROMANA</t>
  </si>
  <si>
    <t>MCEE825019</t>
  </si>
  <si>
    <t>IC APPIGNANO</t>
  </si>
  <si>
    <t>BERNARDI</t>
  </si>
  <si>
    <t>WILLIAM</t>
  </si>
  <si>
    <t>18/06/1953</t>
  </si>
  <si>
    <t>IIS BONIFAZI CIVITANOVA MARCHE</t>
  </si>
  <si>
    <t>BOCCI</t>
  </si>
  <si>
    <t>ANELIO</t>
  </si>
  <si>
    <t>07/08/1953</t>
  </si>
  <si>
    <t>BRAVI</t>
  </si>
  <si>
    <t>03/10/1952</t>
  </si>
  <si>
    <t>IC MEDI PORTO RECANATI</t>
  </si>
  <si>
    <t>BRUGIA</t>
  </si>
  <si>
    <t>08/02/1953</t>
  </si>
  <si>
    <t>MCEE83201C</t>
  </si>
  <si>
    <t>IC GIGLI RECANATI</t>
  </si>
  <si>
    <t>CECCHI</t>
  </si>
  <si>
    <t>12/02/1953</t>
  </si>
  <si>
    <t>CESETTI</t>
  </si>
  <si>
    <t>FAUSTA</t>
  </si>
  <si>
    <t>CHIARIOTTI</t>
  </si>
  <si>
    <t>ENRICHETTA</t>
  </si>
  <si>
    <t>18/03/1953</t>
  </si>
  <si>
    <t xml:space="preserve">IC TACCHI VENTURI SAN SEVERINO </t>
  </si>
  <si>
    <t>CIAMMARUCHI</t>
  </si>
  <si>
    <t>CAROLINA</t>
  </si>
  <si>
    <t>17/03/1953</t>
  </si>
  <si>
    <t>IC CALDAROLA</t>
  </si>
  <si>
    <t>CICCONI</t>
  </si>
  <si>
    <t>CRISTINA</t>
  </si>
  <si>
    <t>IC CINGOLI</t>
  </si>
  <si>
    <t>DE MARCO</t>
  </si>
  <si>
    <t>16/02/1953</t>
  </si>
  <si>
    <t>DI FILIPPO</t>
  </si>
  <si>
    <t>MCMM80902B</t>
  </si>
  <si>
    <t>DI STEFANO</t>
  </si>
  <si>
    <t>EMANUELA</t>
  </si>
  <si>
    <t>06/11/1952</t>
  </si>
  <si>
    <t>IIS MATTEO RICCI MACERATA</t>
  </si>
  <si>
    <t>FELIZIANI</t>
  </si>
  <si>
    <t>30/03/1953</t>
  </si>
  <si>
    <t>ITCG ANTINORI CAMERINO</t>
  </si>
  <si>
    <t>09/08/1953</t>
  </si>
  <si>
    <t>IPSIA FRAU SARNANO</t>
  </si>
  <si>
    <t>B026</t>
  </si>
  <si>
    <t>LAB. TECNOLOGIE DEL LEGNO</t>
  </si>
  <si>
    <t>FESTA</t>
  </si>
  <si>
    <t>CARMINE</t>
  </si>
  <si>
    <t>ITE GENTILI MACERATA</t>
  </si>
  <si>
    <t>SCIENZE MATEMATICHE APPLICATE</t>
  </si>
  <si>
    <t>NELLA</t>
  </si>
  <si>
    <t>13/03/1953</t>
  </si>
  <si>
    <t>FRATINI</t>
  </si>
  <si>
    <t>17/05/1953</t>
  </si>
  <si>
    <t>IC PALADINI TREIA</t>
  </si>
  <si>
    <t>GALLINA</t>
  </si>
  <si>
    <t>B018</t>
  </si>
  <si>
    <t>LAB. SCIENZE TECN. TESSILI E DELL'ABBIGLIAMENTO</t>
  </si>
  <si>
    <t>GIBERTI</t>
  </si>
  <si>
    <t>VALERIA</t>
  </si>
  <si>
    <t>IIS FILELFO TOLENTINO</t>
  </si>
  <si>
    <t>GIORGI</t>
  </si>
  <si>
    <t>ANDREA</t>
  </si>
  <si>
    <t>30/06/1952</t>
  </si>
  <si>
    <t>A072</t>
  </si>
  <si>
    <t>TOPOGRAFIA GENERALE, COSTR. RURALI E DISEGNO</t>
  </si>
  <si>
    <t>GRASSI</t>
  </si>
  <si>
    <t>NADIA</t>
  </si>
  <si>
    <t>FILOSOFIA E STORIA</t>
  </si>
  <si>
    <t>GUARDARUCCI</t>
  </si>
  <si>
    <t>SANTA</t>
  </si>
  <si>
    <t>IC FERMI MACERATA</t>
  </si>
  <si>
    <t>IANNI</t>
  </si>
  <si>
    <t>MCAA83400T</t>
  </si>
  <si>
    <t>IRACI</t>
  </si>
  <si>
    <t>FERNANDO</t>
  </si>
  <si>
    <t>03/07/1953</t>
  </si>
  <si>
    <t>LIBERATI</t>
  </si>
  <si>
    <t>VALCHIRIA</t>
  </si>
  <si>
    <t>01/03/1953</t>
  </si>
  <si>
    <t>LUZI</t>
  </si>
  <si>
    <t>MARIA VALERIA</t>
  </si>
  <si>
    <t>MAGINI</t>
  </si>
  <si>
    <t>DORINO</t>
  </si>
  <si>
    <t>MCMM83102L</t>
  </si>
  <si>
    <t>IC BADALONI RECANATI</t>
  </si>
  <si>
    <t>MAIOLATI</t>
  </si>
  <si>
    <t>MARIANI</t>
  </si>
  <si>
    <t>MAZZARELLA</t>
  </si>
  <si>
    <t>GENZIANELLA</t>
  </si>
  <si>
    <t>06/03/1953</t>
  </si>
  <si>
    <t>MENGONI</t>
  </si>
  <si>
    <t>NORMA</t>
  </si>
  <si>
    <t>20/06/1953</t>
  </si>
  <si>
    <t>MENICHELLI</t>
  </si>
  <si>
    <t>GINA</t>
  </si>
  <si>
    <t>27/08/1953</t>
  </si>
  <si>
    <t>MONTESARCHIO</t>
  </si>
  <si>
    <t>GIULIANO</t>
  </si>
  <si>
    <t>LICEO CLASSICO LEOPARDI RECANATI</t>
  </si>
  <si>
    <t>MORGNANESI PROIETTI MUZI</t>
  </si>
  <si>
    <t>NARDI</t>
  </si>
  <si>
    <t>IIS BRAMANTE MACERATA</t>
  </si>
  <si>
    <t>OFFIDANI</t>
  </si>
  <si>
    <t>RODOLFO</t>
  </si>
  <si>
    <t>22/05/1953</t>
  </si>
  <si>
    <t>IIS DA VINCI CIVITANOVA MARCHE</t>
  </si>
  <si>
    <t>PAVONI</t>
  </si>
  <si>
    <t>SARA</t>
  </si>
  <si>
    <t>MCAA81400L</t>
  </si>
  <si>
    <t>IC LEOPARDI POTENZA PICENA</t>
  </si>
  <si>
    <t>PELONI</t>
  </si>
  <si>
    <t>MCMM805013</t>
  </si>
  <si>
    <t>PENNACCHIONI</t>
  </si>
  <si>
    <t>22/04/1953</t>
  </si>
  <si>
    <t>IC LOTTO MONTE SAN GIUSTO</t>
  </si>
  <si>
    <t>PENNESI</t>
  </si>
  <si>
    <t>ALDO</t>
  </si>
  <si>
    <t>PERCOSSI</t>
  </si>
  <si>
    <t>PESARESI</t>
  </si>
  <si>
    <t>MCEE80301C</t>
  </si>
  <si>
    <t>PETROSELLI</t>
  </si>
  <si>
    <t>MCEE821012</t>
  </si>
  <si>
    <t>PIANELLA</t>
  </si>
  <si>
    <t>MARIA CONCETTA</t>
  </si>
  <si>
    <t>PIERANTONI</t>
  </si>
  <si>
    <t>CELESTINO</t>
  </si>
  <si>
    <t>SCIENZE E TECNOLOGIE INFORMATICHE</t>
  </si>
  <si>
    <t>ROCCHI</t>
  </si>
  <si>
    <t>26/11/1950</t>
  </si>
  <si>
    <t>MCAA83500N</t>
  </si>
  <si>
    <t>IC VIA TACITO CIVITANOVA MARCHE</t>
  </si>
  <si>
    <t>IVANA</t>
  </si>
  <si>
    <t>IC PORTO POTENZA PICENA</t>
  </si>
  <si>
    <t>SABIA</t>
  </si>
  <si>
    <t>SARACCA</t>
  </si>
  <si>
    <t>SPERANDINI</t>
  </si>
  <si>
    <t>IC DANTE ALIGHIERI MACERATA</t>
  </si>
  <si>
    <t>SPINACI</t>
  </si>
  <si>
    <t>GLAUCO</t>
  </si>
  <si>
    <t>24/05/1953</t>
  </si>
  <si>
    <t>TEMPERINI</t>
  </si>
  <si>
    <t>TIZIANA</t>
  </si>
  <si>
    <t>15/06/1953</t>
  </si>
  <si>
    <t>TURCHI</t>
  </si>
  <si>
    <t>FILOSOFIA E SCIENZE UMANE</t>
  </si>
  <si>
    <t>VICENTINI</t>
  </si>
  <si>
    <t>DI GIOACCHINO</t>
  </si>
  <si>
    <t>27/06/1953</t>
  </si>
  <si>
    <t>ZANNINI</t>
  </si>
  <si>
    <t>ALESSANDRONI</t>
  </si>
  <si>
    <t>26/03/1953</t>
  </si>
  <si>
    <t>IC PIAN DEL BRUSCOLO TAVULLIA</t>
  </si>
  <si>
    <t>ANGELINI</t>
  </si>
  <si>
    <t>30/08/1953</t>
  </si>
  <si>
    <t>PSIC82700B</t>
  </si>
  <si>
    <t>IC GAUDIANO PESARO</t>
  </si>
  <si>
    <t>CERRETINI</t>
  </si>
  <si>
    <t>IIS CELLI PIOBBICO</t>
  </si>
  <si>
    <t>COLLA</t>
  </si>
  <si>
    <t>ALESSANDRA</t>
  </si>
  <si>
    <t>PSIC82400X</t>
  </si>
  <si>
    <t>IC DANTE ALIGHIERI PESARO</t>
  </si>
  <si>
    <t>COSTA</t>
  </si>
  <si>
    <t>TOSCA</t>
  </si>
  <si>
    <t>IC VILLA SAN MARTINO</t>
  </si>
  <si>
    <t>DEL BIANCO</t>
  </si>
  <si>
    <t>20/01/1953</t>
  </si>
  <si>
    <t>FARINELLI</t>
  </si>
  <si>
    <t>14/08/1953</t>
  </si>
  <si>
    <t>LICEO TORELLI FANO</t>
  </si>
  <si>
    <t>FRANCESCHETTI</t>
  </si>
  <si>
    <t>GRAZIELLA</t>
  </si>
  <si>
    <t xml:space="preserve">IC VALLEFOGLIA </t>
  </si>
  <si>
    <t>FRANCIONI</t>
  </si>
  <si>
    <t>IC TOCCI CAGLI CANTIANO</t>
  </si>
  <si>
    <t>LAZZARINI</t>
  </si>
  <si>
    <t>08/12/1952</t>
  </si>
  <si>
    <t>LIGNITI</t>
  </si>
  <si>
    <t>SANDRA</t>
  </si>
  <si>
    <t>PSIC83800T</t>
  </si>
  <si>
    <t>IC GANDIGLIO FANO</t>
  </si>
  <si>
    <t>MAGI</t>
  </si>
  <si>
    <t>IC BINOTTI PERGOLA</t>
  </si>
  <si>
    <t>MATTIOLI</t>
  </si>
  <si>
    <t>PSIC83200V</t>
  </si>
  <si>
    <t>IC FERMI MONDOLFO</t>
  </si>
  <si>
    <t>MORONI</t>
  </si>
  <si>
    <t>MARTA</t>
  </si>
  <si>
    <t>06/07/1953</t>
  </si>
  <si>
    <t>LICEO SCINETIFICO MUSICALE PESARO</t>
  </si>
  <si>
    <t>MARIA EUROSIA</t>
  </si>
  <si>
    <t>IIS BRANCA S.MARTA PESARO</t>
  </si>
  <si>
    <t>IPSIA BENELLI PESARO</t>
  </si>
  <si>
    <t>PRUSSIANI</t>
  </si>
  <si>
    <t>PSIC823004</t>
  </si>
  <si>
    <t>IC LEOPARDI COLLI AL METAURO</t>
  </si>
  <si>
    <t>RICCI</t>
  </si>
  <si>
    <t>06/05/1953</t>
  </si>
  <si>
    <t>IC MERCATINO CONCA</t>
  </si>
  <si>
    <t>SANTORO</t>
  </si>
  <si>
    <t>MICHELE</t>
  </si>
  <si>
    <t>OMNICOMPRENSIVO SASSOCORVARO</t>
  </si>
  <si>
    <t>SECCIA</t>
  </si>
  <si>
    <t>ROCCO</t>
  </si>
  <si>
    <t>STABLUM</t>
  </si>
  <si>
    <t>PSIC81200N</t>
  </si>
  <si>
    <t>IC GABICCE MARE</t>
  </si>
  <si>
    <t>LORENZO</t>
  </si>
  <si>
    <t>25/12/1952</t>
  </si>
  <si>
    <t>ITI MATTEI URBINO</t>
  </si>
  <si>
    <t>AMATORI</t>
  </si>
  <si>
    <t>OMNICOMPRENSIVO URBANIA</t>
  </si>
  <si>
    <t>LICEO SCIENTIFICO S.U. URBINO</t>
  </si>
  <si>
    <t>BATTAZZI</t>
  </si>
  <si>
    <t>29/06/1953</t>
  </si>
  <si>
    <t>IC PASCOLI URBINO</t>
  </si>
  <si>
    <t>BATTISTINI</t>
  </si>
  <si>
    <t>BONI</t>
  </si>
  <si>
    <t>BUCEFALO</t>
  </si>
  <si>
    <t>CAVOLI</t>
  </si>
  <si>
    <t>PAOLO</t>
  </si>
  <si>
    <t>PSMM836028</t>
  </si>
  <si>
    <t>CERIONI</t>
  </si>
  <si>
    <t>12/04/1953</t>
  </si>
  <si>
    <t>CORINALDESI</t>
  </si>
  <si>
    <t>16/07/1953</t>
  </si>
  <si>
    <t>LICEO NOLFI APOLLONI FANO</t>
  </si>
  <si>
    <t>CORSINI</t>
  </si>
  <si>
    <t>MARIA RITA</t>
  </si>
  <si>
    <t>10/01/1953</t>
  </si>
  <si>
    <t>IC VOLPONI URBINO</t>
  </si>
  <si>
    <t>CRESCENZI</t>
  </si>
  <si>
    <t>IIS MENGARONI PESARO</t>
  </si>
  <si>
    <t>DAWSON</t>
  </si>
  <si>
    <t>ANGUS GEORGE ROBER</t>
  </si>
  <si>
    <t>31/08/1953</t>
  </si>
  <si>
    <t>LICEO MAMIANI PESARO</t>
  </si>
  <si>
    <t>BB02</t>
  </si>
  <si>
    <t>CONVERSAZIONE LINGUA STR. INGLESE</t>
  </si>
  <si>
    <t>DI LAPI</t>
  </si>
  <si>
    <t>ESPOSTO</t>
  </si>
  <si>
    <t>21/02/1953</t>
  </si>
  <si>
    <t>FIORILLO</t>
  </si>
  <si>
    <t>22/07/1953</t>
  </si>
  <si>
    <t>FRATERNALE</t>
  </si>
  <si>
    <t>FREZZA</t>
  </si>
  <si>
    <t>02/09/1952</t>
  </si>
  <si>
    <t>GIOVANELLI</t>
  </si>
  <si>
    <t>LORIS</t>
  </si>
  <si>
    <t>PSII003003</t>
  </si>
  <si>
    <t>IIS POLO 3 FANO</t>
  </si>
  <si>
    <t>GRIMALDI</t>
  </si>
  <si>
    <t>IC PADALINO FANO</t>
  </si>
  <si>
    <t>GUERRA</t>
  </si>
  <si>
    <t>MARIA LETIZIA</t>
  </si>
  <si>
    <t>IC MONTEFELCINO</t>
  </si>
  <si>
    <t>GUESCINI</t>
  </si>
  <si>
    <t>IC NUTI FANO</t>
  </si>
  <si>
    <t>01/08/1953</t>
  </si>
  <si>
    <t>MAZZOLI</t>
  </si>
  <si>
    <t>MASSIMILIANO</t>
  </si>
  <si>
    <t>MOSESSO</t>
  </si>
  <si>
    <t>MARIAPIA</t>
  </si>
  <si>
    <t>19/12/1952</t>
  </si>
  <si>
    <t>PSMM84101P</t>
  </si>
  <si>
    <t>IC ROSSINI MONTELABBATE</t>
  </si>
  <si>
    <t>PSEE82001P</t>
  </si>
  <si>
    <t>IC MERCANTINI FOSSOMBRONE</t>
  </si>
  <si>
    <t>POLIGNANI</t>
  </si>
  <si>
    <t>MARIA ALISMA</t>
  </si>
  <si>
    <t>IC TONELLI PESARO</t>
  </si>
  <si>
    <t>REBISCINI</t>
  </si>
  <si>
    <t>PSAA80800T</t>
  </si>
  <si>
    <t>IC APECCHIO</t>
  </si>
  <si>
    <t>SCORDO</t>
  </si>
  <si>
    <t>GIUSEPPA</t>
  </si>
  <si>
    <t>PSEE01511Q</t>
  </si>
  <si>
    <t>DD FANO SAN LAZZARO</t>
  </si>
  <si>
    <t>TOMMASINI</t>
  </si>
  <si>
    <t>TOPI</t>
  </si>
  <si>
    <t>LAB. SCIENZE TECN. MECCANICHE</t>
  </si>
  <si>
    <t>ZAMBON</t>
  </si>
  <si>
    <t>FRATERNALI</t>
  </si>
  <si>
    <t>22/02/1953</t>
  </si>
  <si>
    <t>PSIC807006</t>
  </si>
  <si>
    <t>IC MATTEI ACQUALAGNA</t>
  </si>
  <si>
    <t>MARINI</t>
  </si>
  <si>
    <t>IIS DONATI FOSSOMBRONE</t>
  </si>
  <si>
    <t>MINI</t>
  </si>
  <si>
    <t>LICEO ARTISTICO URBINO</t>
  </si>
  <si>
    <t>SERAFINI</t>
  </si>
  <si>
    <t>IC FAA' DI BRUNO MONDOLFO</t>
  </si>
  <si>
    <t>Età</t>
  </si>
  <si>
    <t xml:space="preserve">Regione </t>
  </si>
  <si>
    <t xml:space="preserve">Sigla provincia </t>
  </si>
  <si>
    <t>Tipologia personale</t>
  </si>
  <si>
    <t>Sede Titolarità</t>
  </si>
  <si>
    <t>Elenco possibili sedi vacanti per cessazione personale scuola A.S. 2019/2020</t>
  </si>
  <si>
    <t>ANNOTAZIONI: Il presente elenco è puramente indicativo e suscettibile di variazione all'esito dell'accertamento dei requisiti di accesso alla pensione da parte dell'INPS tuttora in corso</t>
  </si>
  <si>
    <t>IL DIRETTORE GENERALE</t>
  </si>
  <si>
    <t xml:space="preserve">     </t>
  </si>
  <si>
    <r>
      <t xml:space="preserve">         </t>
    </r>
    <r>
      <rPr>
        <i/>
        <sz val="12"/>
        <color theme="1"/>
        <rFont val="Times New Roman"/>
        <family val="1"/>
      </rPr>
      <t>Marco Ugo  Filisetti</t>
    </r>
  </si>
  <si>
    <t>Documento firmato digitalmente ai sensi del codice dell’Amministrazione digitale e norme ad esso connesse</t>
  </si>
  <si>
    <t>Marco Ugo Filisetti</t>
  </si>
  <si>
    <t>Totali</t>
  </si>
  <si>
    <t>PROVINCIA</t>
  </si>
  <si>
    <t>INSEGNANTI PRIMARIA</t>
  </si>
  <si>
    <t>Normale</t>
  </si>
  <si>
    <t>Sostegno</t>
  </si>
  <si>
    <t>Fuori Ruolo</t>
  </si>
  <si>
    <t>INSEGNANTI INFANZIA</t>
  </si>
  <si>
    <t>INSEGNANTI I GRADO</t>
  </si>
  <si>
    <t>Normale A001</t>
  </si>
  <si>
    <t>Normale A022</t>
  </si>
  <si>
    <t>Normale A030</t>
  </si>
  <si>
    <t>Normale A049</t>
  </si>
  <si>
    <t>Normale A060</t>
  </si>
  <si>
    <t>Normale AA25</t>
  </si>
  <si>
    <t>Normale AB25</t>
  </si>
  <si>
    <t>Normale AB56</t>
  </si>
  <si>
    <t>Sostegno A001</t>
  </si>
  <si>
    <t>Sostegno A022</t>
  </si>
  <si>
    <t>Sostegno A049</t>
  </si>
  <si>
    <t>Sostegno A060</t>
  </si>
  <si>
    <t>Sostegno AA25</t>
  </si>
  <si>
    <t>Sostegno AB25</t>
  </si>
  <si>
    <t>Normale A012</t>
  </si>
  <si>
    <t>INSEGNANTI II GRADO</t>
  </si>
  <si>
    <t>Normale A002</t>
  </si>
  <si>
    <t>Normale A003</t>
  </si>
  <si>
    <t>Normale A005</t>
  </si>
  <si>
    <t>Normale A009</t>
  </si>
  <si>
    <t>Normale A008</t>
  </si>
  <si>
    <t>Normale A011</t>
  </si>
  <si>
    <t>Normale A014</t>
  </si>
  <si>
    <t>Normale A015</t>
  </si>
  <si>
    <t>Normale A017</t>
  </si>
  <si>
    <t>Normale A018</t>
  </si>
  <si>
    <t>Normale A019</t>
  </si>
  <si>
    <t>Normale A020</t>
  </si>
  <si>
    <t>Normale A021</t>
  </si>
  <si>
    <t>Normale A026</t>
  </si>
  <si>
    <t>Normale A027</t>
  </si>
  <si>
    <t>Normale A029</t>
  </si>
  <si>
    <t>Normale A034</t>
  </si>
  <si>
    <t>Normale A037</t>
  </si>
  <si>
    <t>Normale A040</t>
  </si>
  <si>
    <t>Normale A041</t>
  </si>
  <si>
    <t>Normale A042</t>
  </si>
  <si>
    <t>Normale A045</t>
  </si>
  <si>
    <t>Normale A046</t>
  </si>
  <si>
    <t>Normale A047</t>
  </si>
  <si>
    <t>Normale A048</t>
  </si>
  <si>
    <t>Normale A050</t>
  </si>
  <si>
    <t>Normale A051</t>
  </si>
  <si>
    <t>Normale A054</t>
  </si>
  <si>
    <t>Normale A066</t>
  </si>
  <si>
    <t>Normale A072</t>
  </si>
  <si>
    <t>Normale AA24</t>
  </si>
  <si>
    <t>Normale AB24</t>
  </si>
  <si>
    <t>Normale AD24</t>
  </si>
  <si>
    <t>Normale B003</t>
  </si>
  <si>
    <t>Normale B006</t>
  </si>
  <si>
    <t>Normale B011</t>
  </si>
  <si>
    <t>Normale B012</t>
  </si>
  <si>
    <t>Normale B015</t>
  </si>
  <si>
    <t>Normale B017</t>
  </si>
  <si>
    <t>Normale B016</t>
  </si>
  <si>
    <t>Normale B018</t>
  </si>
  <si>
    <t>Normale B020</t>
  </si>
  <si>
    <t>Normale B021</t>
  </si>
  <si>
    <t>Normale B026</t>
  </si>
  <si>
    <t>Normale BB02</t>
  </si>
  <si>
    <t>Normale BC02</t>
  </si>
  <si>
    <t>Sostegno A012</t>
  </si>
  <si>
    <t>Sostegno A017</t>
  </si>
  <si>
    <t>Sostegno A029</t>
  </si>
  <si>
    <t>Sostegno A046</t>
  </si>
  <si>
    <t>Sostegno A048</t>
  </si>
  <si>
    <t>Sostegno AB24</t>
  </si>
  <si>
    <t>TOTALI</t>
  </si>
  <si>
    <t>AA CS10</t>
  </si>
  <si>
    <t>AA CS01</t>
  </si>
  <si>
    <t>AA CS11</t>
  </si>
  <si>
    <t>AA RP03</t>
  </si>
  <si>
    <t>AT CS01</t>
  </si>
  <si>
    <t>AT CS10</t>
  </si>
  <si>
    <t>AT CS11</t>
  </si>
  <si>
    <t>AT RP03</t>
  </si>
  <si>
    <t>CO CS01</t>
  </si>
  <si>
    <t>CO CS10</t>
  </si>
  <si>
    <t>CO CS11</t>
  </si>
  <si>
    <t>CO RP03</t>
  </si>
  <si>
    <t>CS CS01</t>
  </si>
  <si>
    <t>CS CS10</t>
  </si>
  <si>
    <t>CS CS11</t>
  </si>
  <si>
    <t>CS RP03</t>
  </si>
  <si>
    <t>DM CS01</t>
  </si>
  <si>
    <t>DM CS10</t>
  </si>
  <si>
    <t>DM CS11</t>
  </si>
  <si>
    <t>DM RP03</t>
  </si>
  <si>
    <t>DSGA CS01</t>
  </si>
  <si>
    <t>DSGA CS10</t>
  </si>
  <si>
    <t>DSGA CS11</t>
  </si>
  <si>
    <t>IF CS01</t>
  </si>
  <si>
    <t>IF CS10</t>
  </si>
  <si>
    <t>IF CS11</t>
  </si>
  <si>
    <t>IF RP03</t>
  </si>
  <si>
    <t>DSGA RP03</t>
  </si>
  <si>
    <t>Normale A028</t>
  </si>
  <si>
    <t>Normale CS01</t>
  </si>
  <si>
    <t>Normale CS10</t>
  </si>
  <si>
    <t>Normale CS11</t>
  </si>
  <si>
    <t>Normale RP03</t>
  </si>
  <si>
    <t>Fuori Ruolo CS10</t>
  </si>
  <si>
    <t>Fuori Ruolo CS01</t>
  </si>
  <si>
    <t>Fuori Ruolo CS11</t>
  </si>
  <si>
    <t>Fuori Ruolo RP03</t>
  </si>
  <si>
    <t>Sostegno CS01</t>
  </si>
  <si>
    <t>Sostegno CS10</t>
  </si>
  <si>
    <t>Sostegno CS11</t>
  </si>
  <si>
    <t>Sostegno RP03</t>
  </si>
  <si>
    <t>Normale A001/CS01</t>
  </si>
  <si>
    <t>Normale A001/CS10</t>
  </si>
  <si>
    <t>Normale A001/CS11</t>
  </si>
  <si>
    <t>Normale A001/RP03</t>
  </si>
  <si>
    <t>Normale A022/CS01</t>
  </si>
  <si>
    <t>Normale A022/CS10</t>
  </si>
  <si>
    <t>Normale A022/CS11</t>
  </si>
  <si>
    <t>Normale A022/RP03</t>
  </si>
  <si>
    <t>Normale A028/CS01</t>
  </si>
  <si>
    <t>Normale A028/CS10</t>
  </si>
  <si>
    <t>Normale A028/CS11</t>
  </si>
  <si>
    <t>Normale A028/RP03</t>
  </si>
  <si>
    <t>Normale A030/CS01</t>
  </si>
  <si>
    <t>Normale A030/CS10</t>
  </si>
  <si>
    <t>Normale A030/CS11</t>
  </si>
  <si>
    <t>Normale A030/RP03</t>
  </si>
  <si>
    <t>Normale A049/CS01</t>
  </si>
  <si>
    <t>Normale A049/CS10</t>
  </si>
  <si>
    <t>Normale A049/CS11</t>
  </si>
  <si>
    <t>Normale A049/RP03</t>
  </si>
  <si>
    <t>Normale A060/CS01</t>
  </si>
  <si>
    <t>Normale A060/CS10</t>
  </si>
  <si>
    <t>Normale A060/CS11</t>
  </si>
  <si>
    <t>Normale A060/RP03</t>
  </si>
  <si>
    <t>Normale AA25/CS01</t>
  </si>
  <si>
    <t>Normale AA25/CS10</t>
  </si>
  <si>
    <t>Normale AA25/CS11</t>
  </si>
  <si>
    <t>Normale AA25/RP03</t>
  </si>
  <si>
    <t>Normale AB25/CS01</t>
  </si>
  <si>
    <t>Normale AB25/CS10</t>
  </si>
  <si>
    <t>Normale AB25/CS11</t>
  </si>
  <si>
    <t>Normale AB25/RP03</t>
  </si>
  <si>
    <t>Normale AB56/CS01</t>
  </si>
  <si>
    <t>Normale AB56/CS10</t>
  </si>
  <si>
    <t>Normale AB56/CS11</t>
  </si>
  <si>
    <t>Normale AB56/RP03</t>
  </si>
  <si>
    <t>Sostegno A001/CS01</t>
  </si>
  <si>
    <t>Sostegno A001/CS10</t>
  </si>
  <si>
    <t>Sostegno A001/CS11</t>
  </si>
  <si>
    <t>Sostegno A001/RP03</t>
  </si>
  <si>
    <t>Sostegno A049/CS01</t>
  </si>
  <si>
    <t>Sostegno A049/CS10</t>
  </si>
  <si>
    <t>Sostegno A049/CS11</t>
  </si>
  <si>
    <t>Sostegno A049/RP03</t>
  </si>
  <si>
    <t>Sostegno A060/CS01</t>
  </si>
  <si>
    <t>Sostegno A060/CS10</t>
  </si>
  <si>
    <t>Sostegno A060/CS11</t>
  </si>
  <si>
    <t>Sostegno A060/RP03</t>
  </si>
  <si>
    <t>Sostegno AA25/CS01</t>
  </si>
  <si>
    <t>Sostegno AA25/CS11</t>
  </si>
  <si>
    <t>Sostegno AA25/CS10</t>
  </si>
  <si>
    <t>Sostegno AA25/RP03</t>
  </si>
  <si>
    <t>Sostegno AB25/CS01</t>
  </si>
  <si>
    <t>Sostegno AB25/CS10</t>
  </si>
  <si>
    <t>Sostegno AB25/CS11</t>
  </si>
  <si>
    <t>Sostegno AB25/RP03</t>
  </si>
  <si>
    <t>IRC/CS01</t>
  </si>
  <si>
    <t>IRC/CS10</t>
  </si>
  <si>
    <t>IRC/CS11</t>
  </si>
  <si>
    <t>IRC/RP03</t>
  </si>
  <si>
    <t>Normale A002/CS01</t>
  </si>
  <si>
    <t>Normale A002/CS10</t>
  </si>
  <si>
    <t>Normale A002/CS11</t>
  </si>
  <si>
    <t>Normale A009/CS01</t>
  </si>
  <si>
    <t>Normale A009/CS10</t>
  </si>
  <si>
    <t>Normale A009/CS11</t>
  </si>
  <si>
    <t>Normale A009/RP03</t>
  </si>
  <si>
    <t>Normale A011/CS01</t>
  </si>
  <si>
    <t>Normale A011/CS10</t>
  </si>
  <si>
    <t>Normale A011/CS11</t>
  </si>
  <si>
    <t>Normale A011/RP03</t>
  </si>
  <si>
    <t>Normale A012/CS01</t>
  </si>
  <si>
    <t>Normale A012/CS10</t>
  </si>
  <si>
    <t>Normale A012/CS11</t>
  </si>
  <si>
    <t>Normale A012/RP03</t>
  </si>
  <si>
    <t>Normale A014/CS01</t>
  </si>
  <si>
    <t>Normale A014/CS10</t>
  </si>
  <si>
    <t>Normale A014/CS11</t>
  </si>
  <si>
    <t>Normale A014/RP03</t>
  </si>
  <si>
    <t>Normale A015/CS01</t>
  </si>
  <si>
    <t>Normale A015/CS10</t>
  </si>
  <si>
    <t>Normale A015/CS11</t>
  </si>
  <si>
    <t>Normale A015/RP03</t>
  </si>
  <si>
    <t>Normale A017/CS01</t>
  </si>
  <si>
    <t>Normale A017/CS10</t>
  </si>
  <si>
    <t>Normale A017/CS11</t>
  </si>
  <si>
    <t>Normale A017/RP03</t>
  </si>
  <si>
    <t>Normale A018/CS01</t>
  </si>
  <si>
    <t>Normale A018/CS10</t>
  </si>
  <si>
    <t>Normale A018/CS11</t>
  </si>
  <si>
    <t>Normale A018/RP03</t>
  </si>
  <si>
    <t>Normale A019/CS01</t>
  </si>
  <si>
    <t>Normale A019/RP03</t>
  </si>
  <si>
    <t>Normale A019/CS10</t>
  </si>
  <si>
    <t>Normale A019/CS11</t>
  </si>
  <si>
    <t>Normale A020/CS01</t>
  </si>
  <si>
    <t>Normale A020/CS10</t>
  </si>
  <si>
    <t>Normale A020/CS11</t>
  </si>
  <si>
    <t>Normale A020/RP03</t>
  </si>
  <si>
    <t>Normale A021/CS01</t>
  </si>
  <si>
    <t>Normale A021/CS10</t>
  </si>
  <si>
    <t>Normale A021/CS11</t>
  </si>
  <si>
    <t>Normale A021/RP03</t>
  </si>
  <si>
    <t>Normale A026/CS01</t>
  </si>
  <si>
    <t>Normale A026/CS10</t>
  </si>
  <si>
    <t>Normale A026/CS11</t>
  </si>
  <si>
    <t>Normale A026/RP03</t>
  </si>
  <si>
    <t>Normale A027/CS01</t>
  </si>
  <si>
    <t>Normale A027/CS10</t>
  </si>
  <si>
    <t>Normale A027/CS11</t>
  </si>
  <si>
    <t>Normale A027/RP03</t>
  </si>
  <si>
    <t>Normale A029/CS01</t>
  </si>
  <si>
    <t>Normale A029/CS10</t>
  </si>
  <si>
    <t>Normale A029/CS11</t>
  </si>
  <si>
    <t>Normale A029/RP03</t>
  </si>
  <si>
    <t>Normale A034/CS01</t>
  </si>
  <si>
    <t>Normale A034/CS10</t>
  </si>
  <si>
    <t>Normale A034/CS11</t>
  </si>
  <si>
    <t>Normale A034/RP03</t>
  </si>
  <si>
    <t>Normale A037/CS01</t>
  </si>
  <si>
    <t>Normale A037/CS10</t>
  </si>
  <si>
    <t>Normale A037/CS11</t>
  </si>
  <si>
    <t>Normale A037/RP03</t>
  </si>
  <si>
    <t>Normale A040/CS01</t>
  </si>
  <si>
    <t>Normale A040/CS10</t>
  </si>
  <si>
    <t>Normale A040/CS11</t>
  </si>
  <si>
    <t>Normale A040/RP03</t>
  </si>
  <si>
    <t>Normale A041/CS01</t>
  </si>
  <si>
    <t>Normale A041/CS10</t>
  </si>
  <si>
    <t>Normale A041/CS11</t>
  </si>
  <si>
    <t>Normale A041/RP03</t>
  </si>
  <si>
    <t>Normale A042/CS01</t>
  </si>
  <si>
    <t>Normale A042/CS10</t>
  </si>
  <si>
    <t>Normale A042/CS11</t>
  </si>
  <si>
    <t>Normale A042/RP03</t>
  </si>
  <si>
    <t>Normale A045/CS01</t>
  </si>
  <si>
    <t>Normale A045/CS10</t>
  </si>
  <si>
    <t>Normale A045/CS11</t>
  </si>
  <si>
    <t>Normale A045/RP03</t>
  </si>
  <si>
    <t>Normale A046/CS01</t>
  </si>
  <si>
    <t>Normale A046/CS10</t>
  </si>
  <si>
    <t>Normale A046/CS11</t>
  </si>
  <si>
    <t>Normale A046/RP03</t>
  </si>
  <si>
    <t>Normale A047/CS01</t>
  </si>
  <si>
    <t>Normale A047/CS10</t>
  </si>
  <si>
    <t>Normale A047/CS11</t>
  </si>
  <si>
    <t>Normale A047/RP03</t>
  </si>
  <si>
    <t>Normale A048/CS01</t>
  </si>
  <si>
    <t>Normale A048/CS10</t>
  </si>
  <si>
    <t>Normale A048/CS11</t>
  </si>
  <si>
    <t>Normale A048/RP03</t>
  </si>
  <si>
    <t>Normale A050/CS01</t>
  </si>
  <si>
    <t>Normale A050/CS10</t>
  </si>
  <si>
    <t>Normale A050/CS11</t>
  </si>
  <si>
    <t>Normale A050/RP03</t>
  </si>
  <si>
    <t>Normale A051/CS01</t>
  </si>
  <si>
    <t>Normale A051/CS10</t>
  </si>
  <si>
    <t>Normale A051/CS11</t>
  </si>
  <si>
    <t>Normale A051/RP03</t>
  </si>
  <si>
    <t>Normale A054/CS01</t>
  </si>
  <si>
    <t>Normale A054/CS10</t>
  </si>
  <si>
    <t>Normale A054/CS11</t>
  </si>
  <si>
    <t>Normale A054/RP03</t>
  </si>
  <si>
    <t>Normale A066/CS01</t>
  </si>
  <si>
    <t>Normale A066/CS10</t>
  </si>
  <si>
    <t>Normale A066/CS11</t>
  </si>
  <si>
    <t>Normale A066/RP03</t>
  </si>
  <si>
    <t>Normale A072/CS01</t>
  </si>
  <si>
    <t>Normale A072/CS10</t>
  </si>
  <si>
    <t>Normale A072/CS11</t>
  </si>
  <si>
    <t>Normale A072/RP03</t>
  </si>
  <si>
    <t>Normale AA24/CS01</t>
  </si>
  <si>
    <t>Normale AA24/CS10</t>
  </si>
  <si>
    <t>Normale AA24/CS11</t>
  </si>
  <si>
    <t>Normale AA24/RP03</t>
  </si>
  <si>
    <t>Normale AB24/CS01</t>
  </si>
  <si>
    <t>Normale AB24/CS10</t>
  </si>
  <si>
    <t>Normale AB24/CS11</t>
  </si>
  <si>
    <t>Normale AB24/RP03</t>
  </si>
  <si>
    <t>Normale AD24/CS01</t>
  </si>
  <si>
    <t>Normale AD24/CS10</t>
  </si>
  <si>
    <t>Normale AD24/CS11</t>
  </si>
  <si>
    <t>Normale AD24/RP03</t>
  </si>
  <si>
    <t>Normale B003/CS01</t>
  </si>
  <si>
    <t>Normale B003/CS10</t>
  </si>
  <si>
    <t>Normale B003/CS11</t>
  </si>
  <si>
    <t>Normale B003/RP03</t>
  </si>
  <si>
    <t>Normale B006/CS01</t>
  </si>
  <si>
    <t>Normale B006/CS10</t>
  </si>
  <si>
    <t>Normale B006/CS11</t>
  </si>
  <si>
    <t>Normale B006/RP03</t>
  </si>
  <si>
    <t>Normale B011/CS01</t>
  </si>
  <si>
    <t>Normale B011/CS10</t>
  </si>
  <si>
    <t>Normale B011/CS11</t>
  </si>
  <si>
    <t>Normale B011/RP03</t>
  </si>
  <si>
    <t>Normale B012/CS01</t>
  </si>
  <si>
    <t>Normale B012/CS10</t>
  </si>
  <si>
    <t>Normale B012/CS11</t>
  </si>
  <si>
    <t>Normale B012/RP03</t>
  </si>
  <si>
    <t>Normale B015/CS01</t>
  </si>
  <si>
    <t>Normale B015/CS10</t>
  </si>
  <si>
    <t>Normale B015/CS11</t>
  </si>
  <si>
    <t>Normale B015/RP03</t>
  </si>
  <si>
    <t>Normale B016/CS01</t>
  </si>
  <si>
    <t>Normale B016/CS10</t>
  </si>
  <si>
    <t>Normale B016/CS11</t>
  </si>
  <si>
    <t>Normale B016/RP03</t>
  </si>
  <si>
    <t>Normale B017/CS01</t>
  </si>
  <si>
    <t>Normale B017/CS10</t>
  </si>
  <si>
    <t>Normale B017/CS11</t>
  </si>
  <si>
    <t>Normale B017/RP03</t>
  </si>
  <si>
    <t>Normale B018/CS01</t>
  </si>
  <si>
    <t>Normale B018/CS10</t>
  </si>
  <si>
    <t>Normale B018/CS11</t>
  </si>
  <si>
    <t>Normale B018/RP03</t>
  </si>
  <si>
    <t>Normale B020/CS01</t>
  </si>
  <si>
    <t>Normale B020/CS10</t>
  </si>
  <si>
    <t>Normale B020/CS11</t>
  </si>
  <si>
    <t>Normale B020/RP03</t>
  </si>
  <si>
    <t>Normale B021/CS01</t>
  </si>
  <si>
    <t>Normale B021/CS10</t>
  </si>
  <si>
    <t>Normale B021/CS11</t>
  </si>
  <si>
    <t>Normale B021/RP03</t>
  </si>
  <si>
    <t>Normale B026/CS01</t>
  </si>
  <si>
    <t>Normale B026/CS10</t>
  </si>
  <si>
    <t>Normale B026/CS11</t>
  </si>
  <si>
    <t>Normale B026/RP03</t>
  </si>
  <si>
    <t>Normale BB02/CS01</t>
  </si>
  <si>
    <t>Normale BB02/CS10</t>
  </si>
  <si>
    <t>Normale BB02/CS11</t>
  </si>
  <si>
    <t>Normale BB02/RP03</t>
  </si>
  <si>
    <t>Normale BC02/CS01</t>
  </si>
  <si>
    <t>Normale BC02/CS10</t>
  </si>
  <si>
    <t>Normale BC02/CS11</t>
  </si>
  <si>
    <t>Normale BC02/RP03</t>
  </si>
  <si>
    <t>Sostegno A012/CS10</t>
  </si>
  <si>
    <t>Sostegno A012/CS11</t>
  </si>
  <si>
    <t>Sostegno A012/RP03</t>
  </si>
  <si>
    <t>Sostegno A017/CS10</t>
  </si>
  <si>
    <t>Sostegno A017/CS11</t>
  </si>
  <si>
    <t>Sostegno A017/RP03</t>
  </si>
  <si>
    <t>Sostegno A029/CS10</t>
  </si>
  <si>
    <t>Sostegno A029/CS11</t>
  </si>
  <si>
    <t>Sostegno A029/RP03</t>
  </si>
  <si>
    <t>Sostegno A046/CS10</t>
  </si>
  <si>
    <t>Sostegno A046/CS11</t>
  </si>
  <si>
    <t>Sostegno A046/RP03</t>
  </si>
  <si>
    <t>Sostegno A048/CS10</t>
  </si>
  <si>
    <t>Sostegno A048/CS11</t>
  </si>
  <si>
    <t>Sostegno A048/RP03</t>
  </si>
  <si>
    <t>Sostegno AB24/CS10</t>
  </si>
  <si>
    <t>Sostegno AB24/CS11</t>
  </si>
  <si>
    <t>Sostegno AB24/RP03</t>
  </si>
  <si>
    <t>Sostegno AB24/CS01</t>
  </si>
  <si>
    <t>Sostegno A046/CS01</t>
  </si>
  <si>
    <t>Sostegno A048/CS01</t>
  </si>
  <si>
    <t>Sostegno A017/CS01</t>
  </si>
  <si>
    <t>Sostegno A029/CS01</t>
  </si>
  <si>
    <t>Sostegno A012/CS01</t>
  </si>
  <si>
    <t>Normale A002/RP03</t>
  </si>
  <si>
    <t>Normale A003/CS01</t>
  </si>
  <si>
    <t>Normale A003/CS10</t>
  </si>
  <si>
    <t>Normale A003/CS11</t>
  </si>
  <si>
    <t>Normale A003/RP03</t>
  </si>
  <si>
    <t>Normale A005/CS01</t>
  </si>
  <si>
    <t>Normale A005/CS10</t>
  </si>
  <si>
    <t>Normale A005/CS11</t>
  </si>
  <si>
    <t>Normale A005/RP03</t>
  </si>
  <si>
    <t>Normale A008/CS01</t>
  </si>
  <si>
    <t>Normale A008/CS10</t>
  </si>
  <si>
    <t>Normale A008/RP03</t>
  </si>
  <si>
    <t>Normale A008/CS11</t>
  </si>
  <si>
    <t>INSEGNANTI E PERSONALE EDUCATIVO II GRADO</t>
  </si>
  <si>
    <t>PED/CS01</t>
  </si>
  <si>
    <t>PED/CS10</t>
  </si>
  <si>
    <t>PED/CS11</t>
  </si>
  <si>
    <t>PED/RP03</t>
  </si>
  <si>
    <t>IRC 1</t>
  </si>
  <si>
    <r>
      <t xml:space="preserve">IRC 2 </t>
    </r>
    <r>
      <rPr>
        <sz val="10"/>
        <color theme="0"/>
        <rFont val="Calibri"/>
        <family val="2"/>
        <scheme val="minor"/>
      </rPr>
      <t>(Inseriti a mano)</t>
    </r>
  </si>
  <si>
    <t>IRC Aggiunti a mano</t>
  </si>
  <si>
    <t>DIRIGENTI</t>
  </si>
  <si>
    <t>DIRIGENTI SCOLASTICI</t>
  </si>
  <si>
    <t>PROV.</t>
  </si>
  <si>
    <t>Collocati fuori ruolo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</si>
</sst>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1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1"/>
      <color theme="1"/>
      <name val="HP Simplified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b/>
      <i/>
      <u/>
      <sz val="14"/>
      <color indexed="8"/>
      <name val="Calibri"/>
      <family val="2"/>
      <scheme val="minor"/>
    </font>
    <font>
      <b/>
      <i/>
      <u/>
      <sz val="16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i/>
      <sz val="8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9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7C80"/>
        <bgColor indexed="64"/>
      </patternFill>
    </fill>
  </fills>
  <borders count="4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hair">
        <color auto="1"/>
      </bottom>
      <diagonal/>
    </border>
    <border>
      <left style="medium">
        <color indexed="64"/>
      </left>
      <right/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auto="1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medium">
        <color indexed="64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 style="hair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166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NumberFormat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5" fillId="3" borderId="6" xfId="0" applyFont="1" applyFill="1" applyBorder="1" applyAlignment="1">
      <alignment vertical="center"/>
    </xf>
    <xf numFmtId="0" fontId="5" fillId="3" borderId="6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vertical="center"/>
    </xf>
    <xf numFmtId="1" fontId="5" fillId="0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1" fontId="1" fillId="0" borderId="6" xfId="0" applyNumberFormat="1" applyFont="1" applyBorder="1" applyAlignment="1">
      <alignment horizontal="center" vertical="center"/>
    </xf>
    <xf numFmtId="14" fontId="1" fillId="0" borderId="6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justify" vertical="center"/>
    </xf>
    <xf numFmtId="0" fontId="12" fillId="0" borderId="0" xfId="0" applyFont="1" applyAlignment="1">
      <alignment vertical="center"/>
    </xf>
    <xf numFmtId="0" fontId="12" fillId="0" borderId="0" xfId="0" applyFont="1"/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7" borderId="0" xfId="0" applyFill="1" applyAlignment="1">
      <alignment horizontal="center" vertical="center" wrapText="1"/>
    </xf>
    <xf numFmtId="0" fontId="0" fillId="7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7" borderId="26" xfId="0" applyFill="1" applyBorder="1" applyAlignment="1">
      <alignment horizontal="center" vertical="center" wrapText="1"/>
    </xf>
    <xf numFmtId="0" fontId="8" fillId="7" borderId="0" xfId="0" applyFont="1" applyFill="1" applyBorder="1" applyAlignment="1">
      <alignment horizontal="center" vertical="center" wrapText="1"/>
    </xf>
    <xf numFmtId="0" fontId="0" fillId="9" borderId="0" xfId="0" applyFill="1" applyAlignment="1">
      <alignment horizontal="center" vertical="center" wrapText="1"/>
    </xf>
    <xf numFmtId="0" fontId="8" fillId="10" borderId="27" xfId="0" applyFont="1" applyFill="1" applyBorder="1" applyAlignment="1">
      <alignment horizontal="center" vertical="center" wrapText="1"/>
    </xf>
    <xf numFmtId="0" fontId="0" fillId="10" borderId="24" xfId="0" applyFill="1" applyBorder="1" applyAlignment="1">
      <alignment horizontal="center" vertical="center" wrapText="1"/>
    </xf>
    <xf numFmtId="0" fontId="0" fillId="10" borderId="19" xfId="0" applyFill="1" applyBorder="1" applyAlignment="1">
      <alignment horizontal="center" vertical="center" wrapText="1"/>
    </xf>
    <xf numFmtId="0" fontId="0" fillId="10" borderId="20" xfId="0" applyFill="1" applyBorder="1" applyAlignment="1">
      <alignment horizontal="center" vertical="center" wrapText="1"/>
    </xf>
    <xf numFmtId="0" fontId="0" fillId="10" borderId="25" xfId="0" applyFill="1" applyBorder="1" applyAlignment="1">
      <alignment horizontal="center" vertical="center" wrapText="1"/>
    </xf>
    <xf numFmtId="0" fontId="0" fillId="10" borderId="23" xfId="0" applyFill="1" applyBorder="1" applyAlignment="1">
      <alignment horizontal="center" vertical="center" wrapText="1"/>
    </xf>
    <xf numFmtId="0" fontId="8" fillId="11" borderId="20" xfId="0" applyFont="1" applyFill="1" applyBorder="1" applyAlignment="1">
      <alignment horizontal="center" vertical="center" wrapText="1"/>
    </xf>
    <xf numFmtId="0" fontId="0" fillId="11" borderId="24" xfId="0" applyFill="1" applyBorder="1" applyAlignment="1">
      <alignment horizontal="center" vertical="center" wrapText="1"/>
    </xf>
    <xf numFmtId="0" fontId="0" fillId="11" borderId="19" xfId="0" applyFill="1" applyBorder="1" applyAlignment="1">
      <alignment horizontal="center" vertical="center" wrapText="1"/>
    </xf>
    <xf numFmtId="0" fontId="0" fillId="11" borderId="20" xfId="0" applyFill="1" applyBorder="1" applyAlignment="1">
      <alignment horizontal="center" vertical="center" wrapText="1"/>
    </xf>
    <xf numFmtId="0" fontId="0" fillId="11" borderId="25" xfId="0" applyFill="1" applyBorder="1" applyAlignment="1">
      <alignment horizontal="center" vertical="center" wrapText="1"/>
    </xf>
    <xf numFmtId="0" fontId="0" fillId="11" borderId="23" xfId="0" applyFill="1" applyBorder="1" applyAlignment="1">
      <alignment horizontal="center" vertical="center" wrapText="1"/>
    </xf>
    <xf numFmtId="0" fontId="8" fillId="5" borderId="20" xfId="0" applyFont="1" applyFill="1" applyBorder="1" applyAlignment="1">
      <alignment horizontal="center" vertical="center" wrapText="1"/>
    </xf>
    <xf numFmtId="0" fontId="0" fillId="5" borderId="24" xfId="0" applyFill="1" applyBorder="1" applyAlignment="1">
      <alignment horizontal="center" vertical="center" wrapText="1"/>
    </xf>
    <xf numFmtId="0" fontId="0" fillId="5" borderId="19" xfId="0" applyFill="1" applyBorder="1" applyAlignment="1">
      <alignment horizontal="center" vertical="center" wrapText="1"/>
    </xf>
    <xf numFmtId="0" fontId="0" fillId="5" borderId="20" xfId="0" applyFill="1" applyBorder="1" applyAlignment="1">
      <alignment horizontal="center" vertical="center" wrapText="1"/>
    </xf>
    <xf numFmtId="0" fontId="0" fillId="5" borderId="25" xfId="0" applyFill="1" applyBorder="1" applyAlignment="1">
      <alignment horizontal="center" vertical="center" wrapText="1"/>
    </xf>
    <xf numFmtId="0" fontId="0" fillId="5" borderId="23" xfId="0" applyFill="1" applyBorder="1" applyAlignment="1">
      <alignment horizontal="center" vertical="center" wrapText="1"/>
    </xf>
    <xf numFmtId="0" fontId="8" fillId="4" borderId="20" xfId="0" applyFont="1" applyFill="1" applyBorder="1" applyAlignment="1">
      <alignment horizontal="center" vertical="center" wrapText="1"/>
    </xf>
    <xf numFmtId="0" fontId="0" fillId="4" borderId="24" xfId="0" applyFill="1" applyBorder="1" applyAlignment="1">
      <alignment horizontal="center" vertical="center" wrapText="1"/>
    </xf>
    <xf numFmtId="0" fontId="0" fillId="4" borderId="19" xfId="0" applyFill="1" applyBorder="1" applyAlignment="1">
      <alignment horizontal="center" vertical="center" wrapText="1"/>
    </xf>
    <xf numFmtId="0" fontId="0" fillId="4" borderId="20" xfId="0" applyFill="1" applyBorder="1" applyAlignment="1">
      <alignment horizontal="center" vertical="center" wrapText="1"/>
    </xf>
    <xf numFmtId="0" fontId="0" fillId="4" borderId="25" xfId="0" applyFill="1" applyBorder="1" applyAlignment="1">
      <alignment horizontal="center" vertical="center" wrapText="1"/>
    </xf>
    <xf numFmtId="0" fontId="0" fillId="4" borderId="23" xfId="0" applyFill="1" applyBorder="1" applyAlignment="1">
      <alignment horizontal="center" vertical="center" wrapText="1"/>
    </xf>
    <xf numFmtId="0" fontId="13" fillId="6" borderId="0" xfId="0" applyFont="1" applyFill="1" applyAlignment="1">
      <alignment horizontal="center" vertical="center" wrapText="1"/>
    </xf>
    <xf numFmtId="0" fontId="8" fillId="6" borderId="16" xfId="0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horizontal="center" vertical="center" wrapText="1"/>
    </xf>
    <xf numFmtId="0" fontId="8" fillId="6" borderId="8" xfId="0" applyFont="1" applyFill="1" applyBorder="1" applyAlignment="1">
      <alignment horizontal="center" vertical="center" wrapText="1"/>
    </xf>
    <xf numFmtId="0" fontId="8" fillId="6" borderId="12" xfId="0" applyFont="1" applyFill="1" applyBorder="1" applyAlignment="1">
      <alignment horizontal="center" vertical="center" wrapText="1"/>
    </xf>
    <xf numFmtId="0" fontId="14" fillId="7" borderId="32" xfId="0" applyFont="1" applyFill="1" applyBorder="1" applyAlignment="1">
      <alignment horizontal="center" vertical="center" wrapText="1"/>
    </xf>
    <xf numFmtId="0" fontId="14" fillId="7" borderId="0" xfId="0" applyFont="1" applyFill="1" applyBorder="1" applyAlignment="1">
      <alignment horizontal="center" vertical="center" wrapText="1"/>
    </xf>
    <xf numFmtId="0" fontId="16" fillId="7" borderId="0" xfId="0" applyFont="1" applyFill="1" applyBorder="1" applyAlignment="1">
      <alignment horizontal="center" vertical="center" wrapText="1"/>
    </xf>
    <xf numFmtId="0" fontId="0" fillId="7" borderId="32" xfId="0" applyFill="1" applyBorder="1" applyAlignment="1">
      <alignment horizontal="center" vertical="center" wrapText="1"/>
    </xf>
    <xf numFmtId="0" fontId="15" fillId="7" borderId="0" xfId="0" applyFont="1" applyFill="1" applyBorder="1" applyAlignment="1">
      <alignment horizontal="center" vertical="center" wrapText="1"/>
    </xf>
    <xf numFmtId="0" fontId="8" fillId="7" borderId="14" xfId="0" applyFont="1" applyFill="1" applyBorder="1" applyAlignment="1">
      <alignment horizontal="center" vertical="center" wrapText="1"/>
    </xf>
    <xf numFmtId="0" fontId="8" fillId="6" borderId="7" xfId="0" applyFont="1" applyFill="1" applyBorder="1" applyAlignment="1">
      <alignment horizontal="center" vertical="center" wrapText="1"/>
    </xf>
    <xf numFmtId="0" fontId="0" fillId="10" borderId="22" xfId="0" applyFill="1" applyBorder="1" applyAlignment="1">
      <alignment horizontal="center" vertical="center" wrapText="1"/>
    </xf>
    <xf numFmtId="0" fontId="0" fillId="11" borderId="22" xfId="0" applyFill="1" applyBorder="1" applyAlignment="1">
      <alignment horizontal="center" vertical="center" wrapText="1"/>
    </xf>
    <xf numFmtId="0" fontId="0" fillId="5" borderId="22" xfId="0" applyFill="1" applyBorder="1" applyAlignment="1">
      <alignment horizontal="center" vertical="center" wrapText="1"/>
    </xf>
    <xf numFmtId="0" fontId="0" fillId="4" borderId="22" xfId="0" applyFill="1" applyBorder="1" applyAlignment="1">
      <alignment horizontal="center" vertical="center" wrapText="1"/>
    </xf>
    <xf numFmtId="0" fontId="8" fillId="10" borderId="34" xfId="0" applyFont="1" applyFill="1" applyBorder="1" applyAlignment="1">
      <alignment horizontal="center" vertical="center" wrapText="1"/>
    </xf>
    <xf numFmtId="0" fontId="8" fillId="11" borderId="24" xfId="0" applyFont="1" applyFill="1" applyBorder="1" applyAlignment="1">
      <alignment horizontal="center" vertical="center" wrapText="1"/>
    </xf>
    <xf numFmtId="0" fontId="8" fillId="5" borderId="24" xfId="0" applyFont="1" applyFill="1" applyBorder="1" applyAlignment="1">
      <alignment horizontal="center" vertical="center" wrapText="1"/>
    </xf>
    <xf numFmtId="0" fontId="8" fillId="4" borderId="24" xfId="0" applyFont="1" applyFill="1" applyBorder="1" applyAlignment="1">
      <alignment horizontal="center" vertical="center" wrapText="1"/>
    </xf>
    <xf numFmtId="0" fontId="15" fillId="6" borderId="33" xfId="0" applyFont="1" applyFill="1" applyBorder="1" applyAlignment="1">
      <alignment vertical="center" wrapText="1"/>
    </xf>
    <xf numFmtId="0" fontId="15" fillId="6" borderId="4" xfId="0" applyFont="1" applyFill="1" applyBorder="1" applyAlignment="1">
      <alignment vertical="center" wrapText="1"/>
    </xf>
    <xf numFmtId="0" fontId="17" fillId="7" borderId="0" xfId="0" applyFont="1" applyFill="1" applyBorder="1" applyAlignment="1">
      <alignment horizontal="center" vertical="center" wrapText="1"/>
    </xf>
    <xf numFmtId="0" fontId="8" fillId="10" borderId="35" xfId="0" applyFont="1" applyFill="1" applyBorder="1" applyAlignment="1">
      <alignment horizontal="center" vertical="center" wrapText="1"/>
    </xf>
    <xf numFmtId="0" fontId="8" fillId="11" borderId="21" xfId="0" applyFont="1" applyFill="1" applyBorder="1" applyAlignment="1">
      <alignment horizontal="center" vertical="center" wrapText="1"/>
    </xf>
    <xf numFmtId="0" fontId="8" fillId="5" borderId="21" xfId="0" applyFont="1" applyFill="1" applyBorder="1" applyAlignment="1">
      <alignment horizontal="center" vertical="center" wrapText="1"/>
    </xf>
    <xf numFmtId="0" fontId="8" fillId="4" borderId="21" xfId="0" applyFont="1" applyFill="1" applyBorder="1" applyAlignment="1">
      <alignment horizontal="center" vertical="center" wrapText="1"/>
    </xf>
    <xf numFmtId="0" fontId="0" fillId="10" borderId="38" xfId="0" applyFill="1" applyBorder="1" applyAlignment="1">
      <alignment horizontal="center" vertical="center" wrapText="1"/>
    </xf>
    <xf numFmtId="0" fontId="0" fillId="11" borderId="38" xfId="0" applyFill="1" applyBorder="1" applyAlignment="1">
      <alignment horizontal="center" vertical="center" wrapText="1"/>
    </xf>
    <xf numFmtId="0" fontId="0" fillId="5" borderId="38" xfId="0" applyFill="1" applyBorder="1" applyAlignment="1">
      <alignment horizontal="center" vertical="center" wrapText="1"/>
    </xf>
    <xf numFmtId="0" fontId="0" fillId="4" borderId="38" xfId="0" applyFill="1" applyBorder="1" applyAlignment="1">
      <alignment horizontal="center" vertical="center" wrapText="1"/>
    </xf>
    <xf numFmtId="0" fontId="8" fillId="6" borderId="9" xfId="0" applyFont="1" applyFill="1" applyBorder="1" applyAlignment="1">
      <alignment horizontal="center" vertical="center" wrapText="1"/>
    </xf>
    <xf numFmtId="0" fontId="0" fillId="10" borderId="39" xfId="0" applyFill="1" applyBorder="1" applyAlignment="1">
      <alignment horizontal="center" vertical="center" wrapText="1"/>
    </xf>
    <xf numFmtId="0" fontId="0" fillId="11" borderId="39" xfId="0" applyFill="1" applyBorder="1" applyAlignment="1">
      <alignment horizontal="center" vertical="center" wrapText="1"/>
    </xf>
    <xf numFmtId="0" fontId="0" fillId="5" borderId="39" xfId="0" applyFill="1" applyBorder="1" applyAlignment="1">
      <alignment horizontal="center" vertical="center" wrapText="1"/>
    </xf>
    <xf numFmtId="0" fontId="0" fillId="4" borderId="39" xfId="0" applyFill="1" applyBorder="1" applyAlignment="1">
      <alignment horizontal="center" vertical="center" wrapText="1"/>
    </xf>
    <xf numFmtId="0" fontId="8" fillId="6" borderId="40" xfId="0" applyFont="1" applyFill="1" applyBorder="1" applyAlignment="1">
      <alignment horizontal="center" vertical="center" wrapText="1"/>
    </xf>
    <xf numFmtId="0" fontId="15" fillId="6" borderId="30" xfId="0" applyFont="1" applyFill="1" applyBorder="1" applyAlignment="1">
      <alignment vertical="center" wrapText="1"/>
    </xf>
    <xf numFmtId="0" fontId="0" fillId="10" borderId="42" xfId="0" applyFill="1" applyBorder="1" applyAlignment="1">
      <alignment horizontal="center" vertical="center" wrapText="1"/>
    </xf>
    <xf numFmtId="0" fontId="0" fillId="10" borderId="43" xfId="0" applyFill="1" applyBorder="1" applyAlignment="1">
      <alignment horizontal="center" vertical="center" wrapText="1"/>
    </xf>
    <xf numFmtId="0" fontId="0" fillId="10" borderId="41" xfId="0" applyFill="1" applyBorder="1" applyAlignment="1">
      <alignment horizontal="center" vertical="center" wrapText="1"/>
    </xf>
    <xf numFmtId="0" fontId="0" fillId="10" borderId="21" xfId="0" applyFill="1" applyBorder="1" applyAlignment="1">
      <alignment horizontal="center" vertical="center" wrapText="1"/>
    </xf>
    <xf numFmtId="0" fontId="0" fillId="11" borderId="21" xfId="0" applyFill="1" applyBorder="1" applyAlignment="1">
      <alignment horizontal="center" vertical="center" wrapText="1"/>
    </xf>
    <xf numFmtId="0" fontId="0" fillId="5" borderId="21" xfId="0" applyFill="1" applyBorder="1" applyAlignment="1">
      <alignment horizontal="center" vertical="center" wrapText="1"/>
    </xf>
    <xf numFmtId="0" fontId="0" fillId="4" borderId="21" xfId="0" applyFill="1" applyBorder="1" applyAlignment="1">
      <alignment horizontal="center" vertical="center" wrapText="1"/>
    </xf>
    <xf numFmtId="0" fontId="0" fillId="12" borderId="25" xfId="0" applyFill="1" applyBorder="1" applyAlignment="1">
      <alignment horizontal="center" vertical="center" wrapText="1"/>
    </xf>
    <xf numFmtId="0" fontId="0" fillId="12" borderId="23" xfId="0" applyFill="1" applyBorder="1" applyAlignment="1">
      <alignment horizontal="center" vertical="center" wrapText="1"/>
    </xf>
    <xf numFmtId="0" fontId="0" fillId="10" borderId="15" xfId="0" applyFill="1" applyBorder="1" applyAlignment="1">
      <alignment horizontal="center" vertical="center" wrapText="1"/>
    </xf>
    <xf numFmtId="0" fontId="0" fillId="11" borderId="15" xfId="0" applyFill="1" applyBorder="1" applyAlignment="1">
      <alignment horizontal="center" vertical="center" wrapText="1"/>
    </xf>
    <xf numFmtId="0" fontId="0" fillId="12" borderId="15" xfId="0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 vertical="center" wrapText="1"/>
    </xf>
    <xf numFmtId="0" fontId="16" fillId="8" borderId="15" xfId="0" applyFont="1" applyFill="1" applyBorder="1" applyAlignment="1">
      <alignment horizontal="center" vertical="center" wrapText="1"/>
    </xf>
    <xf numFmtId="0" fontId="8" fillId="13" borderId="15" xfId="0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vertical="center" wrapText="1"/>
    </xf>
    <xf numFmtId="0" fontId="0" fillId="10" borderId="34" xfId="0" applyFill="1" applyBorder="1" applyAlignment="1">
      <alignment horizontal="center" vertical="center" wrapText="1"/>
    </xf>
    <xf numFmtId="0" fontId="0" fillId="10" borderId="44" xfId="0" applyFill="1" applyBorder="1" applyAlignment="1">
      <alignment horizontal="center" vertical="center" wrapText="1"/>
    </xf>
    <xf numFmtId="0" fontId="0" fillId="10" borderId="45" xfId="0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0" fillId="6" borderId="0" xfId="0" applyFill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4" fillId="7" borderId="0" xfId="0" applyFont="1" applyFill="1" applyAlignment="1">
      <alignment horizontal="center" vertical="center" wrapText="1"/>
    </xf>
    <xf numFmtId="0" fontId="0" fillId="10" borderId="48" xfId="0" applyFill="1" applyBorder="1" applyAlignment="1">
      <alignment horizontal="center" vertical="center" wrapText="1"/>
    </xf>
    <xf numFmtId="0" fontId="13" fillId="6" borderId="33" xfId="0" applyFont="1" applyFill="1" applyBorder="1" applyAlignment="1">
      <alignment vertical="center" wrapText="1"/>
    </xf>
    <xf numFmtId="0" fontId="13" fillId="6" borderId="15" xfId="0" applyFont="1" applyFill="1" applyBorder="1" applyAlignment="1">
      <alignment vertical="center" wrapText="1"/>
    </xf>
    <xf numFmtId="0" fontId="13" fillId="6" borderId="15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8" fillId="2" borderId="36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15" fillId="6" borderId="46" xfId="0" applyFont="1" applyFill="1" applyBorder="1" applyAlignment="1">
      <alignment horizontal="center" vertical="center" wrapText="1"/>
    </xf>
    <xf numFmtId="0" fontId="15" fillId="6" borderId="47" xfId="0" applyFont="1" applyFill="1" applyBorder="1" applyAlignment="1">
      <alignment horizontal="center" vertical="center" wrapText="1"/>
    </xf>
    <xf numFmtId="0" fontId="0" fillId="2" borderId="36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20" fillId="2" borderId="36" xfId="0" applyFont="1" applyFill="1" applyBorder="1" applyAlignment="1">
      <alignment horizontal="center" vertical="center" wrapText="1"/>
    </xf>
    <xf numFmtId="0" fontId="20" fillId="2" borderId="18" xfId="0" applyFont="1" applyFill="1" applyBorder="1" applyAlignment="1">
      <alignment horizontal="center" vertical="center" wrapText="1"/>
    </xf>
    <xf numFmtId="0" fontId="15" fillId="6" borderId="14" xfId="0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horizontal="center" vertical="center" wrapText="1"/>
    </xf>
    <xf numFmtId="0" fontId="15" fillId="6" borderId="31" xfId="0" applyFont="1" applyFill="1" applyBorder="1" applyAlignment="1">
      <alignment horizontal="center" vertical="center" wrapText="1"/>
    </xf>
    <xf numFmtId="0" fontId="15" fillId="6" borderId="3" xfId="0" applyFont="1" applyFill="1" applyBorder="1" applyAlignment="1">
      <alignment horizontal="center" vertical="center" wrapText="1"/>
    </xf>
    <xf numFmtId="0" fontId="15" fillId="6" borderId="11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19" fillId="2" borderId="36" xfId="0" applyFont="1" applyFill="1" applyBorder="1" applyAlignment="1">
      <alignment horizontal="center" vertical="center" wrapText="1"/>
    </xf>
    <xf numFmtId="0" fontId="19" fillId="2" borderId="18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5" fillId="6" borderId="30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5" fillId="6" borderId="15" xfId="0" applyFont="1" applyFill="1" applyBorder="1" applyAlignment="1">
      <alignment horizontal="center" vertical="center" wrapText="1"/>
    </xf>
    <xf numFmtId="0" fontId="15" fillId="6" borderId="18" xfId="0" applyFont="1" applyFill="1" applyBorder="1" applyAlignment="1">
      <alignment horizontal="center" vertical="center" wrapText="1"/>
    </xf>
    <xf numFmtId="0" fontId="8" fillId="2" borderId="37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18" fillId="8" borderId="14" xfId="0" applyFont="1" applyFill="1" applyBorder="1" applyAlignment="1">
      <alignment horizontal="center" vertical="center" wrapText="1"/>
    </xf>
    <xf numFmtId="0" fontId="18" fillId="8" borderId="0" xfId="0" applyFont="1" applyFill="1" applyAlignment="1">
      <alignment horizontal="center" vertical="center" wrapText="1"/>
    </xf>
    <xf numFmtId="0" fontId="14" fillId="8" borderId="15" xfId="0" applyFont="1" applyFill="1" applyBorder="1" applyAlignment="1">
      <alignment horizontal="center" vertical="center" wrapText="1"/>
    </xf>
    <xf numFmtId="0" fontId="14" fillId="8" borderId="18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5" fillId="3" borderId="6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</cellXfs>
  <cellStyles count="3">
    <cellStyle name="Normal 2" xfId="2"/>
    <cellStyle name="Normal 3" xfId="1"/>
    <cellStyle name="Normale" xfId="0" builtinId="0"/>
  </cellStyles>
  <dxfs count="0"/>
  <tableStyles count="0" defaultTableStyle="TableStyleMedium2" defaultPivotStyle="PivotStyleLight16"/>
  <colors>
    <mruColors>
      <color rgb="FFFF7C80"/>
      <color rgb="FFFFC1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1800" b="1"/>
              <a:t>ATA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Ancona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'Report Globale'!$F$1:$M$2</c:f>
              <c:multiLvlStrCache>
                <c:ptCount val="8"/>
                <c:lvl>
                  <c:pt idx="0">
                    <c:v>PROVINCIA</c:v>
                  </c:pt>
                  <c:pt idx="1">
                    <c:v>AA</c:v>
                  </c:pt>
                  <c:pt idx="2">
                    <c:v>AT</c:v>
                  </c:pt>
                  <c:pt idx="3">
                    <c:v>CO</c:v>
                  </c:pt>
                  <c:pt idx="4">
                    <c:v>CS</c:v>
                  </c:pt>
                  <c:pt idx="5">
                    <c:v>DM</c:v>
                  </c:pt>
                  <c:pt idx="6">
                    <c:v>DSGA</c:v>
                  </c:pt>
                  <c:pt idx="7">
                    <c:v>IF</c:v>
                  </c:pt>
                </c:lvl>
                <c:lvl>
                  <c:pt idx="1">
                    <c:v>ATA</c:v>
                  </c:pt>
                </c:lvl>
              </c:multiLvlStrCache>
            </c:multiLvlStrRef>
          </c:cat>
          <c:val>
            <c:numRef>
              <c:f>'Report Globale'!$F$3:$M$3</c:f>
              <c:numCache>
                <c:formatCode>General</c:formatCode>
                <c:ptCount val="8"/>
                <c:pt idx="0">
                  <c:v>0</c:v>
                </c:pt>
                <c:pt idx="1">
                  <c:v>13</c:v>
                </c:pt>
                <c:pt idx="2">
                  <c:v>7</c:v>
                </c:pt>
                <c:pt idx="3">
                  <c:v>1</c:v>
                </c:pt>
                <c:pt idx="4">
                  <c:v>67</c:v>
                </c:pt>
                <c:pt idx="5">
                  <c:v>5</c:v>
                </c:pt>
                <c:pt idx="6">
                  <c:v>2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B22-41A2-8439-130A335030CA}"/>
            </c:ext>
          </c:extLst>
        </c:ser>
        <c:ser>
          <c:idx val="1"/>
          <c:order val="1"/>
          <c:tx>
            <c:v>Ascoli Piceno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'Report Globale'!$F$1:$M$2</c:f>
              <c:multiLvlStrCache>
                <c:ptCount val="8"/>
                <c:lvl>
                  <c:pt idx="0">
                    <c:v>PROVINCIA</c:v>
                  </c:pt>
                  <c:pt idx="1">
                    <c:v>AA</c:v>
                  </c:pt>
                  <c:pt idx="2">
                    <c:v>AT</c:v>
                  </c:pt>
                  <c:pt idx="3">
                    <c:v>CO</c:v>
                  </c:pt>
                  <c:pt idx="4">
                    <c:v>CS</c:v>
                  </c:pt>
                  <c:pt idx="5">
                    <c:v>DM</c:v>
                  </c:pt>
                  <c:pt idx="6">
                    <c:v>DSGA</c:v>
                  </c:pt>
                  <c:pt idx="7">
                    <c:v>IF</c:v>
                  </c:pt>
                </c:lvl>
                <c:lvl>
                  <c:pt idx="1">
                    <c:v>ATA</c:v>
                  </c:pt>
                </c:lvl>
              </c:multiLvlStrCache>
            </c:multiLvlStrRef>
          </c:cat>
          <c:val>
            <c:numRef>
              <c:f>'Report Globale'!$F$4:$M$4</c:f>
              <c:numCache>
                <c:formatCode>General</c:formatCode>
                <c:ptCount val="8"/>
                <c:pt idx="0">
                  <c:v>0</c:v>
                </c:pt>
                <c:pt idx="1">
                  <c:v>16</c:v>
                </c:pt>
                <c:pt idx="2">
                  <c:v>6</c:v>
                </c:pt>
                <c:pt idx="3">
                  <c:v>0</c:v>
                </c:pt>
                <c:pt idx="4">
                  <c:v>51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B22-41A2-8439-130A335030CA}"/>
            </c:ext>
          </c:extLst>
        </c:ser>
        <c:ser>
          <c:idx val="2"/>
          <c:order val="2"/>
          <c:tx>
            <c:v>Macerata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'Report Globale'!$F$1:$M$2</c:f>
              <c:multiLvlStrCache>
                <c:ptCount val="8"/>
                <c:lvl>
                  <c:pt idx="0">
                    <c:v>PROVINCIA</c:v>
                  </c:pt>
                  <c:pt idx="1">
                    <c:v>AA</c:v>
                  </c:pt>
                  <c:pt idx="2">
                    <c:v>AT</c:v>
                  </c:pt>
                  <c:pt idx="3">
                    <c:v>CO</c:v>
                  </c:pt>
                  <c:pt idx="4">
                    <c:v>CS</c:v>
                  </c:pt>
                  <c:pt idx="5">
                    <c:v>DM</c:v>
                  </c:pt>
                  <c:pt idx="6">
                    <c:v>DSGA</c:v>
                  </c:pt>
                  <c:pt idx="7">
                    <c:v>IF</c:v>
                  </c:pt>
                </c:lvl>
                <c:lvl>
                  <c:pt idx="1">
                    <c:v>ATA</c:v>
                  </c:pt>
                </c:lvl>
              </c:multiLvlStrCache>
            </c:multiLvlStrRef>
          </c:cat>
          <c:val>
            <c:numRef>
              <c:f>'Report Globale'!$F$5:$M$5</c:f>
              <c:numCache>
                <c:formatCode>General</c:formatCode>
                <c:ptCount val="8"/>
                <c:pt idx="0">
                  <c:v>0</c:v>
                </c:pt>
                <c:pt idx="1">
                  <c:v>10</c:v>
                </c:pt>
                <c:pt idx="2">
                  <c:v>2</c:v>
                </c:pt>
                <c:pt idx="3">
                  <c:v>0</c:v>
                </c:pt>
                <c:pt idx="4">
                  <c:v>47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B22-41A2-8439-130A335030CA}"/>
            </c:ext>
          </c:extLst>
        </c:ser>
        <c:ser>
          <c:idx val="3"/>
          <c:order val="3"/>
          <c:tx>
            <c:v>Pesaro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'Report Globale'!$F$1:$M$2</c:f>
              <c:multiLvlStrCache>
                <c:ptCount val="8"/>
                <c:lvl>
                  <c:pt idx="0">
                    <c:v>PROVINCIA</c:v>
                  </c:pt>
                  <c:pt idx="1">
                    <c:v>AA</c:v>
                  </c:pt>
                  <c:pt idx="2">
                    <c:v>AT</c:v>
                  </c:pt>
                  <c:pt idx="3">
                    <c:v>CO</c:v>
                  </c:pt>
                  <c:pt idx="4">
                    <c:v>CS</c:v>
                  </c:pt>
                  <c:pt idx="5">
                    <c:v>DM</c:v>
                  </c:pt>
                  <c:pt idx="6">
                    <c:v>DSGA</c:v>
                  </c:pt>
                  <c:pt idx="7">
                    <c:v>IF</c:v>
                  </c:pt>
                </c:lvl>
                <c:lvl>
                  <c:pt idx="1">
                    <c:v>ATA</c:v>
                  </c:pt>
                </c:lvl>
              </c:multiLvlStrCache>
            </c:multiLvlStrRef>
          </c:cat>
          <c:val>
            <c:numRef>
              <c:f>'Report Globale'!$F$6:$M$6</c:f>
              <c:numCache>
                <c:formatCode>General</c:formatCode>
                <c:ptCount val="8"/>
                <c:pt idx="0">
                  <c:v>0</c:v>
                </c:pt>
                <c:pt idx="1">
                  <c:v>16</c:v>
                </c:pt>
                <c:pt idx="2">
                  <c:v>5</c:v>
                </c:pt>
                <c:pt idx="3">
                  <c:v>0</c:v>
                </c:pt>
                <c:pt idx="4">
                  <c:v>44</c:v>
                </c:pt>
                <c:pt idx="5">
                  <c:v>4</c:v>
                </c:pt>
                <c:pt idx="6">
                  <c:v>2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B22-41A2-8439-130A335030CA}"/>
            </c:ext>
          </c:extLst>
        </c:ser>
        <c:ser>
          <c:idx val="5"/>
          <c:order val="5"/>
          <c:tx>
            <c:v>Totale Marche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'Report Globale'!$F$1:$M$2</c:f>
              <c:multiLvlStrCache>
                <c:ptCount val="8"/>
                <c:lvl>
                  <c:pt idx="0">
                    <c:v>PROVINCIA</c:v>
                  </c:pt>
                  <c:pt idx="1">
                    <c:v>AA</c:v>
                  </c:pt>
                  <c:pt idx="2">
                    <c:v>AT</c:v>
                  </c:pt>
                  <c:pt idx="3">
                    <c:v>CO</c:v>
                  </c:pt>
                  <c:pt idx="4">
                    <c:v>CS</c:v>
                  </c:pt>
                  <c:pt idx="5">
                    <c:v>DM</c:v>
                  </c:pt>
                  <c:pt idx="6">
                    <c:v>DSGA</c:v>
                  </c:pt>
                  <c:pt idx="7">
                    <c:v>IF</c:v>
                  </c:pt>
                </c:lvl>
                <c:lvl>
                  <c:pt idx="1">
                    <c:v>ATA</c:v>
                  </c:pt>
                </c:lvl>
              </c:multiLvlStrCache>
            </c:multiLvlStrRef>
          </c:cat>
          <c:val>
            <c:numRef>
              <c:f>'Report Globale'!$F$8:$M$8</c:f>
              <c:numCache>
                <c:formatCode>General</c:formatCode>
                <c:ptCount val="8"/>
                <c:pt idx="0">
                  <c:v>0</c:v>
                </c:pt>
                <c:pt idx="1">
                  <c:v>55</c:v>
                </c:pt>
                <c:pt idx="2">
                  <c:v>20</c:v>
                </c:pt>
                <c:pt idx="3">
                  <c:v>1</c:v>
                </c:pt>
                <c:pt idx="4">
                  <c:v>209</c:v>
                </c:pt>
                <c:pt idx="5">
                  <c:v>11</c:v>
                </c:pt>
                <c:pt idx="6">
                  <c:v>4</c:v>
                </c:pt>
                <c:pt idx="7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4B22-41A2-8439-130A335030C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35"/>
        <c:axId val="735177984"/>
        <c:axId val="735186144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4"/>
                <c:order val="4"/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it-IT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 xmlns:c16r2="http://schemas.microsoft.com/office/drawing/2015/06/chart">
                      <c:ext uri="{02D57815-91ED-43cb-92C2-25804820EDAC}">
                        <c15:formulaRef>
                          <c15:sqref>'Report Globale'!$F$1:$M$2</c15:sqref>
                        </c15:formulaRef>
                      </c:ext>
                    </c:extLst>
                    <c:multiLvlStrCache>
                      <c:ptCount val="8"/>
                      <c:lvl>
                        <c:pt idx="0">
                          <c:v>PROVINCIA</c:v>
                        </c:pt>
                        <c:pt idx="1">
                          <c:v>AA</c:v>
                        </c:pt>
                        <c:pt idx="2">
                          <c:v>AT</c:v>
                        </c:pt>
                        <c:pt idx="3">
                          <c:v>CO</c:v>
                        </c:pt>
                        <c:pt idx="4">
                          <c:v>CS</c:v>
                        </c:pt>
                        <c:pt idx="5">
                          <c:v>DM</c:v>
                        </c:pt>
                        <c:pt idx="6">
                          <c:v>DSGA</c:v>
                        </c:pt>
                        <c:pt idx="7">
                          <c:v>IF</c:v>
                        </c:pt>
                      </c:lvl>
                      <c:lvl>
                        <c:pt idx="1">
                          <c:v>ATA</c:v>
                        </c:pt>
                      </c:lvl>
                    </c:multiLvlStrCache>
                  </c:multiLvlStrRef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'Report Globale'!$F$7:$M$7</c15:sqref>
                        </c15:formulaRef>
                      </c:ext>
                    </c:extLst>
                    <c:numCache>
                      <c:formatCode>General</c:formatCode>
                      <c:ptCount val="8"/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4-4B22-41A2-8439-130A335030CA}"/>
                  </c:ext>
                </c:extLst>
              </c15:ser>
            </c15:filteredBarSeries>
            <c15:filteredBarSeries>
              <c15:ser>
                <c:idx val="6"/>
                <c:order val="6"/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it-IT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'Report Globale'!$F$1:$M$2</c15:sqref>
                        </c15:formulaRef>
                      </c:ext>
                    </c:extLst>
                    <c:multiLvlStrCache>
                      <c:ptCount val="8"/>
                      <c:lvl>
                        <c:pt idx="0">
                          <c:v>PROVINCIA</c:v>
                        </c:pt>
                        <c:pt idx="1">
                          <c:v>AA</c:v>
                        </c:pt>
                        <c:pt idx="2">
                          <c:v>AT</c:v>
                        </c:pt>
                        <c:pt idx="3">
                          <c:v>CO</c:v>
                        </c:pt>
                        <c:pt idx="4">
                          <c:v>CS</c:v>
                        </c:pt>
                        <c:pt idx="5">
                          <c:v>DM</c:v>
                        </c:pt>
                        <c:pt idx="6">
                          <c:v>DSGA</c:v>
                        </c:pt>
                        <c:pt idx="7">
                          <c:v>IF</c:v>
                        </c:pt>
                      </c:lvl>
                      <c:lvl>
                        <c:pt idx="1">
                          <c:v>ATA</c:v>
                        </c:pt>
                      </c:lvl>
                    </c:multiLvlStrCache>
                  </c:multiLvlStrRef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'Report Globale'!$F$9:$M$9</c15:sqref>
                        </c15:formulaRef>
                      </c:ext>
                    </c:extLst>
                    <c:numCache>
                      <c:formatCode>General</c:formatCode>
                      <c:ptCount val="8"/>
                    </c:numCache>
                  </c:numRef>
                </c:val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6-4B22-41A2-8439-130A335030CA}"/>
                  </c:ext>
                </c:extLst>
              </c15:ser>
            </c15:filteredBarSeries>
          </c:ext>
        </c:extLst>
      </c:barChart>
      <c:catAx>
        <c:axId val="735177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735186144"/>
        <c:crosses val="autoZero"/>
        <c:auto val="1"/>
        <c:lblAlgn val="ctr"/>
        <c:lblOffset val="100"/>
        <c:noMultiLvlLbl val="0"/>
      </c:catAx>
      <c:valAx>
        <c:axId val="735186144"/>
        <c:scaling>
          <c:orientation val="minMax"/>
          <c:max val="210"/>
        </c:scaling>
        <c:delete val="1"/>
        <c:axPos val="l"/>
        <c:numFmt formatCode="General" sourceLinked="1"/>
        <c:majorTickMark val="none"/>
        <c:minorTickMark val="none"/>
        <c:tickLblPos val="nextTo"/>
        <c:crossAx val="735177984"/>
        <c:crosses val="autoZero"/>
        <c:crossBetween val="between"/>
        <c:majorUnit val="5"/>
        <c:minorUnit val="5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1800" b="1"/>
              <a:t>PRIMARIA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2.6772431223874793E-2"/>
          <c:y val="0.11113787984139215"/>
          <c:w val="0.97283950617283954"/>
          <c:h val="0.85990704025958564"/>
        </c:manualLayout>
      </c:layout>
      <c:barChart>
        <c:barDir val="col"/>
        <c:grouping val="clustered"/>
        <c:varyColors val="0"/>
        <c:ser>
          <c:idx val="0"/>
          <c:order val="0"/>
          <c:tx>
            <c:v>Ancona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'Cessazioni PRIMARIA'!$B$2:$M$2</c:f>
              <c:strCache>
                <c:ptCount val="12"/>
                <c:pt idx="0">
                  <c:v>Normale CS01</c:v>
                </c:pt>
                <c:pt idx="1">
                  <c:v>Normale CS10</c:v>
                </c:pt>
                <c:pt idx="2">
                  <c:v>Normale CS11</c:v>
                </c:pt>
                <c:pt idx="3">
                  <c:v>Normale RP03</c:v>
                </c:pt>
                <c:pt idx="4">
                  <c:v>Fuori Ruolo CS01</c:v>
                </c:pt>
                <c:pt idx="5">
                  <c:v>Fuori Ruolo CS10</c:v>
                </c:pt>
                <c:pt idx="6">
                  <c:v>Fuori Ruolo CS11</c:v>
                </c:pt>
                <c:pt idx="7">
                  <c:v>Fuori Ruolo RP03</c:v>
                </c:pt>
                <c:pt idx="8">
                  <c:v>Sostegno CS01</c:v>
                </c:pt>
                <c:pt idx="9">
                  <c:v>Sostegno CS10</c:v>
                </c:pt>
                <c:pt idx="10">
                  <c:v>Sostegno CS11</c:v>
                </c:pt>
                <c:pt idx="11">
                  <c:v>Sostegno RP03</c:v>
                </c:pt>
              </c:strCache>
            </c:strRef>
          </c:cat>
          <c:val>
            <c:numRef>
              <c:f>'Cessazioni PRIMARIA'!$B$3:$M$3</c:f>
              <c:numCache>
                <c:formatCode>General</c:formatCode>
                <c:ptCount val="12"/>
                <c:pt idx="0">
                  <c:v>23</c:v>
                </c:pt>
                <c:pt idx="1">
                  <c:v>34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0BD-4819-8BEC-2930E5891F9B}"/>
            </c:ext>
          </c:extLst>
        </c:ser>
        <c:ser>
          <c:idx val="1"/>
          <c:order val="1"/>
          <c:tx>
            <c:v>Ascoli Piceno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'Cessazioni PRIMARIA'!$B$2:$M$2</c:f>
              <c:strCache>
                <c:ptCount val="12"/>
                <c:pt idx="0">
                  <c:v>Normale CS01</c:v>
                </c:pt>
                <c:pt idx="1">
                  <c:v>Normale CS10</c:v>
                </c:pt>
                <c:pt idx="2">
                  <c:v>Normale CS11</c:v>
                </c:pt>
                <c:pt idx="3">
                  <c:v>Normale RP03</c:v>
                </c:pt>
                <c:pt idx="4">
                  <c:v>Fuori Ruolo CS01</c:v>
                </c:pt>
                <c:pt idx="5">
                  <c:v>Fuori Ruolo CS10</c:v>
                </c:pt>
                <c:pt idx="6">
                  <c:v>Fuori Ruolo CS11</c:v>
                </c:pt>
                <c:pt idx="7">
                  <c:v>Fuori Ruolo RP03</c:v>
                </c:pt>
                <c:pt idx="8">
                  <c:v>Sostegno CS01</c:v>
                </c:pt>
                <c:pt idx="9">
                  <c:v>Sostegno CS10</c:v>
                </c:pt>
                <c:pt idx="10">
                  <c:v>Sostegno CS11</c:v>
                </c:pt>
                <c:pt idx="11">
                  <c:v>Sostegno RP03</c:v>
                </c:pt>
              </c:strCache>
            </c:strRef>
          </c:cat>
          <c:val>
            <c:numRef>
              <c:f>'Cessazioni PRIMARIA'!$B$4:$M$4</c:f>
              <c:numCache>
                <c:formatCode>General</c:formatCode>
                <c:ptCount val="12"/>
                <c:pt idx="0">
                  <c:v>28</c:v>
                </c:pt>
                <c:pt idx="1">
                  <c:v>27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0BD-4819-8BEC-2930E5891F9B}"/>
            </c:ext>
          </c:extLst>
        </c:ser>
        <c:ser>
          <c:idx val="2"/>
          <c:order val="2"/>
          <c:tx>
            <c:v>Macerata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'Cessazioni PRIMARIA'!$B$2:$M$2</c:f>
              <c:strCache>
                <c:ptCount val="12"/>
                <c:pt idx="0">
                  <c:v>Normale CS01</c:v>
                </c:pt>
                <c:pt idx="1">
                  <c:v>Normale CS10</c:v>
                </c:pt>
                <c:pt idx="2">
                  <c:v>Normale CS11</c:v>
                </c:pt>
                <c:pt idx="3">
                  <c:v>Normale RP03</c:v>
                </c:pt>
                <c:pt idx="4">
                  <c:v>Fuori Ruolo CS01</c:v>
                </c:pt>
                <c:pt idx="5">
                  <c:v>Fuori Ruolo CS10</c:v>
                </c:pt>
                <c:pt idx="6">
                  <c:v>Fuori Ruolo CS11</c:v>
                </c:pt>
                <c:pt idx="7">
                  <c:v>Fuori Ruolo RP03</c:v>
                </c:pt>
                <c:pt idx="8">
                  <c:v>Sostegno CS01</c:v>
                </c:pt>
                <c:pt idx="9">
                  <c:v>Sostegno CS10</c:v>
                </c:pt>
                <c:pt idx="10">
                  <c:v>Sostegno CS11</c:v>
                </c:pt>
                <c:pt idx="11">
                  <c:v>Sostegno RP03</c:v>
                </c:pt>
              </c:strCache>
            </c:strRef>
          </c:cat>
          <c:val>
            <c:numRef>
              <c:f>'Cessazioni PRIMARIA'!$B$5:$M$5</c:f>
              <c:numCache>
                <c:formatCode>General</c:formatCode>
                <c:ptCount val="12"/>
                <c:pt idx="0">
                  <c:v>14</c:v>
                </c:pt>
                <c:pt idx="1">
                  <c:v>26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0BD-4819-8BEC-2930E5891F9B}"/>
            </c:ext>
          </c:extLst>
        </c:ser>
        <c:ser>
          <c:idx val="3"/>
          <c:order val="3"/>
          <c:tx>
            <c:v>Pesaro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'Cessazioni PRIMARIA'!$B$2:$M$2</c:f>
              <c:strCache>
                <c:ptCount val="12"/>
                <c:pt idx="0">
                  <c:v>Normale CS01</c:v>
                </c:pt>
                <c:pt idx="1">
                  <c:v>Normale CS10</c:v>
                </c:pt>
                <c:pt idx="2">
                  <c:v>Normale CS11</c:v>
                </c:pt>
                <c:pt idx="3">
                  <c:v>Normale RP03</c:v>
                </c:pt>
                <c:pt idx="4">
                  <c:v>Fuori Ruolo CS01</c:v>
                </c:pt>
                <c:pt idx="5">
                  <c:v>Fuori Ruolo CS10</c:v>
                </c:pt>
                <c:pt idx="6">
                  <c:v>Fuori Ruolo CS11</c:v>
                </c:pt>
                <c:pt idx="7">
                  <c:v>Fuori Ruolo RP03</c:v>
                </c:pt>
                <c:pt idx="8">
                  <c:v>Sostegno CS01</c:v>
                </c:pt>
                <c:pt idx="9">
                  <c:v>Sostegno CS10</c:v>
                </c:pt>
                <c:pt idx="10">
                  <c:v>Sostegno CS11</c:v>
                </c:pt>
                <c:pt idx="11">
                  <c:v>Sostegno RP03</c:v>
                </c:pt>
              </c:strCache>
            </c:strRef>
          </c:cat>
          <c:val>
            <c:numRef>
              <c:f>'Cessazioni PRIMARIA'!$B$6:$M$6</c:f>
              <c:numCache>
                <c:formatCode>General</c:formatCode>
                <c:ptCount val="12"/>
                <c:pt idx="0">
                  <c:v>7</c:v>
                </c:pt>
                <c:pt idx="1">
                  <c:v>39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E0BD-4819-8BEC-2930E5891F9B}"/>
            </c:ext>
          </c:extLst>
        </c:ser>
        <c:ser>
          <c:idx val="5"/>
          <c:order val="5"/>
          <c:tx>
            <c:v>Totale Marche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'Cessazioni PRIMARIA'!$B$2:$M$2</c:f>
              <c:strCache>
                <c:ptCount val="12"/>
                <c:pt idx="0">
                  <c:v>Normale CS01</c:v>
                </c:pt>
                <c:pt idx="1">
                  <c:v>Normale CS10</c:v>
                </c:pt>
                <c:pt idx="2">
                  <c:v>Normale CS11</c:v>
                </c:pt>
                <c:pt idx="3">
                  <c:v>Normale RP03</c:v>
                </c:pt>
                <c:pt idx="4">
                  <c:v>Fuori Ruolo CS01</c:v>
                </c:pt>
                <c:pt idx="5">
                  <c:v>Fuori Ruolo CS10</c:v>
                </c:pt>
                <c:pt idx="6">
                  <c:v>Fuori Ruolo CS11</c:v>
                </c:pt>
                <c:pt idx="7">
                  <c:v>Fuori Ruolo RP03</c:v>
                </c:pt>
                <c:pt idx="8">
                  <c:v>Sostegno CS01</c:v>
                </c:pt>
                <c:pt idx="9">
                  <c:v>Sostegno CS10</c:v>
                </c:pt>
                <c:pt idx="10">
                  <c:v>Sostegno CS11</c:v>
                </c:pt>
                <c:pt idx="11">
                  <c:v>Sostegno RP03</c:v>
                </c:pt>
              </c:strCache>
            </c:strRef>
          </c:cat>
          <c:val>
            <c:numRef>
              <c:f>'Cessazioni PRIMARIA'!$B$8:$M$8</c:f>
              <c:numCache>
                <c:formatCode>General</c:formatCode>
                <c:ptCount val="12"/>
                <c:pt idx="0">
                  <c:v>72</c:v>
                </c:pt>
                <c:pt idx="1">
                  <c:v>126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</c:v>
                </c:pt>
                <c:pt idx="9">
                  <c:v>6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E0BD-4819-8BEC-2930E5891F9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0"/>
        <c:overlap val="-25"/>
        <c:axId val="966512000"/>
        <c:axId val="966514720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4"/>
                <c:order val="4"/>
                <c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'Cessazioni PRIMARIA'!$A$7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it-IT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'Cessazioni PRIMARIA'!$B$2:$M$2</c15:sqref>
                        </c15:formulaRef>
                      </c:ext>
                    </c:extLst>
                    <c:strCache>
                      <c:ptCount val="12"/>
                      <c:pt idx="0">
                        <c:v>Normale CS01</c:v>
                      </c:pt>
                      <c:pt idx="1">
                        <c:v>Normale CS10</c:v>
                      </c:pt>
                      <c:pt idx="2">
                        <c:v>Normale CS11</c:v>
                      </c:pt>
                      <c:pt idx="3">
                        <c:v>Normale RP03</c:v>
                      </c:pt>
                      <c:pt idx="4">
                        <c:v>Fuori Ruolo CS01</c:v>
                      </c:pt>
                      <c:pt idx="5">
                        <c:v>Fuori Ruolo CS10</c:v>
                      </c:pt>
                      <c:pt idx="6">
                        <c:v>Fuori Ruolo CS11</c:v>
                      </c:pt>
                      <c:pt idx="7">
                        <c:v>Fuori Ruolo RP03</c:v>
                      </c:pt>
                      <c:pt idx="8">
                        <c:v>Sostegno CS01</c:v>
                      </c:pt>
                      <c:pt idx="9">
                        <c:v>Sostegno CS10</c:v>
                      </c:pt>
                      <c:pt idx="10">
                        <c:v>Sostegno CS11</c:v>
                      </c:pt>
                      <c:pt idx="11">
                        <c:v>Sostegno RP03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'Cessazioni PRIMARIA'!$B$7:$M$7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5-E0BD-4819-8BEC-2930E5891F9B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'Cessazioni PRIMARIA'!$A$9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it-IT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'Cessazioni PRIMARIA'!$B$2:$M$2</c15:sqref>
                        </c15:formulaRef>
                      </c:ext>
                    </c:extLst>
                    <c:strCache>
                      <c:ptCount val="12"/>
                      <c:pt idx="0">
                        <c:v>Normale CS01</c:v>
                      </c:pt>
                      <c:pt idx="1">
                        <c:v>Normale CS10</c:v>
                      </c:pt>
                      <c:pt idx="2">
                        <c:v>Normale CS11</c:v>
                      </c:pt>
                      <c:pt idx="3">
                        <c:v>Normale RP03</c:v>
                      </c:pt>
                      <c:pt idx="4">
                        <c:v>Fuori Ruolo CS01</c:v>
                      </c:pt>
                      <c:pt idx="5">
                        <c:v>Fuori Ruolo CS10</c:v>
                      </c:pt>
                      <c:pt idx="6">
                        <c:v>Fuori Ruolo CS11</c:v>
                      </c:pt>
                      <c:pt idx="7">
                        <c:v>Fuori Ruolo RP03</c:v>
                      </c:pt>
                      <c:pt idx="8">
                        <c:v>Sostegno CS01</c:v>
                      </c:pt>
                      <c:pt idx="9">
                        <c:v>Sostegno CS10</c:v>
                      </c:pt>
                      <c:pt idx="10">
                        <c:v>Sostegno CS11</c:v>
                      </c:pt>
                      <c:pt idx="11">
                        <c:v>Sostegno RP03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'Cessazioni PRIMARIA'!$B$9:$M$9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6-E0BD-4819-8BEC-2930E5891F9B}"/>
                  </c:ext>
                </c:extLst>
              </c15:ser>
            </c15:filteredBarSeries>
          </c:ext>
        </c:extLst>
      </c:barChart>
      <c:catAx>
        <c:axId val="966512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514720"/>
        <c:crosses val="autoZero"/>
        <c:auto val="1"/>
        <c:lblAlgn val="ctr"/>
        <c:lblOffset val="100"/>
        <c:noMultiLvlLbl val="0"/>
      </c:catAx>
      <c:valAx>
        <c:axId val="966514720"/>
        <c:scaling>
          <c:orientation val="minMax"/>
          <c:max val="120"/>
        </c:scaling>
        <c:delete val="1"/>
        <c:axPos val="l"/>
        <c:numFmt formatCode="General" sourceLinked="1"/>
        <c:majorTickMark val="none"/>
        <c:minorTickMark val="none"/>
        <c:tickLblPos val="nextTo"/>
        <c:crossAx val="966512000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1800" b="1" i="0" baseline="0">
                <a:effectLst/>
              </a:rPr>
              <a:t>SECONDARA I GRADO</a:t>
            </a:r>
            <a:endParaRPr lang="it-IT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3.7378187157922839E-3"/>
          <c:y val="8.2318477380897134E-2"/>
          <c:w val="0.99412628487518351"/>
          <c:h val="0.85488060063219018"/>
        </c:manualLayout>
      </c:layout>
      <c:barChart>
        <c:barDir val="col"/>
        <c:grouping val="clustered"/>
        <c:varyColors val="0"/>
        <c:ser>
          <c:idx val="0"/>
          <c:order val="0"/>
          <c:tx>
            <c:v>Ancona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'Cessazioni I GRADO'!$B$1:$BI$2</c:f>
              <c:multiLvlStrCache>
                <c:ptCount val="60"/>
                <c:lvl>
                  <c:pt idx="0">
                    <c:v>Normale A001/CS01</c:v>
                  </c:pt>
                  <c:pt idx="1">
                    <c:v>Normale A001/CS10</c:v>
                  </c:pt>
                  <c:pt idx="2">
                    <c:v>Normale A001/CS11</c:v>
                  </c:pt>
                  <c:pt idx="3">
                    <c:v>Normale A001/RP03</c:v>
                  </c:pt>
                  <c:pt idx="4">
                    <c:v>Normale A022/CS01</c:v>
                  </c:pt>
                  <c:pt idx="5">
                    <c:v>Normale A022/CS10</c:v>
                  </c:pt>
                  <c:pt idx="6">
                    <c:v>Normale A022/CS11</c:v>
                  </c:pt>
                  <c:pt idx="7">
                    <c:v>Normale A022/RP03</c:v>
                  </c:pt>
                  <c:pt idx="8">
                    <c:v>Normale A028/CS01</c:v>
                  </c:pt>
                  <c:pt idx="9">
                    <c:v>Normale A028/CS10</c:v>
                  </c:pt>
                  <c:pt idx="10">
                    <c:v>Normale A028/CS11</c:v>
                  </c:pt>
                  <c:pt idx="11">
                    <c:v>Normale A028/RP03</c:v>
                  </c:pt>
                  <c:pt idx="12">
                    <c:v>Normale A030/CS01</c:v>
                  </c:pt>
                  <c:pt idx="13">
                    <c:v>Normale A030/CS10</c:v>
                  </c:pt>
                  <c:pt idx="14">
                    <c:v>Normale A030/CS11</c:v>
                  </c:pt>
                  <c:pt idx="15">
                    <c:v>Normale A030/RP03</c:v>
                  </c:pt>
                  <c:pt idx="16">
                    <c:v>Normale A049/CS01</c:v>
                  </c:pt>
                  <c:pt idx="17">
                    <c:v>Normale A049/CS10</c:v>
                  </c:pt>
                  <c:pt idx="18">
                    <c:v>Normale A049/CS11</c:v>
                  </c:pt>
                  <c:pt idx="19">
                    <c:v>Normale A049/RP03</c:v>
                  </c:pt>
                  <c:pt idx="20">
                    <c:v>Normale A060/CS01</c:v>
                  </c:pt>
                  <c:pt idx="21">
                    <c:v>Normale A060/CS10</c:v>
                  </c:pt>
                  <c:pt idx="22">
                    <c:v>Normale A060/CS11</c:v>
                  </c:pt>
                  <c:pt idx="23">
                    <c:v>Normale A060/RP03</c:v>
                  </c:pt>
                  <c:pt idx="24">
                    <c:v>Normale AA25/CS01</c:v>
                  </c:pt>
                  <c:pt idx="25">
                    <c:v>Normale AA25/CS10</c:v>
                  </c:pt>
                  <c:pt idx="26">
                    <c:v>Normale AA25/CS11</c:v>
                  </c:pt>
                  <c:pt idx="27">
                    <c:v>Normale AA25/RP03</c:v>
                  </c:pt>
                  <c:pt idx="28">
                    <c:v>Normale AB25/CS01</c:v>
                  </c:pt>
                  <c:pt idx="29">
                    <c:v>Normale AB25/CS10</c:v>
                  </c:pt>
                  <c:pt idx="30">
                    <c:v>Normale AB25/CS11</c:v>
                  </c:pt>
                  <c:pt idx="31">
                    <c:v>Normale AB25/RP03</c:v>
                  </c:pt>
                  <c:pt idx="32">
                    <c:v>Normale AB56/CS01</c:v>
                  </c:pt>
                  <c:pt idx="33">
                    <c:v>Normale AB56/CS10</c:v>
                  </c:pt>
                  <c:pt idx="34">
                    <c:v>Normale AB56/CS11</c:v>
                  </c:pt>
                  <c:pt idx="35">
                    <c:v>Normale AB56/RP03</c:v>
                  </c:pt>
                  <c:pt idx="36">
                    <c:v>Sostegno A001/CS01</c:v>
                  </c:pt>
                  <c:pt idx="37">
                    <c:v>Sostegno A001/CS10</c:v>
                  </c:pt>
                  <c:pt idx="38">
                    <c:v>Sostegno A001/CS11</c:v>
                  </c:pt>
                  <c:pt idx="39">
                    <c:v>Sostegno A001/RP03</c:v>
                  </c:pt>
                  <c:pt idx="40">
                    <c:v>Sostegno A049/CS01</c:v>
                  </c:pt>
                  <c:pt idx="41">
                    <c:v>Sostegno A049/CS10</c:v>
                  </c:pt>
                  <c:pt idx="42">
                    <c:v>Sostegno A049/CS11</c:v>
                  </c:pt>
                  <c:pt idx="43">
                    <c:v>Sostegno A049/RP03</c:v>
                  </c:pt>
                  <c:pt idx="44">
                    <c:v>Sostegno A060/CS01</c:v>
                  </c:pt>
                  <c:pt idx="45">
                    <c:v>Sostegno A060/CS10</c:v>
                  </c:pt>
                  <c:pt idx="46">
                    <c:v>Sostegno A060/CS11</c:v>
                  </c:pt>
                  <c:pt idx="47">
                    <c:v>Sostegno A060/RP03</c:v>
                  </c:pt>
                  <c:pt idx="48">
                    <c:v>Sostegno AA25/CS01</c:v>
                  </c:pt>
                  <c:pt idx="49">
                    <c:v>Sostegno AA25/CS10</c:v>
                  </c:pt>
                  <c:pt idx="50">
                    <c:v>Sostegno AA25/CS11</c:v>
                  </c:pt>
                  <c:pt idx="51">
                    <c:v>Sostegno AA25/RP03</c:v>
                  </c:pt>
                  <c:pt idx="52">
                    <c:v>Sostegno AB25/CS01</c:v>
                  </c:pt>
                  <c:pt idx="53">
                    <c:v>Sostegno AB25/CS10</c:v>
                  </c:pt>
                  <c:pt idx="54">
                    <c:v>Sostegno AB25/CS11</c:v>
                  </c:pt>
                  <c:pt idx="55">
                    <c:v>Sostegno AB25/RP03</c:v>
                  </c:pt>
                  <c:pt idx="56">
                    <c:v>IRC/CS01</c:v>
                  </c:pt>
                  <c:pt idx="57">
                    <c:v>IRC/CS10</c:v>
                  </c:pt>
                  <c:pt idx="58">
                    <c:v>IRC/CS11</c:v>
                  </c:pt>
                  <c:pt idx="59">
                    <c:v>IRC/RP03</c:v>
                  </c:pt>
                </c:lvl>
                <c:lvl>
                  <c:pt idx="0">
                    <c:v>INSEGNANTI I GRADO</c:v>
                  </c:pt>
                </c:lvl>
              </c:multiLvlStrCache>
            </c:multiLvlStrRef>
          </c:cat>
          <c:val>
            <c:numRef>
              <c:f>'Cessazioni I GRADO'!$B$3:$BI$3</c:f>
              <c:numCache>
                <c:formatCode>General</c:formatCode>
                <c:ptCount val="60"/>
                <c:pt idx="0">
                  <c:v>3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8</c:v>
                </c:pt>
                <c:pt idx="5">
                  <c:v>4</c:v>
                </c:pt>
                <c:pt idx="6">
                  <c:v>0</c:v>
                </c:pt>
                <c:pt idx="7">
                  <c:v>0</c:v>
                </c:pt>
                <c:pt idx="8">
                  <c:v>6</c:v>
                </c:pt>
                <c:pt idx="9">
                  <c:v>4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  <c:pt idx="21">
                  <c:v>3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3</c:v>
                </c:pt>
                <c:pt idx="26">
                  <c:v>0</c:v>
                </c:pt>
                <c:pt idx="27">
                  <c:v>0</c:v>
                </c:pt>
                <c:pt idx="28">
                  <c:v>5</c:v>
                </c:pt>
                <c:pt idx="29">
                  <c:v>4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2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  <c:pt idx="52">
                  <c:v>1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EF8-4E2C-AC76-B2690B0F170F}"/>
            </c:ext>
          </c:extLst>
        </c:ser>
        <c:ser>
          <c:idx val="1"/>
          <c:order val="1"/>
          <c:tx>
            <c:v>Ascoli Piceno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'Cessazioni I GRADO'!$B$1:$BI$2</c:f>
              <c:multiLvlStrCache>
                <c:ptCount val="60"/>
                <c:lvl>
                  <c:pt idx="0">
                    <c:v>Normale A001/CS01</c:v>
                  </c:pt>
                  <c:pt idx="1">
                    <c:v>Normale A001/CS10</c:v>
                  </c:pt>
                  <c:pt idx="2">
                    <c:v>Normale A001/CS11</c:v>
                  </c:pt>
                  <c:pt idx="3">
                    <c:v>Normale A001/RP03</c:v>
                  </c:pt>
                  <c:pt idx="4">
                    <c:v>Normale A022/CS01</c:v>
                  </c:pt>
                  <c:pt idx="5">
                    <c:v>Normale A022/CS10</c:v>
                  </c:pt>
                  <c:pt idx="6">
                    <c:v>Normale A022/CS11</c:v>
                  </c:pt>
                  <c:pt idx="7">
                    <c:v>Normale A022/RP03</c:v>
                  </c:pt>
                  <c:pt idx="8">
                    <c:v>Normale A028/CS01</c:v>
                  </c:pt>
                  <c:pt idx="9">
                    <c:v>Normale A028/CS10</c:v>
                  </c:pt>
                  <c:pt idx="10">
                    <c:v>Normale A028/CS11</c:v>
                  </c:pt>
                  <c:pt idx="11">
                    <c:v>Normale A028/RP03</c:v>
                  </c:pt>
                  <c:pt idx="12">
                    <c:v>Normale A030/CS01</c:v>
                  </c:pt>
                  <c:pt idx="13">
                    <c:v>Normale A030/CS10</c:v>
                  </c:pt>
                  <c:pt idx="14">
                    <c:v>Normale A030/CS11</c:v>
                  </c:pt>
                  <c:pt idx="15">
                    <c:v>Normale A030/RP03</c:v>
                  </c:pt>
                  <c:pt idx="16">
                    <c:v>Normale A049/CS01</c:v>
                  </c:pt>
                  <c:pt idx="17">
                    <c:v>Normale A049/CS10</c:v>
                  </c:pt>
                  <c:pt idx="18">
                    <c:v>Normale A049/CS11</c:v>
                  </c:pt>
                  <c:pt idx="19">
                    <c:v>Normale A049/RP03</c:v>
                  </c:pt>
                  <c:pt idx="20">
                    <c:v>Normale A060/CS01</c:v>
                  </c:pt>
                  <c:pt idx="21">
                    <c:v>Normale A060/CS10</c:v>
                  </c:pt>
                  <c:pt idx="22">
                    <c:v>Normale A060/CS11</c:v>
                  </c:pt>
                  <c:pt idx="23">
                    <c:v>Normale A060/RP03</c:v>
                  </c:pt>
                  <c:pt idx="24">
                    <c:v>Normale AA25/CS01</c:v>
                  </c:pt>
                  <c:pt idx="25">
                    <c:v>Normale AA25/CS10</c:v>
                  </c:pt>
                  <c:pt idx="26">
                    <c:v>Normale AA25/CS11</c:v>
                  </c:pt>
                  <c:pt idx="27">
                    <c:v>Normale AA25/RP03</c:v>
                  </c:pt>
                  <c:pt idx="28">
                    <c:v>Normale AB25/CS01</c:v>
                  </c:pt>
                  <c:pt idx="29">
                    <c:v>Normale AB25/CS10</c:v>
                  </c:pt>
                  <c:pt idx="30">
                    <c:v>Normale AB25/CS11</c:v>
                  </c:pt>
                  <c:pt idx="31">
                    <c:v>Normale AB25/RP03</c:v>
                  </c:pt>
                  <c:pt idx="32">
                    <c:v>Normale AB56/CS01</c:v>
                  </c:pt>
                  <c:pt idx="33">
                    <c:v>Normale AB56/CS10</c:v>
                  </c:pt>
                  <c:pt idx="34">
                    <c:v>Normale AB56/CS11</c:v>
                  </c:pt>
                  <c:pt idx="35">
                    <c:v>Normale AB56/RP03</c:v>
                  </c:pt>
                  <c:pt idx="36">
                    <c:v>Sostegno A001/CS01</c:v>
                  </c:pt>
                  <c:pt idx="37">
                    <c:v>Sostegno A001/CS10</c:v>
                  </c:pt>
                  <c:pt idx="38">
                    <c:v>Sostegno A001/CS11</c:v>
                  </c:pt>
                  <c:pt idx="39">
                    <c:v>Sostegno A001/RP03</c:v>
                  </c:pt>
                  <c:pt idx="40">
                    <c:v>Sostegno A049/CS01</c:v>
                  </c:pt>
                  <c:pt idx="41">
                    <c:v>Sostegno A049/CS10</c:v>
                  </c:pt>
                  <c:pt idx="42">
                    <c:v>Sostegno A049/CS11</c:v>
                  </c:pt>
                  <c:pt idx="43">
                    <c:v>Sostegno A049/RP03</c:v>
                  </c:pt>
                  <c:pt idx="44">
                    <c:v>Sostegno A060/CS01</c:v>
                  </c:pt>
                  <c:pt idx="45">
                    <c:v>Sostegno A060/CS10</c:v>
                  </c:pt>
                  <c:pt idx="46">
                    <c:v>Sostegno A060/CS11</c:v>
                  </c:pt>
                  <c:pt idx="47">
                    <c:v>Sostegno A060/RP03</c:v>
                  </c:pt>
                  <c:pt idx="48">
                    <c:v>Sostegno AA25/CS01</c:v>
                  </c:pt>
                  <c:pt idx="49">
                    <c:v>Sostegno AA25/CS10</c:v>
                  </c:pt>
                  <c:pt idx="50">
                    <c:v>Sostegno AA25/CS11</c:v>
                  </c:pt>
                  <c:pt idx="51">
                    <c:v>Sostegno AA25/RP03</c:v>
                  </c:pt>
                  <c:pt idx="52">
                    <c:v>Sostegno AB25/CS01</c:v>
                  </c:pt>
                  <c:pt idx="53">
                    <c:v>Sostegno AB25/CS10</c:v>
                  </c:pt>
                  <c:pt idx="54">
                    <c:v>Sostegno AB25/CS11</c:v>
                  </c:pt>
                  <c:pt idx="55">
                    <c:v>Sostegno AB25/RP03</c:v>
                  </c:pt>
                  <c:pt idx="56">
                    <c:v>IRC/CS01</c:v>
                  </c:pt>
                  <c:pt idx="57">
                    <c:v>IRC/CS10</c:v>
                  </c:pt>
                  <c:pt idx="58">
                    <c:v>IRC/CS11</c:v>
                  </c:pt>
                  <c:pt idx="59">
                    <c:v>IRC/RP03</c:v>
                  </c:pt>
                </c:lvl>
                <c:lvl>
                  <c:pt idx="0">
                    <c:v>INSEGNANTI I GRADO</c:v>
                  </c:pt>
                </c:lvl>
              </c:multiLvlStrCache>
            </c:multiLvlStrRef>
          </c:cat>
          <c:val>
            <c:numRef>
              <c:f>'Cessazioni I GRADO'!$B$4:$BI$4</c:f>
              <c:numCache>
                <c:formatCode>General</c:formatCode>
                <c:ptCount val="60"/>
                <c:pt idx="0">
                  <c:v>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</c:v>
                </c:pt>
                <c:pt idx="5">
                  <c:v>8</c:v>
                </c:pt>
                <c:pt idx="6">
                  <c:v>0</c:v>
                </c:pt>
                <c:pt idx="7">
                  <c:v>0</c:v>
                </c:pt>
                <c:pt idx="8">
                  <c:v>5</c:v>
                </c:pt>
                <c:pt idx="9">
                  <c:v>4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6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EF8-4E2C-AC76-B2690B0F170F}"/>
            </c:ext>
          </c:extLst>
        </c:ser>
        <c:ser>
          <c:idx val="2"/>
          <c:order val="2"/>
          <c:tx>
            <c:v>Macerata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'Cessazioni I GRADO'!$B$1:$BI$2</c:f>
              <c:multiLvlStrCache>
                <c:ptCount val="60"/>
                <c:lvl>
                  <c:pt idx="0">
                    <c:v>Normale A001/CS01</c:v>
                  </c:pt>
                  <c:pt idx="1">
                    <c:v>Normale A001/CS10</c:v>
                  </c:pt>
                  <c:pt idx="2">
                    <c:v>Normale A001/CS11</c:v>
                  </c:pt>
                  <c:pt idx="3">
                    <c:v>Normale A001/RP03</c:v>
                  </c:pt>
                  <c:pt idx="4">
                    <c:v>Normale A022/CS01</c:v>
                  </c:pt>
                  <c:pt idx="5">
                    <c:v>Normale A022/CS10</c:v>
                  </c:pt>
                  <c:pt idx="6">
                    <c:v>Normale A022/CS11</c:v>
                  </c:pt>
                  <c:pt idx="7">
                    <c:v>Normale A022/RP03</c:v>
                  </c:pt>
                  <c:pt idx="8">
                    <c:v>Normale A028/CS01</c:v>
                  </c:pt>
                  <c:pt idx="9">
                    <c:v>Normale A028/CS10</c:v>
                  </c:pt>
                  <c:pt idx="10">
                    <c:v>Normale A028/CS11</c:v>
                  </c:pt>
                  <c:pt idx="11">
                    <c:v>Normale A028/RP03</c:v>
                  </c:pt>
                  <c:pt idx="12">
                    <c:v>Normale A030/CS01</c:v>
                  </c:pt>
                  <c:pt idx="13">
                    <c:v>Normale A030/CS10</c:v>
                  </c:pt>
                  <c:pt idx="14">
                    <c:v>Normale A030/CS11</c:v>
                  </c:pt>
                  <c:pt idx="15">
                    <c:v>Normale A030/RP03</c:v>
                  </c:pt>
                  <c:pt idx="16">
                    <c:v>Normale A049/CS01</c:v>
                  </c:pt>
                  <c:pt idx="17">
                    <c:v>Normale A049/CS10</c:v>
                  </c:pt>
                  <c:pt idx="18">
                    <c:v>Normale A049/CS11</c:v>
                  </c:pt>
                  <c:pt idx="19">
                    <c:v>Normale A049/RP03</c:v>
                  </c:pt>
                  <c:pt idx="20">
                    <c:v>Normale A060/CS01</c:v>
                  </c:pt>
                  <c:pt idx="21">
                    <c:v>Normale A060/CS10</c:v>
                  </c:pt>
                  <c:pt idx="22">
                    <c:v>Normale A060/CS11</c:v>
                  </c:pt>
                  <c:pt idx="23">
                    <c:v>Normale A060/RP03</c:v>
                  </c:pt>
                  <c:pt idx="24">
                    <c:v>Normale AA25/CS01</c:v>
                  </c:pt>
                  <c:pt idx="25">
                    <c:v>Normale AA25/CS10</c:v>
                  </c:pt>
                  <c:pt idx="26">
                    <c:v>Normale AA25/CS11</c:v>
                  </c:pt>
                  <c:pt idx="27">
                    <c:v>Normale AA25/RP03</c:v>
                  </c:pt>
                  <c:pt idx="28">
                    <c:v>Normale AB25/CS01</c:v>
                  </c:pt>
                  <c:pt idx="29">
                    <c:v>Normale AB25/CS10</c:v>
                  </c:pt>
                  <c:pt idx="30">
                    <c:v>Normale AB25/CS11</c:v>
                  </c:pt>
                  <c:pt idx="31">
                    <c:v>Normale AB25/RP03</c:v>
                  </c:pt>
                  <c:pt idx="32">
                    <c:v>Normale AB56/CS01</c:v>
                  </c:pt>
                  <c:pt idx="33">
                    <c:v>Normale AB56/CS10</c:v>
                  </c:pt>
                  <c:pt idx="34">
                    <c:v>Normale AB56/CS11</c:v>
                  </c:pt>
                  <c:pt idx="35">
                    <c:v>Normale AB56/RP03</c:v>
                  </c:pt>
                  <c:pt idx="36">
                    <c:v>Sostegno A001/CS01</c:v>
                  </c:pt>
                  <c:pt idx="37">
                    <c:v>Sostegno A001/CS10</c:v>
                  </c:pt>
                  <c:pt idx="38">
                    <c:v>Sostegno A001/CS11</c:v>
                  </c:pt>
                  <c:pt idx="39">
                    <c:v>Sostegno A001/RP03</c:v>
                  </c:pt>
                  <c:pt idx="40">
                    <c:v>Sostegno A049/CS01</c:v>
                  </c:pt>
                  <c:pt idx="41">
                    <c:v>Sostegno A049/CS10</c:v>
                  </c:pt>
                  <c:pt idx="42">
                    <c:v>Sostegno A049/CS11</c:v>
                  </c:pt>
                  <c:pt idx="43">
                    <c:v>Sostegno A049/RP03</c:v>
                  </c:pt>
                  <c:pt idx="44">
                    <c:v>Sostegno A060/CS01</c:v>
                  </c:pt>
                  <c:pt idx="45">
                    <c:v>Sostegno A060/CS10</c:v>
                  </c:pt>
                  <c:pt idx="46">
                    <c:v>Sostegno A060/CS11</c:v>
                  </c:pt>
                  <c:pt idx="47">
                    <c:v>Sostegno A060/RP03</c:v>
                  </c:pt>
                  <c:pt idx="48">
                    <c:v>Sostegno AA25/CS01</c:v>
                  </c:pt>
                  <c:pt idx="49">
                    <c:v>Sostegno AA25/CS10</c:v>
                  </c:pt>
                  <c:pt idx="50">
                    <c:v>Sostegno AA25/CS11</c:v>
                  </c:pt>
                  <c:pt idx="51">
                    <c:v>Sostegno AA25/RP03</c:v>
                  </c:pt>
                  <c:pt idx="52">
                    <c:v>Sostegno AB25/CS01</c:v>
                  </c:pt>
                  <c:pt idx="53">
                    <c:v>Sostegno AB25/CS10</c:v>
                  </c:pt>
                  <c:pt idx="54">
                    <c:v>Sostegno AB25/CS11</c:v>
                  </c:pt>
                  <c:pt idx="55">
                    <c:v>Sostegno AB25/RP03</c:v>
                  </c:pt>
                  <c:pt idx="56">
                    <c:v>IRC/CS01</c:v>
                  </c:pt>
                  <c:pt idx="57">
                    <c:v>IRC/CS10</c:v>
                  </c:pt>
                  <c:pt idx="58">
                    <c:v>IRC/CS11</c:v>
                  </c:pt>
                  <c:pt idx="59">
                    <c:v>IRC/RP03</c:v>
                  </c:pt>
                </c:lvl>
                <c:lvl>
                  <c:pt idx="0">
                    <c:v>INSEGNANTI I GRADO</c:v>
                  </c:pt>
                </c:lvl>
              </c:multiLvlStrCache>
            </c:multiLvlStrRef>
          </c:cat>
          <c:val>
            <c:numRef>
              <c:f>'Cessazioni I GRADO'!$B$5:$BI$5</c:f>
              <c:numCache>
                <c:formatCode>General</c:formatCode>
                <c:ptCount val="60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4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7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  <c:pt idx="21">
                  <c:v>2</c:v>
                </c:pt>
                <c:pt idx="22">
                  <c:v>0</c:v>
                </c:pt>
                <c:pt idx="23">
                  <c:v>0</c:v>
                </c:pt>
                <c:pt idx="24">
                  <c:v>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3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1</c:v>
                </c:pt>
                <c:pt idx="53">
                  <c:v>1</c:v>
                </c:pt>
                <c:pt idx="54">
                  <c:v>0</c:v>
                </c:pt>
                <c:pt idx="55">
                  <c:v>0</c:v>
                </c:pt>
                <c:pt idx="56">
                  <c:v>1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EF8-4E2C-AC76-B2690B0F170F}"/>
            </c:ext>
          </c:extLst>
        </c:ser>
        <c:ser>
          <c:idx val="3"/>
          <c:order val="3"/>
          <c:tx>
            <c:v>Pesaro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'Cessazioni I GRADO'!$B$1:$BI$2</c:f>
              <c:multiLvlStrCache>
                <c:ptCount val="60"/>
                <c:lvl>
                  <c:pt idx="0">
                    <c:v>Normale A001/CS01</c:v>
                  </c:pt>
                  <c:pt idx="1">
                    <c:v>Normale A001/CS10</c:v>
                  </c:pt>
                  <c:pt idx="2">
                    <c:v>Normale A001/CS11</c:v>
                  </c:pt>
                  <c:pt idx="3">
                    <c:v>Normale A001/RP03</c:v>
                  </c:pt>
                  <c:pt idx="4">
                    <c:v>Normale A022/CS01</c:v>
                  </c:pt>
                  <c:pt idx="5">
                    <c:v>Normale A022/CS10</c:v>
                  </c:pt>
                  <c:pt idx="6">
                    <c:v>Normale A022/CS11</c:v>
                  </c:pt>
                  <c:pt idx="7">
                    <c:v>Normale A022/RP03</c:v>
                  </c:pt>
                  <c:pt idx="8">
                    <c:v>Normale A028/CS01</c:v>
                  </c:pt>
                  <c:pt idx="9">
                    <c:v>Normale A028/CS10</c:v>
                  </c:pt>
                  <c:pt idx="10">
                    <c:v>Normale A028/CS11</c:v>
                  </c:pt>
                  <c:pt idx="11">
                    <c:v>Normale A028/RP03</c:v>
                  </c:pt>
                  <c:pt idx="12">
                    <c:v>Normale A030/CS01</c:v>
                  </c:pt>
                  <c:pt idx="13">
                    <c:v>Normale A030/CS10</c:v>
                  </c:pt>
                  <c:pt idx="14">
                    <c:v>Normale A030/CS11</c:v>
                  </c:pt>
                  <c:pt idx="15">
                    <c:v>Normale A030/RP03</c:v>
                  </c:pt>
                  <c:pt idx="16">
                    <c:v>Normale A049/CS01</c:v>
                  </c:pt>
                  <c:pt idx="17">
                    <c:v>Normale A049/CS10</c:v>
                  </c:pt>
                  <c:pt idx="18">
                    <c:v>Normale A049/CS11</c:v>
                  </c:pt>
                  <c:pt idx="19">
                    <c:v>Normale A049/RP03</c:v>
                  </c:pt>
                  <c:pt idx="20">
                    <c:v>Normale A060/CS01</c:v>
                  </c:pt>
                  <c:pt idx="21">
                    <c:v>Normale A060/CS10</c:v>
                  </c:pt>
                  <c:pt idx="22">
                    <c:v>Normale A060/CS11</c:v>
                  </c:pt>
                  <c:pt idx="23">
                    <c:v>Normale A060/RP03</c:v>
                  </c:pt>
                  <c:pt idx="24">
                    <c:v>Normale AA25/CS01</c:v>
                  </c:pt>
                  <c:pt idx="25">
                    <c:v>Normale AA25/CS10</c:v>
                  </c:pt>
                  <c:pt idx="26">
                    <c:v>Normale AA25/CS11</c:v>
                  </c:pt>
                  <c:pt idx="27">
                    <c:v>Normale AA25/RP03</c:v>
                  </c:pt>
                  <c:pt idx="28">
                    <c:v>Normale AB25/CS01</c:v>
                  </c:pt>
                  <c:pt idx="29">
                    <c:v>Normale AB25/CS10</c:v>
                  </c:pt>
                  <c:pt idx="30">
                    <c:v>Normale AB25/CS11</c:v>
                  </c:pt>
                  <c:pt idx="31">
                    <c:v>Normale AB25/RP03</c:v>
                  </c:pt>
                  <c:pt idx="32">
                    <c:v>Normale AB56/CS01</c:v>
                  </c:pt>
                  <c:pt idx="33">
                    <c:v>Normale AB56/CS10</c:v>
                  </c:pt>
                  <c:pt idx="34">
                    <c:v>Normale AB56/CS11</c:v>
                  </c:pt>
                  <c:pt idx="35">
                    <c:v>Normale AB56/RP03</c:v>
                  </c:pt>
                  <c:pt idx="36">
                    <c:v>Sostegno A001/CS01</c:v>
                  </c:pt>
                  <c:pt idx="37">
                    <c:v>Sostegno A001/CS10</c:v>
                  </c:pt>
                  <c:pt idx="38">
                    <c:v>Sostegno A001/CS11</c:v>
                  </c:pt>
                  <c:pt idx="39">
                    <c:v>Sostegno A001/RP03</c:v>
                  </c:pt>
                  <c:pt idx="40">
                    <c:v>Sostegno A049/CS01</c:v>
                  </c:pt>
                  <c:pt idx="41">
                    <c:v>Sostegno A049/CS10</c:v>
                  </c:pt>
                  <c:pt idx="42">
                    <c:v>Sostegno A049/CS11</c:v>
                  </c:pt>
                  <c:pt idx="43">
                    <c:v>Sostegno A049/RP03</c:v>
                  </c:pt>
                  <c:pt idx="44">
                    <c:v>Sostegno A060/CS01</c:v>
                  </c:pt>
                  <c:pt idx="45">
                    <c:v>Sostegno A060/CS10</c:v>
                  </c:pt>
                  <c:pt idx="46">
                    <c:v>Sostegno A060/CS11</c:v>
                  </c:pt>
                  <c:pt idx="47">
                    <c:v>Sostegno A060/RP03</c:v>
                  </c:pt>
                  <c:pt idx="48">
                    <c:v>Sostegno AA25/CS01</c:v>
                  </c:pt>
                  <c:pt idx="49">
                    <c:v>Sostegno AA25/CS10</c:v>
                  </c:pt>
                  <c:pt idx="50">
                    <c:v>Sostegno AA25/CS11</c:v>
                  </c:pt>
                  <c:pt idx="51">
                    <c:v>Sostegno AA25/RP03</c:v>
                  </c:pt>
                  <c:pt idx="52">
                    <c:v>Sostegno AB25/CS01</c:v>
                  </c:pt>
                  <c:pt idx="53">
                    <c:v>Sostegno AB25/CS10</c:v>
                  </c:pt>
                  <c:pt idx="54">
                    <c:v>Sostegno AB25/CS11</c:v>
                  </c:pt>
                  <c:pt idx="55">
                    <c:v>Sostegno AB25/RP03</c:v>
                  </c:pt>
                  <c:pt idx="56">
                    <c:v>IRC/CS01</c:v>
                  </c:pt>
                  <c:pt idx="57">
                    <c:v>IRC/CS10</c:v>
                  </c:pt>
                  <c:pt idx="58">
                    <c:v>IRC/CS11</c:v>
                  </c:pt>
                  <c:pt idx="59">
                    <c:v>IRC/RP03</c:v>
                  </c:pt>
                </c:lvl>
                <c:lvl>
                  <c:pt idx="0">
                    <c:v>INSEGNANTI I GRADO</c:v>
                  </c:pt>
                </c:lvl>
              </c:multiLvlStrCache>
            </c:multiLvlStrRef>
          </c:cat>
          <c:val>
            <c:numRef>
              <c:f>'Cessazioni I GRADO'!$B$6:$BI$6</c:f>
              <c:numCache>
                <c:formatCode>General</c:formatCod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</c:v>
                </c:pt>
                <c:pt idx="5">
                  <c:v>4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10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3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2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3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1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1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EF8-4E2C-AC76-B2690B0F170F}"/>
            </c:ext>
          </c:extLst>
        </c:ser>
        <c:ser>
          <c:idx val="5"/>
          <c:order val="5"/>
          <c:tx>
            <c:v>Totale Marche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'Cessazioni I GRADO'!$B$1:$BI$2</c:f>
              <c:multiLvlStrCache>
                <c:ptCount val="60"/>
                <c:lvl>
                  <c:pt idx="0">
                    <c:v>Normale A001/CS01</c:v>
                  </c:pt>
                  <c:pt idx="1">
                    <c:v>Normale A001/CS10</c:v>
                  </c:pt>
                  <c:pt idx="2">
                    <c:v>Normale A001/CS11</c:v>
                  </c:pt>
                  <c:pt idx="3">
                    <c:v>Normale A001/RP03</c:v>
                  </c:pt>
                  <c:pt idx="4">
                    <c:v>Normale A022/CS01</c:v>
                  </c:pt>
                  <c:pt idx="5">
                    <c:v>Normale A022/CS10</c:v>
                  </c:pt>
                  <c:pt idx="6">
                    <c:v>Normale A022/CS11</c:v>
                  </c:pt>
                  <c:pt idx="7">
                    <c:v>Normale A022/RP03</c:v>
                  </c:pt>
                  <c:pt idx="8">
                    <c:v>Normale A028/CS01</c:v>
                  </c:pt>
                  <c:pt idx="9">
                    <c:v>Normale A028/CS10</c:v>
                  </c:pt>
                  <c:pt idx="10">
                    <c:v>Normale A028/CS11</c:v>
                  </c:pt>
                  <c:pt idx="11">
                    <c:v>Normale A028/RP03</c:v>
                  </c:pt>
                  <c:pt idx="12">
                    <c:v>Normale A030/CS01</c:v>
                  </c:pt>
                  <c:pt idx="13">
                    <c:v>Normale A030/CS10</c:v>
                  </c:pt>
                  <c:pt idx="14">
                    <c:v>Normale A030/CS11</c:v>
                  </c:pt>
                  <c:pt idx="15">
                    <c:v>Normale A030/RP03</c:v>
                  </c:pt>
                  <c:pt idx="16">
                    <c:v>Normale A049/CS01</c:v>
                  </c:pt>
                  <c:pt idx="17">
                    <c:v>Normale A049/CS10</c:v>
                  </c:pt>
                  <c:pt idx="18">
                    <c:v>Normale A049/CS11</c:v>
                  </c:pt>
                  <c:pt idx="19">
                    <c:v>Normale A049/RP03</c:v>
                  </c:pt>
                  <c:pt idx="20">
                    <c:v>Normale A060/CS01</c:v>
                  </c:pt>
                  <c:pt idx="21">
                    <c:v>Normale A060/CS10</c:v>
                  </c:pt>
                  <c:pt idx="22">
                    <c:v>Normale A060/CS11</c:v>
                  </c:pt>
                  <c:pt idx="23">
                    <c:v>Normale A060/RP03</c:v>
                  </c:pt>
                  <c:pt idx="24">
                    <c:v>Normale AA25/CS01</c:v>
                  </c:pt>
                  <c:pt idx="25">
                    <c:v>Normale AA25/CS10</c:v>
                  </c:pt>
                  <c:pt idx="26">
                    <c:v>Normale AA25/CS11</c:v>
                  </c:pt>
                  <c:pt idx="27">
                    <c:v>Normale AA25/RP03</c:v>
                  </c:pt>
                  <c:pt idx="28">
                    <c:v>Normale AB25/CS01</c:v>
                  </c:pt>
                  <c:pt idx="29">
                    <c:v>Normale AB25/CS10</c:v>
                  </c:pt>
                  <c:pt idx="30">
                    <c:v>Normale AB25/CS11</c:v>
                  </c:pt>
                  <c:pt idx="31">
                    <c:v>Normale AB25/RP03</c:v>
                  </c:pt>
                  <c:pt idx="32">
                    <c:v>Normale AB56/CS01</c:v>
                  </c:pt>
                  <c:pt idx="33">
                    <c:v>Normale AB56/CS10</c:v>
                  </c:pt>
                  <c:pt idx="34">
                    <c:v>Normale AB56/CS11</c:v>
                  </c:pt>
                  <c:pt idx="35">
                    <c:v>Normale AB56/RP03</c:v>
                  </c:pt>
                  <c:pt idx="36">
                    <c:v>Sostegno A001/CS01</c:v>
                  </c:pt>
                  <c:pt idx="37">
                    <c:v>Sostegno A001/CS10</c:v>
                  </c:pt>
                  <c:pt idx="38">
                    <c:v>Sostegno A001/CS11</c:v>
                  </c:pt>
                  <c:pt idx="39">
                    <c:v>Sostegno A001/RP03</c:v>
                  </c:pt>
                  <c:pt idx="40">
                    <c:v>Sostegno A049/CS01</c:v>
                  </c:pt>
                  <c:pt idx="41">
                    <c:v>Sostegno A049/CS10</c:v>
                  </c:pt>
                  <c:pt idx="42">
                    <c:v>Sostegno A049/CS11</c:v>
                  </c:pt>
                  <c:pt idx="43">
                    <c:v>Sostegno A049/RP03</c:v>
                  </c:pt>
                  <c:pt idx="44">
                    <c:v>Sostegno A060/CS01</c:v>
                  </c:pt>
                  <c:pt idx="45">
                    <c:v>Sostegno A060/CS10</c:v>
                  </c:pt>
                  <c:pt idx="46">
                    <c:v>Sostegno A060/CS11</c:v>
                  </c:pt>
                  <c:pt idx="47">
                    <c:v>Sostegno A060/RP03</c:v>
                  </c:pt>
                  <c:pt idx="48">
                    <c:v>Sostegno AA25/CS01</c:v>
                  </c:pt>
                  <c:pt idx="49">
                    <c:v>Sostegno AA25/CS10</c:v>
                  </c:pt>
                  <c:pt idx="50">
                    <c:v>Sostegno AA25/CS11</c:v>
                  </c:pt>
                  <c:pt idx="51">
                    <c:v>Sostegno AA25/RP03</c:v>
                  </c:pt>
                  <c:pt idx="52">
                    <c:v>Sostegno AB25/CS01</c:v>
                  </c:pt>
                  <c:pt idx="53">
                    <c:v>Sostegno AB25/CS10</c:v>
                  </c:pt>
                  <c:pt idx="54">
                    <c:v>Sostegno AB25/CS11</c:v>
                  </c:pt>
                  <c:pt idx="55">
                    <c:v>Sostegno AB25/RP03</c:v>
                  </c:pt>
                  <c:pt idx="56">
                    <c:v>IRC/CS01</c:v>
                  </c:pt>
                  <c:pt idx="57">
                    <c:v>IRC/CS10</c:v>
                  </c:pt>
                  <c:pt idx="58">
                    <c:v>IRC/CS11</c:v>
                  </c:pt>
                  <c:pt idx="59">
                    <c:v>IRC/RP03</c:v>
                  </c:pt>
                </c:lvl>
                <c:lvl>
                  <c:pt idx="0">
                    <c:v>INSEGNANTI I GRADO</c:v>
                  </c:pt>
                </c:lvl>
              </c:multiLvlStrCache>
            </c:multiLvlStrRef>
          </c:cat>
          <c:val>
            <c:numRef>
              <c:f>'Cessazioni I GRADO'!$B$8:$BI$8</c:f>
              <c:numCache>
                <c:formatCode>General</c:formatCode>
                <c:ptCount val="60"/>
                <c:pt idx="0">
                  <c:v>8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25</c:v>
                </c:pt>
                <c:pt idx="5">
                  <c:v>18</c:v>
                </c:pt>
                <c:pt idx="6">
                  <c:v>0</c:v>
                </c:pt>
                <c:pt idx="7">
                  <c:v>0</c:v>
                </c:pt>
                <c:pt idx="8">
                  <c:v>16</c:v>
                </c:pt>
                <c:pt idx="9">
                  <c:v>20</c:v>
                </c:pt>
                <c:pt idx="10">
                  <c:v>0</c:v>
                </c:pt>
                <c:pt idx="11">
                  <c:v>0</c:v>
                </c:pt>
                <c:pt idx="12">
                  <c:v>3</c:v>
                </c:pt>
                <c:pt idx="13">
                  <c:v>24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6</c:v>
                </c:pt>
                <c:pt idx="18">
                  <c:v>0</c:v>
                </c:pt>
                <c:pt idx="19">
                  <c:v>0</c:v>
                </c:pt>
                <c:pt idx="20">
                  <c:v>7</c:v>
                </c:pt>
                <c:pt idx="21">
                  <c:v>7</c:v>
                </c:pt>
                <c:pt idx="22">
                  <c:v>0</c:v>
                </c:pt>
                <c:pt idx="23">
                  <c:v>0</c:v>
                </c:pt>
                <c:pt idx="24">
                  <c:v>3</c:v>
                </c:pt>
                <c:pt idx="25">
                  <c:v>5</c:v>
                </c:pt>
                <c:pt idx="26">
                  <c:v>0</c:v>
                </c:pt>
                <c:pt idx="27">
                  <c:v>0</c:v>
                </c:pt>
                <c:pt idx="28">
                  <c:v>7</c:v>
                </c:pt>
                <c:pt idx="29">
                  <c:v>9</c:v>
                </c:pt>
                <c:pt idx="30">
                  <c:v>1</c:v>
                </c:pt>
                <c:pt idx="31">
                  <c:v>0</c:v>
                </c:pt>
                <c:pt idx="32">
                  <c:v>1</c:v>
                </c:pt>
                <c:pt idx="33">
                  <c:v>2</c:v>
                </c:pt>
                <c:pt idx="34">
                  <c:v>0</c:v>
                </c:pt>
                <c:pt idx="35">
                  <c:v>0</c:v>
                </c:pt>
                <c:pt idx="36">
                  <c:v>4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4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  <c:pt idx="52">
                  <c:v>3</c:v>
                </c:pt>
                <c:pt idx="53">
                  <c:v>1</c:v>
                </c:pt>
                <c:pt idx="54">
                  <c:v>0</c:v>
                </c:pt>
                <c:pt idx="55">
                  <c:v>0</c:v>
                </c:pt>
                <c:pt idx="56">
                  <c:v>2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EF8-4E2C-AC76-B2690B0F170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988893312"/>
        <c:axId val="988895488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4"/>
                <c:order val="4"/>
                <c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'Cessazioni I GRADO'!$A$7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it-IT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 xmlns:c16r2="http://schemas.microsoft.com/office/drawing/2015/06/chart">
                      <c:ext uri="{02D57815-91ED-43cb-92C2-25804820EDAC}">
                        <c15:formulaRef>
                          <c15:sqref>'Cessazioni I GRADO'!$B$1:$BI$2</c15:sqref>
                        </c15:formulaRef>
                      </c:ext>
                    </c:extLst>
                    <c:multiLvlStrCache>
                      <c:ptCount val="60"/>
                      <c:lvl>
                        <c:pt idx="0">
                          <c:v>Normale A001/CS01</c:v>
                        </c:pt>
                        <c:pt idx="1">
                          <c:v>Normale A001/CS10</c:v>
                        </c:pt>
                        <c:pt idx="2">
                          <c:v>Normale A001/CS11</c:v>
                        </c:pt>
                        <c:pt idx="3">
                          <c:v>Normale A001/RP03</c:v>
                        </c:pt>
                        <c:pt idx="4">
                          <c:v>Normale A022/CS01</c:v>
                        </c:pt>
                        <c:pt idx="5">
                          <c:v>Normale A022/CS10</c:v>
                        </c:pt>
                        <c:pt idx="6">
                          <c:v>Normale A022/CS11</c:v>
                        </c:pt>
                        <c:pt idx="7">
                          <c:v>Normale A022/RP03</c:v>
                        </c:pt>
                        <c:pt idx="8">
                          <c:v>Normale A028/CS01</c:v>
                        </c:pt>
                        <c:pt idx="9">
                          <c:v>Normale A028/CS10</c:v>
                        </c:pt>
                        <c:pt idx="10">
                          <c:v>Normale A028/CS11</c:v>
                        </c:pt>
                        <c:pt idx="11">
                          <c:v>Normale A028/RP03</c:v>
                        </c:pt>
                        <c:pt idx="12">
                          <c:v>Normale A030/CS01</c:v>
                        </c:pt>
                        <c:pt idx="13">
                          <c:v>Normale A030/CS10</c:v>
                        </c:pt>
                        <c:pt idx="14">
                          <c:v>Normale A030/CS11</c:v>
                        </c:pt>
                        <c:pt idx="15">
                          <c:v>Normale A030/RP03</c:v>
                        </c:pt>
                        <c:pt idx="16">
                          <c:v>Normale A049/CS01</c:v>
                        </c:pt>
                        <c:pt idx="17">
                          <c:v>Normale A049/CS10</c:v>
                        </c:pt>
                        <c:pt idx="18">
                          <c:v>Normale A049/CS11</c:v>
                        </c:pt>
                        <c:pt idx="19">
                          <c:v>Normale A049/RP03</c:v>
                        </c:pt>
                        <c:pt idx="20">
                          <c:v>Normale A060/CS01</c:v>
                        </c:pt>
                        <c:pt idx="21">
                          <c:v>Normale A060/CS10</c:v>
                        </c:pt>
                        <c:pt idx="22">
                          <c:v>Normale A060/CS11</c:v>
                        </c:pt>
                        <c:pt idx="23">
                          <c:v>Normale A060/RP03</c:v>
                        </c:pt>
                        <c:pt idx="24">
                          <c:v>Normale AA25/CS01</c:v>
                        </c:pt>
                        <c:pt idx="25">
                          <c:v>Normale AA25/CS10</c:v>
                        </c:pt>
                        <c:pt idx="26">
                          <c:v>Normale AA25/CS11</c:v>
                        </c:pt>
                        <c:pt idx="27">
                          <c:v>Normale AA25/RP03</c:v>
                        </c:pt>
                        <c:pt idx="28">
                          <c:v>Normale AB25/CS01</c:v>
                        </c:pt>
                        <c:pt idx="29">
                          <c:v>Normale AB25/CS10</c:v>
                        </c:pt>
                        <c:pt idx="30">
                          <c:v>Normale AB25/CS11</c:v>
                        </c:pt>
                        <c:pt idx="31">
                          <c:v>Normale AB25/RP03</c:v>
                        </c:pt>
                        <c:pt idx="32">
                          <c:v>Normale AB56/CS01</c:v>
                        </c:pt>
                        <c:pt idx="33">
                          <c:v>Normale AB56/CS10</c:v>
                        </c:pt>
                        <c:pt idx="34">
                          <c:v>Normale AB56/CS11</c:v>
                        </c:pt>
                        <c:pt idx="35">
                          <c:v>Normale AB56/RP03</c:v>
                        </c:pt>
                        <c:pt idx="36">
                          <c:v>Sostegno A001/CS01</c:v>
                        </c:pt>
                        <c:pt idx="37">
                          <c:v>Sostegno A001/CS10</c:v>
                        </c:pt>
                        <c:pt idx="38">
                          <c:v>Sostegno A001/CS11</c:v>
                        </c:pt>
                        <c:pt idx="39">
                          <c:v>Sostegno A001/RP03</c:v>
                        </c:pt>
                        <c:pt idx="40">
                          <c:v>Sostegno A049/CS01</c:v>
                        </c:pt>
                        <c:pt idx="41">
                          <c:v>Sostegno A049/CS10</c:v>
                        </c:pt>
                        <c:pt idx="42">
                          <c:v>Sostegno A049/CS11</c:v>
                        </c:pt>
                        <c:pt idx="43">
                          <c:v>Sostegno A049/RP03</c:v>
                        </c:pt>
                        <c:pt idx="44">
                          <c:v>Sostegno A060/CS01</c:v>
                        </c:pt>
                        <c:pt idx="45">
                          <c:v>Sostegno A060/CS10</c:v>
                        </c:pt>
                        <c:pt idx="46">
                          <c:v>Sostegno A060/CS11</c:v>
                        </c:pt>
                        <c:pt idx="47">
                          <c:v>Sostegno A060/RP03</c:v>
                        </c:pt>
                        <c:pt idx="48">
                          <c:v>Sostegno AA25/CS01</c:v>
                        </c:pt>
                        <c:pt idx="49">
                          <c:v>Sostegno AA25/CS10</c:v>
                        </c:pt>
                        <c:pt idx="50">
                          <c:v>Sostegno AA25/CS11</c:v>
                        </c:pt>
                        <c:pt idx="51">
                          <c:v>Sostegno AA25/RP03</c:v>
                        </c:pt>
                        <c:pt idx="52">
                          <c:v>Sostegno AB25/CS01</c:v>
                        </c:pt>
                        <c:pt idx="53">
                          <c:v>Sostegno AB25/CS10</c:v>
                        </c:pt>
                        <c:pt idx="54">
                          <c:v>Sostegno AB25/CS11</c:v>
                        </c:pt>
                        <c:pt idx="55">
                          <c:v>Sostegno AB25/RP03</c:v>
                        </c:pt>
                        <c:pt idx="56">
                          <c:v>IRC/CS01</c:v>
                        </c:pt>
                        <c:pt idx="57">
                          <c:v>IRC/CS10</c:v>
                        </c:pt>
                        <c:pt idx="58">
                          <c:v>IRC/CS11</c:v>
                        </c:pt>
                        <c:pt idx="59">
                          <c:v>IRC/RP03</c:v>
                        </c:pt>
                      </c:lvl>
                      <c:lvl>
                        <c:pt idx="0">
                          <c:v>INSEGNANTI I GRADO</c:v>
                        </c:pt>
                      </c:lvl>
                    </c:multiLvlStrCache>
                  </c:multiLvlStrRef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'Cessazioni I GRADO'!$B$7:$BI$7</c15:sqref>
                        </c15:formulaRef>
                      </c:ext>
                    </c:extLst>
                    <c:numCache>
                      <c:formatCode>General</c:formatCode>
                      <c:ptCount val="60"/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5-DEF8-4E2C-AC76-B2690B0F170F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'Cessazioni I GRADO'!$A$9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it-IT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'Cessazioni I GRADO'!$B$1:$BI$2</c15:sqref>
                        </c15:formulaRef>
                      </c:ext>
                    </c:extLst>
                    <c:multiLvlStrCache>
                      <c:ptCount val="60"/>
                      <c:lvl>
                        <c:pt idx="0">
                          <c:v>Normale A001/CS01</c:v>
                        </c:pt>
                        <c:pt idx="1">
                          <c:v>Normale A001/CS10</c:v>
                        </c:pt>
                        <c:pt idx="2">
                          <c:v>Normale A001/CS11</c:v>
                        </c:pt>
                        <c:pt idx="3">
                          <c:v>Normale A001/RP03</c:v>
                        </c:pt>
                        <c:pt idx="4">
                          <c:v>Normale A022/CS01</c:v>
                        </c:pt>
                        <c:pt idx="5">
                          <c:v>Normale A022/CS10</c:v>
                        </c:pt>
                        <c:pt idx="6">
                          <c:v>Normale A022/CS11</c:v>
                        </c:pt>
                        <c:pt idx="7">
                          <c:v>Normale A022/RP03</c:v>
                        </c:pt>
                        <c:pt idx="8">
                          <c:v>Normale A028/CS01</c:v>
                        </c:pt>
                        <c:pt idx="9">
                          <c:v>Normale A028/CS10</c:v>
                        </c:pt>
                        <c:pt idx="10">
                          <c:v>Normale A028/CS11</c:v>
                        </c:pt>
                        <c:pt idx="11">
                          <c:v>Normale A028/RP03</c:v>
                        </c:pt>
                        <c:pt idx="12">
                          <c:v>Normale A030/CS01</c:v>
                        </c:pt>
                        <c:pt idx="13">
                          <c:v>Normale A030/CS10</c:v>
                        </c:pt>
                        <c:pt idx="14">
                          <c:v>Normale A030/CS11</c:v>
                        </c:pt>
                        <c:pt idx="15">
                          <c:v>Normale A030/RP03</c:v>
                        </c:pt>
                        <c:pt idx="16">
                          <c:v>Normale A049/CS01</c:v>
                        </c:pt>
                        <c:pt idx="17">
                          <c:v>Normale A049/CS10</c:v>
                        </c:pt>
                        <c:pt idx="18">
                          <c:v>Normale A049/CS11</c:v>
                        </c:pt>
                        <c:pt idx="19">
                          <c:v>Normale A049/RP03</c:v>
                        </c:pt>
                        <c:pt idx="20">
                          <c:v>Normale A060/CS01</c:v>
                        </c:pt>
                        <c:pt idx="21">
                          <c:v>Normale A060/CS10</c:v>
                        </c:pt>
                        <c:pt idx="22">
                          <c:v>Normale A060/CS11</c:v>
                        </c:pt>
                        <c:pt idx="23">
                          <c:v>Normale A060/RP03</c:v>
                        </c:pt>
                        <c:pt idx="24">
                          <c:v>Normale AA25/CS01</c:v>
                        </c:pt>
                        <c:pt idx="25">
                          <c:v>Normale AA25/CS10</c:v>
                        </c:pt>
                        <c:pt idx="26">
                          <c:v>Normale AA25/CS11</c:v>
                        </c:pt>
                        <c:pt idx="27">
                          <c:v>Normale AA25/RP03</c:v>
                        </c:pt>
                        <c:pt idx="28">
                          <c:v>Normale AB25/CS01</c:v>
                        </c:pt>
                        <c:pt idx="29">
                          <c:v>Normale AB25/CS10</c:v>
                        </c:pt>
                        <c:pt idx="30">
                          <c:v>Normale AB25/CS11</c:v>
                        </c:pt>
                        <c:pt idx="31">
                          <c:v>Normale AB25/RP03</c:v>
                        </c:pt>
                        <c:pt idx="32">
                          <c:v>Normale AB56/CS01</c:v>
                        </c:pt>
                        <c:pt idx="33">
                          <c:v>Normale AB56/CS10</c:v>
                        </c:pt>
                        <c:pt idx="34">
                          <c:v>Normale AB56/CS11</c:v>
                        </c:pt>
                        <c:pt idx="35">
                          <c:v>Normale AB56/RP03</c:v>
                        </c:pt>
                        <c:pt idx="36">
                          <c:v>Sostegno A001/CS01</c:v>
                        </c:pt>
                        <c:pt idx="37">
                          <c:v>Sostegno A001/CS10</c:v>
                        </c:pt>
                        <c:pt idx="38">
                          <c:v>Sostegno A001/CS11</c:v>
                        </c:pt>
                        <c:pt idx="39">
                          <c:v>Sostegno A001/RP03</c:v>
                        </c:pt>
                        <c:pt idx="40">
                          <c:v>Sostegno A049/CS01</c:v>
                        </c:pt>
                        <c:pt idx="41">
                          <c:v>Sostegno A049/CS10</c:v>
                        </c:pt>
                        <c:pt idx="42">
                          <c:v>Sostegno A049/CS11</c:v>
                        </c:pt>
                        <c:pt idx="43">
                          <c:v>Sostegno A049/RP03</c:v>
                        </c:pt>
                        <c:pt idx="44">
                          <c:v>Sostegno A060/CS01</c:v>
                        </c:pt>
                        <c:pt idx="45">
                          <c:v>Sostegno A060/CS10</c:v>
                        </c:pt>
                        <c:pt idx="46">
                          <c:v>Sostegno A060/CS11</c:v>
                        </c:pt>
                        <c:pt idx="47">
                          <c:v>Sostegno A060/RP03</c:v>
                        </c:pt>
                        <c:pt idx="48">
                          <c:v>Sostegno AA25/CS01</c:v>
                        </c:pt>
                        <c:pt idx="49">
                          <c:v>Sostegno AA25/CS10</c:v>
                        </c:pt>
                        <c:pt idx="50">
                          <c:v>Sostegno AA25/CS11</c:v>
                        </c:pt>
                        <c:pt idx="51">
                          <c:v>Sostegno AA25/RP03</c:v>
                        </c:pt>
                        <c:pt idx="52">
                          <c:v>Sostegno AB25/CS01</c:v>
                        </c:pt>
                        <c:pt idx="53">
                          <c:v>Sostegno AB25/CS10</c:v>
                        </c:pt>
                        <c:pt idx="54">
                          <c:v>Sostegno AB25/CS11</c:v>
                        </c:pt>
                        <c:pt idx="55">
                          <c:v>Sostegno AB25/RP03</c:v>
                        </c:pt>
                        <c:pt idx="56">
                          <c:v>IRC/CS01</c:v>
                        </c:pt>
                        <c:pt idx="57">
                          <c:v>IRC/CS10</c:v>
                        </c:pt>
                        <c:pt idx="58">
                          <c:v>IRC/CS11</c:v>
                        </c:pt>
                        <c:pt idx="59">
                          <c:v>IRC/RP03</c:v>
                        </c:pt>
                      </c:lvl>
                      <c:lvl>
                        <c:pt idx="0">
                          <c:v>INSEGNANTI I GRADO</c:v>
                        </c:pt>
                      </c:lvl>
                    </c:multiLvlStrCache>
                  </c:multiLvlStrRef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'Cessazioni I GRADO'!$B$9:$BI$9</c15:sqref>
                        </c15:formulaRef>
                      </c:ext>
                    </c:extLst>
                    <c:numCache>
                      <c:formatCode>General</c:formatCode>
                      <c:ptCount val="60"/>
                    </c:numCache>
                  </c:numRef>
                </c:val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6-DEF8-4E2C-AC76-B2690B0F170F}"/>
                  </c:ext>
                </c:extLst>
              </c15:ser>
            </c15:filteredBarSeries>
          </c:ext>
        </c:extLst>
      </c:barChart>
      <c:catAx>
        <c:axId val="988893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8895488"/>
        <c:crosses val="autoZero"/>
        <c:auto val="1"/>
        <c:lblAlgn val="ctr"/>
        <c:lblOffset val="100"/>
        <c:noMultiLvlLbl val="0"/>
      </c:catAx>
      <c:valAx>
        <c:axId val="988895488"/>
        <c:scaling>
          <c:orientation val="minMax"/>
          <c:max val="50"/>
        </c:scaling>
        <c:delete val="1"/>
        <c:axPos val="l"/>
        <c:numFmt formatCode="General" sourceLinked="1"/>
        <c:majorTickMark val="none"/>
        <c:minorTickMark val="none"/>
        <c:tickLblPos val="nextTo"/>
        <c:crossAx val="98889331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1800" b="1"/>
              <a:t>SECONDARA</a:t>
            </a:r>
            <a:r>
              <a:rPr lang="it-IT" sz="1800" b="1" baseline="0"/>
              <a:t> II</a:t>
            </a:r>
            <a:r>
              <a:rPr lang="it-IT" sz="1800" b="1"/>
              <a:t> GRADO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1.264797146269072E-3"/>
          <c:y val="8.7137701288404826E-2"/>
          <c:w val="0.99826090392388001"/>
          <c:h val="0.84205838301314673"/>
        </c:manualLayout>
      </c:layout>
      <c:barChart>
        <c:barDir val="col"/>
        <c:grouping val="clustered"/>
        <c:varyColors val="0"/>
        <c:ser>
          <c:idx val="0"/>
          <c:order val="0"/>
          <c:tx>
            <c:v>Ancona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'Cessazioni II GRADO'!$B$1:$HM$2</c:f>
              <c:multiLvlStrCache>
                <c:ptCount val="220"/>
                <c:lvl>
                  <c:pt idx="0">
                    <c:v>Normale A002/CS01</c:v>
                  </c:pt>
                  <c:pt idx="1">
                    <c:v>Normale A002/CS10</c:v>
                  </c:pt>
                  <c:pt idx="2">
                    <c:v>Normale A002/CS11</c:v>
                  </c:pt>
                  <c:pt idx="3">
                    <c:v>Normale A002/RP03</c:v>
                  </c:pt>
                  <c:pt idx="4">
                    <c:v>Normale A003/CS01</c:v>
                  </c:pt>
                  <c:pt idx="5">
                    <c:v>Normale A003/CS10</c:v>
                  </c:pt>
                  <c:pt idx="6">
                    <c:v>Normale A003/CS11</c:v>
                  </c:pt>
                  <c:pt idx="7">
                    <c:v>Normale A003/RP03</c:v>
                  </c:pt>
                  <c:pt idx="8">
                    <c:v>Normale A005/CS01</c:v>
                  </c:pt>
                  <c:pt idx="9">
                    <c:v>Normale A005/CS10</c:v>
                  </c:pt>
                  <c:pt idx="10">
                    <c:v>Normale A005/CS11</c:v>
                  </c:pt>
                  <c:pt idx="11">
                    <c:v>Normale A005/RP03</c:v>
                  </c:pt>
                  <c:pt idx="12">
                    <c:v>Normale A008/CS01</c:v>
                  </c:pt>
                  <c:pt idx="13">
                    <c:v>Normale A008/CS10</c:v>
                  </c:pt>
                  <c:pt idx="14">
                    <c:v>Normale A008/CS11</c:v>
                  </c:pt>
                  <c:pt idx="15">
                    <c:v>Normale A008/RP03</c:v>
                  </c:pt>
                  <c:pt idx="16">
                    <c:v>Normale A009/CS01</c:v>
                  </c:pt>
                  <c:pt idx="17">
                    <c:v>Normale A009/CS10</c:v>
                  </c:pt>
                  <c:pt idx="18">
                    <c:v>Normale A009/CS11</c:v>
                  </c:pt>
                  <c:pt idx="19">
                    <c:v>Normale A009/RP03</c:v>
                  </c:pt>
                  <c:pt idx="20">
                    <c:v>Normale A011/CS01</c:v>
                  </c:pt>
                  <c:pt idx="21">
                    <c:v>Normale A011/CS10</c:v>
                  </c:pt>
                  <c:pt idx="22">
                    <c:v>Normale A011/CS11</c:v>
                  </c:pt>
                  <c:pt idx="23">
                    <c:v>Normale A011/RP03</c:v>
                  </c:pt>
                  <c:pt idx="24">
                    <c:v>Normale A012/CS01</c:v>
                  </c:pt>
                  <c:pt idx="25">
                    <c:v>Normale A012/CS10</c:v>
                  </c:pt>
                  <c:pt idx="26">
                    <c:v>Normale A012/CS11</c:v>
                  </c:pt>
                  <c:pt idx="27">
                    <c:v>Normale A012/RP03</c:v>
                  </c:pt>
                  <c:pt idx="28">
                    <c:v>Normale A014/CS01</c:v>
                  </c:pt>
                  <c:pt idx="29">
                    <c:v>Normale A014/CS10</c:v>
                  </c:pt>
                  <c:pt idx="30">
                    <c:v>Normale A014/CS11</c:v>
                  </c:pt>
                  <c:pt idx="31">
                    <c:v>Normale A014/RP03</c:v>
                  </c:pt>
                  <c:pt idx="32">
                    <c:v>Normale A015/CS01</c:v>
                  </c:pt>
                  <c:pt idx="33">
                    <c:v>Normale A015/CS10</c:v>
                  </c:pt>
                  <c:pt idx="34">
                    <c:v>Normale A015/CS11</c:v>
                  </c:pt>
                  <c:pt idx="35">
                    <c:v>Normale A015/RP03</c:v>
                  </c:pt>
                  <c:pt idx="36">
                    <c:v>Normale A017/CS01</c:v>
                  </c:pt>
                  <c:pt idx="37">
                    <c:v>Normale A017/CS10</c:v>
                  </c:pt>
                  <c:pt idx="38">
                    <c:v>Normale A017/CS11</c:v>
                  </c:pt>
                  <c:pt idx="39">
                    <c:v>Normale A017/RP03</c:v>
                  </c:pt>
                  <c:pt idx="40">
                    <c:v>Normale A018/CS01</c:v>
                  </c:pt>
                  <c:pt idx="41">
                    <c:v>Normale A018/CS10</c:v>
                  </c:pt>
                  <c:pt idx="42">
                    <c:v>Normale A018/CS11</c:v>
                  </c:pt>
                  <c:pt idx="43">
                    <c:v>Normale A018/RP03</c:v>
                  </c:pt>
                  <c:pt idx="44">
                    <c:v>Normale A019/CS01</c:v>
                  </c:pt>
                  <c:pt idx="45">
                    <c:v>Normale A019/CS10</c:v>
                  </c:pt>
                  <c:pt idx="46">
                    <c:v>Normale A019/CS11</c:v>
                  </c:pt>
                  <c:pt idx="47">
                    <c:v>Normale A019/RP03</c:v>
                  </c:pt>
                  <c:pt idx="48">
                    <c:v>Normale A020/CS01</c:v>
                  </c:pt>
                  <c:pt idx="49">
                    <c:v>Normale A020/CS10</c:v>
                  </c:pt>
                  <c:pt idx="50">
                    <c:v>Normale A020/CS11</c:v>
                  </c:pt>
                  <c:pt idx="51">
                    <c:v>Normale A020/RP03</c:v>
                  </c:pt>
                  <c:pt idx="52">
                    <c:v>Normale A021/CS01</c:v>
                  </c:pt>
                  <c:pt idx="53">
                    <c:v>Normale A021/CS10</c:v>
                  </c:pt>
                  <c:pt idx="54">
                    <c:v>Normale A021/CS11</c:v>
                  </c:pt>
                  <c:pt idx="55">
                    <c:v>Normale A021/RP03</c:v>
                  </c:pt>
                  <c:pt idx="56">
                    <c:v>Normale A026/CS01</c:v>
                  </c:pt>
                  <c:pt idx="57">
                    <c:v>Normale A026/CS10</c:v>
                  </c:pt>
                  <c:pt idx="58">
                    <c:v>Normale A026/CS11</c:v>
                  </c:pt>
                  <c:pt idx="59">
                    <c:v>Normale A026/RP03</c:v>
                  </c:pt>
                  <c:pt idx="60">
                    <c:v>Normale A027/CS01</c:v>
                  </c:pt>
                  <c:pt idx="61">
                    <c:v>Normale A027/CS10</c:v>
                  </c:pt>
                  <c:pt idx="62">
                    <c:v>Normale A027/CS11</c:v>
                  </c:pt>
                  <c:pt idx="63">
                    <c:v>Normale A027/RP03</c:v>
                  </c:pt>
                  <c:pt idx="64">
                    <c:v>Normale A029/CS01</c:v>
                  </c:pt>
                  <c:pt idx="65">
                    <c:v>Normale A029/CS10</c:v>
                  </c:pt>
                  <c:pt idx="66">
                    <c:v>Normale A029/CS11</c:v>
                  </c:pt>
                  <c:pt idx="67">
                    <c:v>Normale A029/RP03</c:v>
                  </c:pt>
                  <c:pt idx="68">
                    <c:v>Normale A034/CS01</c:v>
                  </c:pt>
                  <c:pt idx="69">
                    <c:v>Normale A034/CS10</c:v>
                  </c:pt>
                  <c:pt idx="70">
                    <c:v>Normale A034/CS11</c:v>
                  </c:pt>
                  <c:pt idx="71">
                    <c:v>Normale A034/RP03</c:v>
                  </c:pt>
                  <c:pt idx="72">
                    <c:v>Normale A037/CS01</c:v>
                  </c:pt>
                  <c:pt idx="73">
                    <c:v>Normale A037/CS10</c:v>
                  </c:pt>
                  <c:pt idx="74">
                    <c:v>Normale A037/CS11</c:v>
                  </c:pt>
                  <c:pt idx="75">
                    <c:v>Normale A037/RP03</c:v>
                  </c:pt>
                  <c:pt idx="76">
                    <c:v>Normale A040/CS01</c:v>
                  </c:pt>
                  <c:pt idx="77">
                    <c:v>Normale A040/CS10</c:v>
                  </c:pt>
                  <c:pt idx="78">
                    <c:v>Normale A040/CS11</c:v>
                  </c:pt>
                  <c:pt idx="79">
                    <c:v>Normale A040/RP03</c:v>
                  </c:pt>
                  <c:pt idx="80">
                    <c:v>Normale A041/CS01</c:v>
                  </c:pt>
                  <c:pt idx="81">
                    <c:v>Normale A041/CS10</c:v>
                  </c:pt>
                  <c:pt idx="82">
                    <c:v>Normale A041/CS11</c:v>
                  </c:pt>
                  <c:pt idx="83">
                    <c:v>Normale A041/RP03</c:v>
                  </c:pt>
                  <c:pt idx="84">
                    <c:v>Normale A042/CS01</c:v>
                  </c:pt>
                  <c:pt idx="85">
                    <c:v>Normale A042/CS10</c:v>
                  </c:pt>
                  <c:pt idx="86">
                    <c:v>Normale A042/CS11</c:v>
                  </c:pt>
                  <c:pt idx="87">
                    <c:v>Normale A042/RP03</c:v>
                  </c:pt>
                  <c:pt idx="88">
                    <c:v>Normale A045/CS01</c:v>
                  </c:pt>
                  <c:pt idx="89">
                    <c:v>Normale A045/CS10</c:v>
                  </c:pt>
                  <c:pt idx="90">
                    <c:v>Normale A045/CS11</c:v>
                  </c:pt>
                  <c:pt idx="91">
                    <c:v>Normale A045/RP03</c:v>
                  </c:pt>
                  <c:pt idx="92">
                    <c:v>Normale A046/CS01</c:v>
                  </c:pt>
                  <c:pt idx="93">
                    <c:v>Normale A046/CS10</c:v>
                  </c:pt>
                  <c:pt idx="94">
                    <c:v>Normale A046/CS11</c:v>
                  </c:pt>
                  <c:pt idx="95">
                    <c:v>Normale A046/RP03</c:v>
                  </c:pt>
                  <c:pt idx="96">
                    <c:v>Normale A047/CS01</c:v>
                  </c:pt>
                  <c:pt idx="97">
                    <c:v>Normale A047/CS10</c:v>
                  </c:pt>
                  <c:pt idx="98">
                    <c:v>Normale A047/CS11</c:v>
                  </c:pt>
                  <c:pt idx="99">
                    <c:v>Normale A047/RP03</c:v>
                  </c:pt>
                  <c:pt idx="100">
                    <c:v>Normale A048/CS01</c:v>
                  </c:pt>
                  <c:pt idx="101">
                    <c:v>Normale A048/CS10</c:v>
                  </c:pt>
                  <c:pt idx="102">
                    <c:v>Normale A048/CS11</c:v>
                  </c:pt>
                  <c:pt idx="103">
                    <c:v>Normale A048/RP03</c:v>
                  </c:pt>
                  <c:pt idx="104">
                    <c:v>Normale A050/CS01</c:v>
                  </c:pt>
                  <c:pt idx="105">
                    <c:v>Normale A050/CS10</c:v>
                  </c:pt>
                  <c:pt idx="106">
                    <c:v>Normale A050/CS11</c:v>
                  </c:pt>
                  <c:pt idx="107">
                    <c:v>Normale A050/RP03</c:v>
                  </c:pt>
                  <c:pt idx="108">
                    <c:v>Normale A051/CS01</c:v>
                  </c:pt>
                  <c:pt idx="109">
                    <c:v>Normale A051/CS10</c:v>
                  </c:pt>
                  <c:pt idx="110">
                    <c:v>Normale A051/CS11</c:v>
                  </c:pt>
                  <c:pt idx="111">
                    <c:v>Normale A051/RP03</c:v>
                  </c:pt>
                  <c:pt idx="112">
                    <c:v>Normale A054/CS01</c:v>
                  </c:pt>
                  <c:pt idx="113">
                    <c:v>Normale A054/CS10</c:v>
                  </c:pt>
                  <c:pt idx="114">
                    <c:v>Normale A054/CS11</c:v>
                  </c:pt>
                  <c:pt idx="115">
                    <c:v>Normale A054/RP03</c:v>
                  </c:pt>
                  <c:pt idx="116">
                    <c:v>Normale A066/CS01</c:v>
                  </c:pt>
                  <c:pt idx="117">
                    <c:v>Normale A066/CS10</c:v>
                  </c:pt>
                  <c:pt idx="118">
                    <c:v>Normale A066/CS11</c:v>
                  </c:pt>
                  <c:pt idx="119">
                    <c:v>Normale A066/RP03</c:v>
                  </c:pt>
                  <c:pt idx="120">
                    <c:v>Normale A072/CS01</c:v>
                  </c:pt>
                  <c:pt idx="121">
                    <c:v>Normale A072/CS10</c:v>
                  </c:pt>
                  <c:pt idx="122">
                    <c:v>Normale A072/CS11</c:v>
                  </c:pt>
                  <c:pt idx="123">
                    <c:v>Normale A072/RP03</c:v>
                  </c:pt>
                  <c:pt idx="124">
                    <c:v>Normale AA24/CS01</c:v>
                  </c:pt>
                  <c:pt idx="125">
                    <c:v>Normale AA24/CS10</c:v>
                  </c:pt>
                  <c:pt idx="126">
                    <c:v>Normale AA24/CS11</c:v>
                  </c:pt>
                  <c:pt idx="127">
                    <c:v>Normale AA24/RP03</c:v>
                  </c:pt>
                  <c:pt idx="128">
                    <c:v>Normale AB24/CS01</c:v>
                  </c:pt>
                  <c:pt idx="129">
                    <c:v>Normale AB24/CS10</c:v>
                  </c:pt>
                  <c:pt idx="130">
                    <c:v>Normale AB24/CS11</c:v>
                  </c:pt>
                  <c:pt idx="131">
                    <c:v>Normale AB24/RP03</c:v>
                  </c:pt>
                  <c:pt idx="132">
                    <c:v>Normale AD24/CS01</c:v>
                  </c:pt>
                  <c:pt idx="133">
                    <c:v>Normale AD24/CS10</c:v>
                  </c:pt>
                  <c:pt idx="134">
                    <c:v>Normale AD24/CS11</c:v>
                  </c:pt>
                  <c:pt idx="135">
                    <c:v>Normale AD24/RP03</c:v>
                  </c:pt>
                  <c:pt idx="136">
                    <c:v>Normale B003/CS01</c:v>
                  </c:pt>
                  <c:pt idx="137">
                    <c:v>Normale B003/CS10</c:v>
                  </c:pt>
                  <c:pt idx="138">
                    <c:v>Normale B003/CS11</c:v>
                  </c:pt>
                  <c:pt idx="139">
                    <c:v>Normale B003/RP03</c:v>
                  </c:pt>
                  <c:pt idx="140">
                    <c:v>Normale B006/CS01</c:v>
                  </c:pt>
                  <c:pt idx="141">
                    <c:v>Normale B006/CS10</c:v>
                  </c:pt>
                  <c:pt idx="142">
                    <c:v>Normale B006/CS11</c:v>
                  </c:pt>
                  <c:pt idx="143">
                    <c:v>Normale B006/RP03</c:v>
                  </c:pt>
                  <c:pt idx="144">
                    <c:v>Normale B011/CS01</c:v>
                  </c:pt>
                  <c:pt idx="145">
                    <c:v>Normale B011/CS10</c:v>
                  </c:pt>
                  <c:pt idx="146">
                    <c:v>Normale B011/CS11</c:v>
                  </c:pt>
                  <c:pt idx="147">
                    <c:v>Normale B011/RP03</c:v>
                  </c:pt>
                  <c:pt idx="148">
                    <c:v>Normale B012/CS01</c:v>
                  </c:pt>
                  <c:pt idx="149">
                    <c:v>Normale B012/CS10</c:v>
                  </c:pt>
                  <c:pt idx="150">
                    <c:v>Normale B012/CS11</c:v>
                  </c:pt>
                  <c:pt idx="151">
                    <c:v>Normale B012/RP03</c:v>
                  </c:pt>
                  <c:pt idx="152">
                    <c:v>Normale B015/CS01</c:v>
                  </c:pt>
                  <c:pt idx="153">
                    <c:v>Normale B015/CS10</c:v>
                  </c:pt>
                  <c:pt idx="154">
                    <c:v>Normale B015/CS11</c:v>
                  </c:pt>
                  <c:pt idx="155">
                    <c:v>Normale B015/RP03</c:v>
                  </c:pt>
                  <c:pt idx="156">
                    <c:v>Normale B016/CS01</c:v>
                  </c:pt>
                  <c:pt idx="157">
                    <c:v>Normale B016/CS10</c:v>
                  </c:pt>
                  <c:pt idx="158">
                    <c:v>Normale B016/CS11</c:v>
                  </c:pt>
                  <c:pt idx="159">
                    <c:v>Normale B016/RP03</c:v>
                  </c:pt>
                  <c:pt idx="160">
                    <c:v>Normale B017/CS01</c:v>
                  </c:pt>
                  <c:pt idx="161">
                    <c:v>Normale B017/CS10</c:v>
                  </c:pt>
                  <c:pt idx="162">
                    <c:v>Normale B017/CS11</c:v>
                  </c:pt>
                  <c:pt idx="163">
                    <c:v>Normale B017/RP03</c:v>
                  </c:pt>
                  <c:pt idx="164">
                    <c:v>Normale B018/CS01</c:v>
                  </c:pt>
                  <c:pt idx="165">
                    <c:v>Normale B018/CS10</c:v>
                  </c:pt>
                  <c:pt idx="166">
                    <c:v>Normale B018/CS11</c:v>
                  </c:pt>
                  <c:pt idx="167">
                    <c:v>Normale B018/RP03</c:v>
                  </c:pt>
                  <c:pt idx="168">
                    <c:v>Normale B020/CS01</c:v>
                  </c:pt>
                  <c:pt idx="169">
                    <c:v>Normale B020/CS10</c:v>
                  </c:pt>
                  <c:pt idx="170">
                    <c:v>Normale B020/CS11</c:v>
                  </c:pt>
                  <c:pt idx="171">
                    <c:v>Normale B020/RP03</c:v>
                  </c:pt>
                  <c:pt idx="172">
                    <c:v>Normale B021/CS01</c:v>
                  </c:pt>
                  <c:pt idx="173">
                    <c:v>Normale B021/CS10</c:v>
                  </c:pt>
                  <c:pt idx="174">
                    <c:v>Normale B021/CS11</c:v>
                  </c:pt>
                  <c:pt idx="175">
                    <c:v>Normale B021/RP03</c:v>
                  </c:pt>
                  <c:pt idx="176">
                    <c:v>Normale B026/CS01</c:v>
                  </c:pt>
                  <c:pt idx="177">
                    <c:v>Normale B026/CS10</c:v>
                  </c:pt>
                  <c:pt idx="178">
                    <c:v>Normale B026/CS11</c:v>
                  </c:pt>
                  <c:pt idx="179">
                    <c:v>Normale B026/RP03</c:v>
                  </c:pt>
                  <c:pt idx="180">
                    <c:v>Normale BB02/CS01</c:v>
                  </c:pt>
                  <c:pt idx="181">
                    <c:v>Normale BB02/CS10</c:v>
                  </c:pt>
                  <c:pt idx="182">
                    <c:v>Normale BB02/CS11</c:v>
                  </c:pt>
                  <c:pt idx="183">
                    <c:v>Normale BB02/RP03</c:v>
                  </c:pt>
                  <c:pt idx="184">
                    <c:v>Normale BC02/CS01</c:v>
                  </c:pt>
                  <c:pt idx="185">
                    <c:v>Normale BC02/CS10</c:v>
                  </c:pt>
                  <c:pt idx="186">
                    <c:v>Normale BC02/CS11</c:v>
                  </c:pt>
                  <c:pt idx="187">
                    <c:v>Normale BC02/RP03</c:v>
                  </c:pt>
                  <c:pt idx="188">
                    <c:v>Sostegno A012/CS01</c:v>
                  </c:pt>
                  <c:pt idx="189">
                    <c:v>Sostegno A012/CS10</c:v>
                  </c:pt>
                  <c:pt idx="190">
                    <c:v>Sostegno A012/CS11</c:v>
                  </c:pt>
                  <c:pt idx="191">
                    <c:v>Sostegno A012/RP03</c:v>
                  </c:pt>
                  <c:pt idx="192">
                    <c:v>Sostegno A017/CS01</c:v>
                  </c:pt>
                  <c:pt idx="193">
                    <c:v>Sostegno A017/CS10</c:v>
                  </c:pt>
                  <c:pt idx="194">
                    <c:v>Sostegno A017/CS11</c:v>
                  </c:pt>
                  <c:pt idx="195">
                    <c:v>Sostegno A017/RP03</c:v>
                  </c:pt>
                  <c:pt idx="196">
                    <c:v>Sostegno A029/CS01</c:v>
                  </c:pt>
                  <c:pt idx="197">
                    <c:v>Sostegno A029/CS10</c:v>
                  </c:pt>
                  <c:pt idx="198">
                    <c:v>Sostegno A029/CS11</c:v>
                  </c:pt>
                  <c:pt idx="199">
                    <c:v>Sostegno A029/RP03</c:v>
                  </c:pt>
                  <c:pt idx="200">
                    <c:v>Sostegno A046/CS01</c:v>
                  </c:pt>
                  <c:pt idx="201">
                    <c:v>Sostegno A046/CS10</c:v>
                  </c:pt>
                  <c:pt idx="202">
                    <c:v>Sostegno A046/CS11</c:v>
                  </c:pt>
                  <c:pt idx="203">
                    <c:v>Sostegno A046/RP03</c:v>
                  </c:pt>
                  <c:pt idx="204">
                    <c:v>Sostegno A048/CS01</c:v>
                  </c:pt>
                  <c:pt idx="205">
                    <c:v>Sostegno A048/CS10</c:v>
                  </c:pt>
                  <c:pt idx="206">
                    <c:v>Sostegno A048/CS11</c:v>
                  </c:pt>
                  <c:pt idx="207">
                    <c:v>Sostegno A048/RP03</c:v>
                  </c:pt>
                  <c:pt idx="208">
                    <c:v>Sostegno AB24/CS01</c:v>
                  </c:pt>
                  <c:pt idx="209">
                    <c:v>Sostegno AB24/CS10</c:v>
                  </c:pt>
                  <c:pt idx="210">
                    <c:v>Sostegno AB24/CS11</c:v>
                  </c:pt>
                  <c:pt idx="211">
                    <c:v>Sostegno AB24/RP03</c:v>
                  </c:pt>
                  <c:pt idx="212">
                    <c:v>IRC/CS01</c:v>
                  </c:pt>
                  <c:pt idx="213">
                    <c:v>IRC/CS10</c:v>
                  </c:pt>
                  <c:pt idx="214">
                    <c:v>IRC/CS11</c:v>
                  </c:pt>
                  <c:pt idx="215">
                    <c:v>IRC/RP03</c:v>
                  </c:pt>
                  <c:pt idx="216">
                    <c:v>PED/CS01</c:v>
                  </c:pt>
                  <c:pt idx="217">
                    <c:v>PED/CS10</c:v>
                  </c:pt>
                  <c:pt idx="218">
                    <c:v>PED/CS11</c:v>
                  </c:pt>
                  <c:pt idx="219">
                    <c:v>PED/RP03</c:v>
                  </c:pt>
                </c:lvl>
                <c:lvl>
                  <c:pt idx="0">
                    <c:v>INSEGNANTI II GRADO</c:v>
                  </c:pt>
                </c:lvl>
              </c:multiLvlStrCache>
            </c:multiLvlStrRef>
          </c:cat>
          <c:val>
            <c:numRef>
              <c:f>'Cessazioni II GRADO'!$B$3:$HM$3</c:f>
              <c:numCache>
                <c:formatCode>General</c:formatCode>
                <c:ptCount val="220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2</c:v>
                </c:pt>
                <c:pt idx="22">
                  <c:v>0</c:v>
                </c:pt>
                <c:pt idx="23">
                  <c:v>0</c:v>
                </c:pt>
                <c:pt idx="24">
                  <c:v>7</c:v>
                </c:pt>
                <c:pt idx="25">
                  <c:v>5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2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2</c:v>
                </c:pt>
                <c:pt idx="54">
                  <c:v>0</c:v>
                </c:pt>
                <c:pt idx="55">
                  <c:v>0</c:v>
                </c:pt>
                <c:pt idx="56">
                  <c:v>2</c:v>
                </c:pt>
                <c:pt idx="57">
                  <c:v>9</c:v>
                </c:pt>
                <c:pt idx="58">
                  <c:v>0</c:v>
                </c:pt>
                <c:pt idx="59">
                  <c:v>0</c:v>
                </c:pt>
                <c:pt idx="60">
                  <c:v>1</c:v>
                </c:pt>
                <c:pt idx="61">
                  <c:v>2</c:v>
                </c:pt>
                <c:pt idx="62">
                  <c:v>0</c:v>
                </c:pt>
                <c:pt idx="63">
                  <c:v>1</c:v>
                </c:pt>
                <c:pt idx="64">
                  <c:v>2</c:v>
                </c:pt>
                <c:pt idx="65">
                  <c:v>1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1</c:v>
                </c:pt>
                <c:pt idx="70">
                  <c:v>0</c:v>
                </c:pt>
                <c:pt idx="71">
                  <c:v>0</c:v>
                </c:pt>
                <c:pt idx="72">
                  <c:v>1</c:v>
                </c:pt>
                <c:pt idx="73">
                  <c:v>5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3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1</c:v>
                </c:pt>
                <c:pt idx="82">
                  <c:v>0</c:v>
                </c:pt>
                <c:pt idx="83">
                  <c:v>0</c:v>
                </c:pt>
                <c:pt idx="84">
                  <c:v>1</c:v>
                </c:pt>
                <c:pt idx="85">
                  <c:v>1</c:v>
                </c:pt>
                <c:pt idx="86">
                  <c:v>0</c:v>
                </c:pt>
                <c:pt idx="87">
                  <c:v>0</c:v>
                </c:pt>
                <c:pt idx="88">
                  <c:v>1</c:v>
                </c:pt>
                <c:pt idx="89">
                  <c:v>5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1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1</c:v>
                </c:pt>
                <c:pt idx="98">
                  <c:v>0</c:v>
                </c:pt>
                <c:pt idx="99">
                  <c:v>0</c:v>
                </c:pt>
                <c:pt idx="100">
                  <c:v>2</c:v>
                </c:pt>
                <c:pt idx="101">
                  <c:v>5</c:v>
                </c:pt>
                <c:pt idx="102">
                  <c:v>0</c:v>
                </c:pt>
                <c:pt idx="103">
                  <c:v>1</c:v>
                </c:pt>
                <c:pt idx="104">
                  <c:v>0</c:v>
                </c:pt>
                <c:pt idx="105">
                  <c:v>3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2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1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2</c:v>
                </c:pt>
                <c:pt idx="125">
                  <c:v>2</c:v>
                </c:pt>
                <c:pt idx="126">
                  <c:v>0</c:v>
                </c:pt>
                <c:pt idx="127">
                  <c:v>0</c:v>
                </c:pt>
                <c:pt idx="128">
                  <c:v>8</c:v>
                </c:pt>
                <c:pt idx="129">
                  <c:v>7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1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1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1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1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1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1</c:v>
                </c:pt>
                <c:pt idx="206">
                  <c:v>1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1</c:v>
                </c:pt>
                <c:pt idx="213">
                  <c:v>1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1</c:v>
                </c:pt>
                <c:pt idx="218">
                  <c:v>0</c:v>
                </c:pt>
                <c:pt idx="21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9E1-438D-AFC7-DBECBAAE5A2D}"/>
            </c:ext>
          </c:extLst>
        </c:ser>
        <c:ser>
          <c:idx val="1"/>
          <c:order val="1"/>
          <c:tx>
            <c:v>Ascoli Piceno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'Cessazioni II GRADO'!$B$1:$HM$2</c:f>
              <c:multiLvlStrCache>
                <c:ptCount val="220"/>
                <c:lvl>
                  <c:pt idx="0">
                    <c:v>Normale A002/CS01</c:v>
                  </c:pt>
                  <c:pt idx="1">
                    <c:v>Normale A002/CS10</c:v>
                  </c:pt>
                  <c:pt idx="2">
                    <c:v>Normale A002/CS11</c:v>
                  </c:pt>
                  <c:pt idx="3">
                    <c:v>Normale A002/RP03</c:v>
                  </c:pt>
                  <c:pt idx="4">
                    <c:v>Normale A003/CS01</c:v>
                  </c:pt>
                  <c:pt idx="5">
                    <c:v>Normale A003/CS10</c:v>
                  </c:pt>
                  <c:pt idx="6">
                    <c:v>Normale A003/CS11</c:v>
                  </c:pt>
                  <c:pt idx="7">
                    <c:v>Normale A003/RP03</c:v>
                  </c:pt>
                  <c:pt idx="8">
                    <c:v>Normale A005/CS01</c:v>
                  </c:pt>
                  <c:pt idx="9">
                    <c:v>Normale A005/CS10</c:v>
                  </c:pt>
                  <c:pt idx="10">
                    <c:v>Normale A005/CS11</c:v>
                  </c:pt>
                  <c:pt idx="11">
                    <c:v>Normale A005/RP03</c:v>
                  </c:pt>
                  <c:pt idx="12">
                    <c:v>Normale A008/CS01</c:v>
                  </c:pt>
                  <c:pt idx="13">
                    <c:v>Normale A008/CS10</c:v>
                  </c:pt>
                  <c:pt idx="14">
                    <c:v>Normale A008/CS11</c:v>
                  </c:pt>
                  <c:pt idx="15">
                    <c:v>Normale A008/RP03</c:v>
                  </c:pt>
                  <c:pt idx="16">
                    <c:v>Normale A009/CS01</c:v>
                  </c:pt>
                  <c:pt idx="17">
                    <c:v>Normale A009/CS10</c:v>
                  </c:pt>
                  <c:pt idx="18">
                    <c:v>Normale A009/CS11</c:v>
                  </c:pt>
                  <c:pt idx="19">
                    <c:v>Normale A009/RP03</c:v>
                  </c:pt>
                  <c:pt idx="20">
                    <c:v>Normale A011/CS01</c:v>
                  </c:pt>
                  <c:pt idx="21">
                    <c:v>Normale A011/CS10</c:v>
                  </c:pt>
                  <c:pt idx="22">
                    <c:v>Normale A011/CS11</c:v>
                  </c:pt>
                  <c:pt idx="23">
                    <c:v>Normale A011/RP03</c:v>
                  </c:pt>
                  <c:pt idx="24">
                    <c:v>Normale A012/CS01</c:v>
                  </c:pt>
                  <c:pt idx="25">
                    <c:v>Normale A012/CS10</c:v>
                  </c:pt>
                  <c:pt idx="26">
                    <c:v>Normale A012/CS11</c:v>
                  </c:pt>
                  <c:pt idx="27">
                    <c:v>Normale A012/RP03</c:v>
                  </c:pt>
                  <c:pt idx="28">
                    <c:v>Normale A014/CS01</c:v>
                  </c:pt>
                  <c:pt idx="29">
                    <c:v>Normale A014/CS10</c:v>
                  </c:pt>
                  <c:pt idx="30">
                    <c:v>Normale A014/CS11</c:v>
                  </c:pt>
                  <c:pt idx="31">
                    <c:v>Normale A014/RP03</c:v>
                  </c:pt>
                  <c:pt idx="32">
                    <c:v>Normale A015/CS01</c:v>
                  </c:pt>
                  <c:pt idx="33">
                    <c:v>Normale A015/CS10</c:v>
                  </c:pt>
                  <c:pt idx="34">
                    <c:v>Normale A015/CS11</c:v>
                  </c:pt>
                  <c:pt idx="35">
                    <c:v>Normale A015/RP03</c:v>
                  </c:pt>
                  <c:pt idx="36">
                    <c:v>Normale A017/CS01</c:v>
                  </c:pt>
                  <c:pt idx="37">
                    <c:v>Normale A017/CS10</c:v>
                  </c:pt>
                  <c:pt idx="38">
                    <c:v>Normale A017/CS11</c:v>
                  </c:pt>
                  <c:pt idx="39">
                    <c:v>Normale A017/RP03</c:v>
                  </c:pt>
                  <c:pt idx="40">
                    <c:v>Normale A018/CS01</c:v>
                  </c:pt>
                  <c:pt idx="41">
                    <c:v>Normale A018/CS10</c:v>
                  </c:pt>
                  <c:pt idx="42">
                    <c:v>Normale A018/CS11</c:v>
                  </c:pt>
                  <c:pt idx="43">
                    <c:v>Normale A018/RP03</c:v>
                  </c:pt>
                  <c:pt idx="44">
                    <c:v>Normale A019/CS01</c:v>
                  </c:pt>
                  <c:pt idx="45">
                    <c:v>Normale A019/CS10</c:v>
                  </c:pt>
                  <c:pt idx="46">
                    <c:v>Normale A019/CS11</c:v>
                  </c:pt>
                  <c:pt idx="47">
                    <c:v>Normale A019/RP03</c:v>
                  </c:pt>
                  <c:pt idx="48">
                    <c:v>Normale A020/CS01</c:v>
                  </c:pt>
                  <c:pt idx="49">
                    <c:v>Normale A020/CS10</c:v>
                  </c:pt>
                  <c:pt idx="50">
                    <c:v>Normale A020/CS11</c:v>
                  </c:pt>
                  <c:pt idx="51">
                    <c:v>Normale A020/RP03</c:v>
                  </c:pt>
                  <c:pt idx="52">
                    <c:v>Normale A021/CS01</c:v>
                  </c:pt>
                  <c:pt idx="53">
                    <c:v>Normale A021/CS10</c:v>
                  </c:pt>
                  <c:pt idx="54">
                    <c:v>Normale A021/CS11</c:v>
                  </c:pt>
                  <c:pt idx="55">
                    <c:v>Normale A021/RP03</c:v>
                  </c:pt>
                  <c:pt idx="56">
                    <c:v>Normale A026/CS01</c:v>
                  </c:pt>
                  <c:pt idx="57">
                    <c:v>Normale A026/CS10</c:v>
                  </c:pt>
                  <c:pt idx="58">
                    <c:v>Normale A026/CS11</c:v>
                  </c:pt>
                  <c:pt idx="59">
                    <c:v>Normale A026/RP03</c:v>
                  </c:pt>
                  <c:pt idx="60">
                    <c:v>Normale A027/CS01</c:v>
                  </c:pt>
                  <c:pt idx="61">
                    <c:v>Normale A027/CS10</c:v>
                  </c:pt>
                  <c:pt idx="62">
                    <c:v>Normale A027/CS11</c:v>
                  </c:pt>
                  <c:pt idx="63">
                    <c:v>Normale A027/RP03</c:v>
                  </c:pt>
                  <c:pt idx="64">
                    <c:v>Normale A029/CS01</c:v>
                  </c:pt>
                  <c:pt idx="65">
                    <c:v>Normale A029/CS10</c:v>
                  </c:pt>
                  <c:pt idx="66">
                    <c:v>Normale A029/CS11</c:v>
                  </c:pt>
                  <c:pt idx="67">
                    <c:v>Normale A029/RP03</c:v>
                  </c:pt>
                  <c:pt idx="68">
                    <c:v>Normale A034/CS01</c:v>
                  </c:pt>
                  <c:pt idx="69">
                    <c:v>Normale A034/CS10</c:v>
                  </c:pt>
                  <c:pt idx="70">
                    <c:v>Normale A034/CS11</c:v>
                  </c:pt>
                  <c:pt idx="71">
                    <c:v>Normale A034/RP03</c:v>
                  </c:pt>
                  <c:pt idx="72">
                    <c:v>Normale A037/CS01</c:v>
                  </c:pt>
                  <c:pt idx="73">
                    <c:v>Normale A037/CS10</c:v>
                  </c:pt>
                  <c:pt idx="74">
                    <c:v>Normale A037/CS11</c:v>
                  </c:pt>
                  <c:pt idx="75">
                    <c:v>Normale A037/RP03</c:v>
                  </c:pt>
                  <c:pt idx="76">
                    <c:v>Normale A040/CS01</c:v>
                  </c:pt>
                  <c:pt idx="77">
                    <c:v>Normale A040/CS10</c:v>
                  </c:pt>
                  <c:pt idx="78">
                    <c:v>Normale A040/CS11</c:v>
                  </c:pt>
                  <c:pt idx="79">
                    <c:v>Normale A040/RP03</c:v>
                  </c:pt>
                  <c:pt idx="80">
                    <c:v>Normale A041/CS01</c:v>
                  </c:pt>
                  <c:pt idx="81">
                    <c:v>Normale A041/CS10</c:v>
                  </c:pt>
                  <c:pt idx="82">
                    <c:v>Normale A041/CS11</c:v>
                  </c:pt>
                  <c:pt idx="83">
                    <c:v>Normale A041/RP03</c:v>
                  </c:pt>
                  <c:pt idx="84">
                    <c:v>Normale A042/CS01</c:v>
                  </c:pt>
                  <c:pt idx="85">
                    <c:v>Normale A042/CS10</c:v>
                  </c:pt>
                  <c:pt idx="86">
                    <c:v>Normale A042/CS11</c:v>
                  </c:pt>
                  <c:pt idx="87">
                    <c:v>Normale A042/RP03</c:v>
                  </c:pt>
                  <c:pt idx="88">
                    <c:v>Normale A045/CS01</c:v>
                  </c:pt>
                  <c:pt idx="89">
                    <c:v>Normale A045/CS10</c:v>
                  </c:pt>
                  <c:pt idx="90">
                    <c:v>Normale A045/CS11</c:v>
                  </c:pt>
                  <c:pt idx="91">
                    <c:v>Normale A045/RP03</c:v>
                  </c:pt>
                  <c:pt idx="92">
                    <c:v>Normale A046/CS01</c:v>
                  </c:pt>
                  <c:pt idx="93">
                    <c:v>Normale A046/CS10</c:v>
                  </c:pt>
                  <c:pt idx="94">
                    <c:v>Normale A046/CS11</c:v>
                  </c:pt>
                  <c:pt idx="95">
                    <c:v>Normale A046/RP03</c:v>
                  </c:pt>
                  <c:pt idx="96">
                    <c:v>Normale A047/CS01</c:v>
                  </c:pt>
                  <c:pt idx="97">
                    <c:v>Normale A047/CS10</c:v>
                  </c:pt>
                  <c:pt idx="98">
                    <c:v>Normale A047/CS11</c:v>
                  </c:pt>
                  <c:pt idx="99">
                    <c:v>Normale A047/RP03</c:v>
                  </c:pt>
                  <c:pt idx="100">
                    <c:v>Normale A048/CS01</c:v>
                  </c:pt>
                  <c:pt idx="101">
                    <c:v>Normale A048/CS10</c:v>
                  </c:pt>
                  <c:pt idx="102">
                    <c:v>Normale A048/CS11</c:v>
                  </c:pt>
                  <c:pt idx="103">
                    <c:v>Normale A048/RP03</c:v>
                  </c:pt>
                  <c:pt idx="104">
                    <c:v>Normale A050/CS01</c:v>
                  </c:pt>
                  <c:pt idx="105">
                    <c:v>Normale A050/CS10</c:v>
                  </c:pt>
                  <c:pt idx="106">
                    <c:v>Normale A050/CS11</c:v>
                  </c:pt>
                  <c:pt idx="107">
                    <c:v>Normale A050/RP03</c:v>
                  </c:pt>
                  <c:pt idx="108">
                    <c:v>Normale A051/CS01</c:v>
                  </c:pt>
                  <c:pt idx="109">
                    <c:v>Normale A051/CS10</c:v>
                  </c:pt>
                  <c:pt idx="110">
                    <c:v>Normale A051/CS11</c:v>
                  </c:pt>
                  <c:pt idx="111">
                    <c:v>Normale A051/RP03</c:v>
                  </c:pt>
                  <c:pt idx="112">
                    <c:v>Normale A054/CS01</c:v>
                  </c:pt>
                  <c:pt idx="113">
                    <c:v>Normale A054/CS10</c:v>
                  </c:pt>
                  <c:pt idx="114">
                    <c:v>Normale A054/CS11</c:v>
                  </c:pt>
                  <c:pt idx="115">
                    <c:v>Normale A054/RP03</c:v>
                  </c:pt>
                  <c:pt idx="116">
                    <c:v>Normale A066/CS01</c:v>
                  </c:pt>
                  <c:pt idx="117">
                    <c:v>Normale A066/CS10</c:v>
                  </c:pt>
                  <c:pt idx="118">
                    <c:v>Normale A066/CS11</c:v>
                  </c:pt>
                  <c:pt idx="119">
                    <c:v>Normale A066/RP03</c:v>
                  </c:pt>
                  <c:pt idx="120">
                    <c:v>Normale A072/CS01</c:v>
                  </c:pt>
                  <c:pt idx="121">
                    <c:v>Normale A072/CS10</c:v>
                  </c:pt>
                  <c:pt idx="122">
                    <c:v>Normale A072/CS11</c:v>
                  </c:pt>
                  <c:pt idx="123">
                    <c:v>Normale A072/RP03</c:v>
                  </c:pt>
                  <c:pt idx="124">
                    <c:v>Normale AA24/CS01</c:v>
                  </c:pt>
                  <c:pt idx="125">
                    <c:v>Normale AA24/CS10</c:v>
                  </c:pt>
                  <c:pt idx="126">
                    <c:v>Normale AA24/CS11</c:v>
                  </c:pt>
                  <c:pt idx="127">
                    <c:v>Normale AA24/RP03</c:v>
                  </c:pt>
                  <c:pt idx="128">
                    <c:v>Normale AB24/CS01</c:v>
                  </c:pt>
                  <c:pt idx="129">
                    <c:v>Normale AB24/CS10</c:v>
                  </c:pt>
                  <c:pt idx="130">
                    <c:v>Normale AB24/CS11</c:v>
                  </c:pt>
                  <c:pt idx="131">
                    <c:v>Normale AB24/RP03</c:v>
                  </c:pt>
                  <c:pt idx="132">
                    <c:v>Normale AD24/CS01</c:v>
                  </c:pt>
                  <c:pt idx="133">
                    <c:v>Normale AD24/CS10</c:v>
                  </c:pt>
                  <c:pt idx="134">
                    <c:v>Normale AD24/CS11</c:v>
                  </c:pt>
                  <c:pt idx="135">
                    <c:v>Normale AD24/RP03</c:v>
                  </c:pt>
                  <c:pt idx="136">
                    <c:v>Normale B003/CS01</c:v>
                  </c:pt>
                  <c:pt idx="137">
                    <c:v>Normale B003/CS10</c:v>
                  </c:pt>
                  <c:pt idx="138">
                    <c:v>Normale B003/CS11</c:v>
                  </c:pt>
                  <c:pt idx="139">
                    <c:v>Normale B003/RP03</c:v>
                  </c:pt>
                  <c:pt idx="140">
                    <c:v>Normale B006/CS01</c:v>
                  </c:pt>
                  <c:pt idx="141">
                    <c:v>Normale B006/CS10</c:v>
                  </c:pt>
                  <c:pt idx="142">
                    <c:v>Normale B006/CS11</c:v>
                  </c:pt>
                  <c:pt idx="143">
                    <c:v>Normale B006/RP03</c:v>
                  </c:pt>
                  <c:pt idx="144">
                    <c:v>Normale B011/CS01</c:v>
                  </c:pt>
                  <c:pt idx="145">
                    <c:v>Normale B011/CS10</c:v>
                  </c:pt>
                  <c:pt idx="146">
                    <c:v>Normale B011/CS11</c:v>
                  </c:pt>
                  <c:pt idx="147">
                    <c:v>Normale B011/RP03</c:v>
                  </c:pt>
                  <c:pt idx="148">
                    <c:v>Normale B012/CS01</c:v>
                  </c:pt>
                  <c:pt idx="149">
                    <c:v>Normale B012/CS10</c:v>
                  </c:pt>
                  <c:pt idx="150">
                    <c:v>Normale B012/CS11</c:v>
                  </c:pt>
                  <c:pt idx="151">
                    <c:v>Normale B012/RP03</c:v>
                  </c:pt>
                  <c:pt idx="152">
                    <c:v>Normale B015/CS01</c:v>
                  </c:pt>
                  <c:pt idx="153">
                    <c:v>Normale B015/CS10</c:v>
                  </c:pt>
                  <c:pt idx="154">
                    <c:v>Normale B015/CS11</c:v>
                  </c:pt>
                  <c:pt idx="155">
                    <c:v>Normale B015/RP03</c:v>
                  </c:pt>
                  <c:pt idx="156">
                    <c:v>Normale B016/CS01</c:v>
                  </c:pt>
                  <c:pt idx="157">
                    <c:v>Normale B016/CS10</c:v>
                  </c:pt>
                  <c:pt idx="158">
                    <c:v>Normale B016/CS11</c:v>
                  </c:pt>
                  <c:pt idx="159">
                    <c:v>Normale B016/RP03</c:v>
                  </c:pt>
                  <c:pt idx="160">
                    <c:v>Normale B017/CS01</c:v>
                  </c:pt>
                  <c:pt idx="161">
                    <c:v>Normale B017/CS10</c:v>
                  </c:pt>
                  <c:pt idx="162">
                    <c:v>Normale B017/CS11</c:v>
                  </c:pt>
                  <c:pt idx="163">
                    <c:v>Normale B017/RP03</c:v>
                  </c:pt>
                  <c:pt idx="164">
                    <c:v>Normale B018/CS01</c:v>
                  </c:pt>
                  <c:pt idx="165">
                    <c:v>Normale B018/CS10</c:v>
                  </c:pt>
                  <c:pt idx="166">
                    <c:v>Normale B018/CS11</c:v>
                  </c:pt>
                  <c:pt idx="167">
                    <c:v>Normale B018/RP03</c:v>
                  </c:pt>
                  <c:pt idx="168">
                    <c:v>Normale B020/CS01</c:v>
                  </c:pt>
                  <c:pt idx="169">
                    <c:v>Normale B020/CS10</c:v>
                  </c:pt>
                  <c:pt idx="170">
                    <c:v>Normale B020/CS11</c:v>
                  </c:pt>
                  <c:pt idx="171">
                    <c:v>Normale B020/RP03</c:v>
                  </c:pt>
                  <c:pt idx="172">
                    <c:v>Normale B021/CS01</c:v>
                  </c:pt>
                  <c:pt idx="173">
                    <c:v>Normale B021/CS10</c:v>
                  </c:pt>
                  <c:pt idx="174">
                    <c:v>Normale B021/CS11</c:v>
                  </c:pt>
                  <c:pt idx="175">
                    <c:v>Normale B021/RP03</c:v>
                  </c:pt>
                  <c:pt idx="176">
                    <c:v>Normale B026/CS01</c:v>
                  </c:pt>
                  <c:pt idx="177">
                    <c:v>Normale B026/CS10</c:v>
                  </c:pt>
                  <c:pt idx="178">
                    <c:v>Normale B026/CS11</c:v>
                  </c:pt>
                  <c:pt idx="179">
                    <c:v>Normale B026/RP03</c:v>
                  </c:pt>
                  <c:pt idx="180">
                    <c:v>Normale BB02/CS01</c:v>
                  </c:pt>
                  <c:pt idx="181">
                    <c:v>Normale BB02/CS10</c:v>
                  </c:pt>
                  <c:pt idx="182">
                    <c:v>Normale BB02/CS11</c:v>
                  </c:pt>
                  <c:pt idx="183">
                    <c:v>Normale BB02/RP03</c:v>
                  </c:pt>
                  <c:pt idx="184">
                    <c:v>Normale BC02/CS01</c:v>
                  </c:pt>
                  <c:pt idx="185">
                    <c:v>Normale BC02/CS10</c:v>
                  </c:pt>
                  <c:pt idx="186">
                    <c:v>Normale BC02/CS11</c:v>
                  </c:pt>
                  <c:pt idx="187">
                    <c:v>Normale BC02/RP03</c:v>
                  </c:pt>
                  <c:pt idx="188">
                    <c:v>Sostegno A012/CS01</c:v>
                  </c:pt>
                  <c:pt idx="189">
                    <c:v>Sostegno A012/CS10</c:v>
                  </c:pt>
                  <c:pt idx="190">
                    <c:v>Sostegno A012/CS11</c:v>
                  </c:pt>
                  <c:pt idx="191">
                    <c:v>Sostegno A012/RP03</c:v>
                  </c:pt>
                  <c:pt idx="192">
                    <c:v>Sostegno A017/CS01</c:v>
                  </c:pt>
                  <c:pt idx="193">
                    <c:v>Sostegno A017/CS10</c:v>
                  </c:pt>
                  <c:pt idx="194">
                    <c:v>Sostegno A017/CS11</c:v>
                  </c:pt>
                  <c:pt idx="195">
                    <c:v>Sostegno A017/RP03</c:v>
                  </c:pt>
                  <c:pt idx="196">
                    <c:v>Sostegno A029/CS01</c:v>
                  </c:pt>
                  <c:pt idx="197">
                    <c:v>Sostegno A029/CS10</c:v>
                  </c:pt>
                  <c:pt idx="198">
                    <c:v>Sostegno A029/CS11</c:v>
                  </c:pt>
                  <c:pt idx="199">
                    <c:v>Sostegno A029/RP03</c:v>
                  </c:pt>
                  <c:pt idx="200">
                    <c:v>Sostegno A046/CS01</c:v>
                  </c:pt>
                  <c:pt idx="201">
                    <c:v>Sostegno A046/CS10</c:v>
                  </c:pt>
                  <c:pt idx="202">
                    <c:v>Sostegno A046/CS11</c:v>
                  </c:pt>
                  <c:pt idx="203">
                    <c:v>Sostegno A046/RP03</c:v>
                  </c:pt>
                  <c:pt idx="204">
                    <c:v>Sostegno A048/CS01</c:v>
                  </c:pt>
                  <c:pt idx="205">
                    <c:v>Sostegno A048/CS10</c:v>
                  </c:pt>
                  <c:pt idx="206">
                    <c:v>Sostegno A048/CS11</c:v>
                  </c:pt>
                  <c:pt idx="207">
                    <c:v>Sostegno A048/RP03</c:v>
                  </c:pt>
                  <c:pt idx="208">
                    <c:v>Sostegno AB24/CS01</c:v>
                  </c:pt>
                  <c:pt idx="209">
                    <c:v>Sostegno AB24/CS10</c:v>
                  </c:pt>
                  <c:pt idx="210">
                    <c:v>Sostegno AB24/CS11</c:v>
                  </c:pt>
                  <c:pt idx="211">
                    <c:v>Sostegno AB24/RP03</c:v>
                  </c:pt>
                  <c:pt idx="212">
                    <c:v>IRC/CS01</c:v>
                  </c:pt>
                  <c:pt idx="213">
                    <c:v>IRC/CS10</c:v>
                  </c:pt>
                  <c:pt idx="214">
                    <c:v>IRC/CS11</c:v>
                  </c:pt>
                  <c:pt idx="215">
                    <c:v>IRC/RP03</c:v>
                  </c:pt>
                  <c:pt idx="216">
                    <c:v>PED/CS01</c:v>
                  </c:pt>
                  <c:pt idx="217">
                    <c:v>PED/CS10</c:v>
                  </c:pt>
                  <c:pt idx="218">
                    <c:v>PED/CS11</c:v>
                  </c:pt>
                  <c:pt idx="219">
                    <c:v>PED/RP03</c:v>
                  </c:pt>
                </c:lvl>
                <c:lvl>
                  <c:pt idx="0">
                    <c:v>INSEGNANTI II GRADO</c:v>
                  </c:pt>
                </c:lvl>
              </c:multiLvlStrCache>
            </c:multiLvlStrRef>
          </c:cat>
          <c:val>
            <c:numRef>
              <c:f>'Cessazioni II GRADO'!$B$4:$HM$4</c:f>
              <c:numCache>
                <c:formatCode>General</c:formatCode>
                <c:ptCount val="2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3</c:v>
                </c:pt>
                <c:pt idx="22">
                  <c:v>0</c:v>
                </c:pt>
                <c:pt idx="23">
                  <c:v>0</c:v>
                </c:pt>
                <c:pt idx="24">
                  <c:v>3</c:v>
                </c:pt>
                <c:pt idx="25">
                  <c:v>2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2</c:v>
                </c:pt>
                <c:pt idx="57">
                  <c:v>7</c:v>
                </c:pt>
                <c:pt idx="58">
                  <c:v>0</c:v>
                </c:pt>
                <c:pt idx="59">
                  <c:v>0</c:v>
                </c:pt>
                <c:pt idx="60">
                  <c:v>1</c:v>
                </c:pt>
                <c:pt idx="61">
                  <c:v>0</c:v>
                </c:pt>
                <c:pt idx="62">
                  <c:v>1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2</c:v>
                </c:pt>
                <c:pt idx="69">
                  <c:v>2</c:v>
                </c:pt>
                <c:pt idx="70">
                  <c:v>0</c:v>
                </c:pt>
                <c:pt idx="71">
                  <c:v>0</c:v>
                </c:pt>
                <c:pt idx="72">
                  <c:v>2</c:v>
                </c:pt>
                <c:pt idx="73">
                  <c:v>1</c:v>
                </c:pt>
                <c:pt idx="74">
                  <c:v>0</c:v>
                </c:pt>
                <c:pt idx="75">
                  <c:v>0</c:v>
                </c:pt>
                <c:pt idx="76">
                  <c:v>1</c:v>
                </c:pt>
                <c:pt idx="77">
                  <c:v>2</c:v>
                </c:pt>
                <c:pt idx="78">
                  <c:v>0</c:v>
                </c:pt>
                <c:pt idx="79">
                  <c:v>0</c:v>
                </c:pt>
                <c:pt idx="80">
                  <c:v>1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1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3</c:v>
                </c:pt>
                <c:pt idx="90">
                  <c:v>0</c:v>
                </c:pt>
                <c:pt idx="91">
                  <c:v>0</c:v>
                </c:pt>
                <c:pt idx="92">
                  <c:v>1</c:v>
                </c:pt>
                <c:pt idx="93">
                  <c:v>8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2</c:v>
                </c:pt>
                <c:pt idx="98">
                  <c:v>0</c:v>
                </c:pt>
                <c:pt idx="99">
                  <c:v>0</c:v>
                </c:pt>
                <c:pt idx="100">
                  <c:v>3</c:v>
                </c:pt>
                <c:pt idx="101">
                  <c:v>8</c:v>
                </c:pt>
                <c:pt idx="102">
                  <c:v>0</c:v>
                </c:pt>
                <c:pt idx="103">
                  <c:v>0</c:v>
                </c:pt>
                <c:pt idx="104">
                  <c:v>8</c:v>
                </c:pt>
                <c:pt idx="105">
                  <c:v>4</c:v>
                </c:pt>
                <c:pt idx="106">
                  <c:v>0</c:v>
                </c:pt>
                <c:pt idx="107">
                  <c:v>0</c:v>
                </c:pt>
                <c:pt idx="108">
                  <c:v>1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1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2</c:v>
                </c:pt>
                <c:pt idx="129">
                  <c:v>7</c:v>
                </c:pt>
                <c:pt idx="130">
                  <c:v>0</c:v>
                </c:pt>
                <c:pt idx="131">
                  <c:v>0</c:v>
                </c:pt>
                <c:pt idx="132">
                  <c:v>1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2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2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1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1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1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1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1</c:v>
                </c:pt>
                <c:pt idx="213">
                  <c:v>3</c:v>
                </c:pt>
                <c:pt idx="214">
                  <c:v>0</c:v>
                </c:pt>
                <c:pt idx="215">
                  <c:v>0</c:v>
                </c:pt>
                <c:pt idx="216">
                  <c:v>2</c:v>
                </c:pt>
                <c:pt idx="217">
                  <c:v>2</c:v>
                </c:pt>
                <c:pt idx="218">
                  <c:v>0</c:v>
                </c:pt>
                <c:pt idx="21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9E1-438D-AFC7-DBECBAAE5A2D}"/>
            </c:ext>
          </c:extLst>
        </c:ser>
        <c:ser>
          <c:idx val="2"/>
          <c:order val="2"/>
          <c:tx>
            <c:v>Macerata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'Cessazioni II GRADO'!$B$1:$HM$2</c:f>
              <c:multiLvlStrCache>
                <c:ptCount val="220"/>
                <c:lvl>
                  <c:pt idx="0">
                    <c:v>Normale A002/CS01</c:v>
                  </c:pt>
                  <c:pt idx="1">
                    <c:v>Normale A002/CS10</c:v>
                  </c:pt>
                  <c:pt idx="2">
                    <c:v>Normale A002/CS11</c:v>
                  </c:pt>
                  <c:pt idx="3">
                    <c:v>Normale A002/RP03</c:v>
                  </c:pt>
                  <c:pt idx="4">
                    <c:v>Normale A003/CS01</c:v>
                  </c:pt>
                  <c:pt idx="5">
                    <c:v>Normale A003/CS10</c:v>
                  </c:pt>
                  <c:pt idx="6">
                    <c:v>Normale A003/CS11</c:v>
                  </c:pt>
                  <c:pt idx="7">
                    <c:v>Normale A003/RP03</c:v>
                  </c:pt>
                  <c:pt idx="8">
                    <c:v>Normale A005/CS01</c:v>
                  </c:pt>
                  <c:pt idx="9">
                    <c:v>Normale A005/CS10</c:v>
                  </c:pt>
                  <c:pt idx="10">
                    <c:v>Normale A005/CS11</c:v>
                  </c:pt>
                  <c:pt idx="11">
                    <c:v>Normale A005/RP03</c:v>
                  </c:pt>
                  <c:pt idx="12">
                    <c:v>Normale A008/CS01</c:v>
                  </c:pt>
                  <c:pt idx="13">
                    <c:v>Normale A008/CS10</c:v>
                  </c:pt>
                  <c:pt idx="14">
                    <c:v>Normale A008/CS11</c:v>
                  </c:pt>
                  <c:pt idx="15">
                    <c:v>Normale A008/RP03</c:v>
                  </c:pt>
                  <c:pt idx="16">
                    <c:v>Normale A009/CS01</c:v>
                  </c:pt>
                  <c:pt idx="17">
                    <c:v>Normale A009/CS10</c:v>
                  </c:pt>
                  <c:pt idx="18">
                    <c:v>Normale A009/CS11</c:v>
                  </c:pt>
                  <c:pt idx="19">
                    <c:v>Normale A009/RP03</c:v>
                  </c:pt>
                  <c:pt idx="20">
                    <c:v>Normale A011/CS01</c:v>
                  </c:pt>
                  <c:pt idx="21">
                    <c:v>Normale A011/CS10</c:v>
                  </c:pt>
                  <c:pt idx="22">
                    <c:v>Normale A011/CS11</c:v>
                  </c:pt>
                  <c:pt idx="23">
                    <c:v>Normale A011/RP03</c:v>
                  </c:pt>
                  <c:pt idx="24">
                    <c:v>Normale A012/CS01</c:v>
                  </c:pt>
                  <c:pt idx="25">
                    <c:v>Normale A012/CS10</c:v>
                  </c:pt>
                  <c:pt idx="26">
                    <c:v>Normale A012/CS11</c:v>
                  </c:pt>
                  <c:pt idx="27">
                    <c:v>Normale A012/RP03</c:v>
                  </c:pt>
                  <c:pt idx="28">
                    <c:v>Normale A014/CS01</c:v>
                  </c:pt>
                  <c:pt idx="29">
                    <c:v>Normale A014/CS10</c:v>
                  </c:pt>
                  <c:pt idx="30">
                    <c:v>Normale A014/CS11</c:v>
                  </c:pt>
                  <c:pt idx="31">
                    <c:v>Normale A014/RP03</c:v>
                  </c:pt>
                  <c:pt idx="32">
                    <c:v>Normale A015/CS01</c:v>
                  </c:pt>
                  <c:pt idx="33">
                    <c:v>Normale A015/CS10</c:v>
                  </c:pt>
                  <c:pt idx="34">
                    <c:v>Normale A015/CS11</c:v>
                  </c:pt>
                  <c:pt idx="35">
                    <c:v>Normale A015/RP03</c:v>
                  </c:pt>
                  <c:pt idx="36">
                    <c:v>Normale A017/CS01</c:v>
                  </c:pt>
                  <c:pt idx="37">
                    <c:v>Normale A017/CS10</c:v>
                  </c:pt>
                  <c:pt idx="38">
                    <c:v>Normale A017/CS11</c:v>
                  </c:pt>
                  <c:pt idx="39">
                    <c:v>Normale A017/RP03</c:v>
                  </c:pt>
                  <c:pt idx="40">
                    <c:v>Normale A018/CS01</c:v>
                  </c:pt>
                  <c:pt idx="41">
                    <c:v>Normale A018/CS10</c:v>
                  </c:pt>
                  <c:pt idx="42">
                    <c:v>Normale A018/CS11</c:v>
                  </c:pt>
                  <c:pt idx="43">
                    <c:v>Normale A018/RP03</c:v>
                  </c:pt>
                  <c:pt idx="44">
                    <c:v>Normale A019/CS01</c:v>
                  </c:pt>
                  <c:pt idx="45">
                    <c:v>Normale A019/CS10</c:v>
                  </c:pt>
                  <c:pt idx="46">
                    <c:v>Normale A019/CS11</c:v>
                  </c:pt>
                  <c:pt idx="47">
                    <c:v>Normale A019/RP03</c:v>
                  </c:pt>
                  <c:pt idx="48">
                    <c:v>Normale A020/CS01</c:v>
                  </c:pt>
                  <c:pt idx="49">
                    <c:v>Normale A020/CS10</c:v>
                  </c:pt>
                  <c:pt idx="50">
                    <c:v>Normale A020/CS11</c:v>
                  </c:pt>
                  <c:pt idx="51">
                    <c:v>Normale A020/RP03</c:v>
                  </c:pt>
                  <c:pt idx="52">
                    <c:v>Normale A021/CS01</c:v>
                  </c:pt>
                  <c:pt idx="53">
                    <c:v>Normale A021/CS10</c:v>
                  </c:pt>
                  <c:pt idx="54">
                    <c:v>Normale A021/CS11</c:v>
                  </c:pt>
                  <c:pt idx="55">
                    <c:v>Normale A021/RP03</c:v>
                  </c:pt>
                  <c:pt idx="56">
                    <c:v>Normale A026/CS01</c:v>
                  </c:pt>
                  <c:pt idx="57">
                    <c:v>Normale A026/CS10</c:v>
                  </c:pt>
                  <c:pt idx="58">
                    <c:v>Normale A026/CS11</c:v>
                  </c:pt>
                  <c:pt idx="59">
                    <c:v>Normale A026/RP03</c:v>
                  </c:pt>
                  <c:pt idx="60">
                    <c:v>Normale A027/CS01</c:v>
                  </c:pt>
                  <c:pt idx="61">
                    <c:v>Normale A027/CS10</c:v>
                  </c:pt>
                  <c:pt idx="62">
                    <c:v>Normale A027/CS11</c:v>
                  </c:pt>
                  <c:pt idx="63">
                    <c:v>Normale A027/RP03</c:v>
                  </c:pt>
                  <c:pt idx="64">
                    <c:v>Normale A029/CS01</c:v>
                  </c:pt>
                  <c:pt idx="65">
                    <c:v>Normale A029/CS10</c:v>
                  </c:pt>
                  <c:pt idx="66">
                    <c:v>Normale A029/CS11</c:v>
                  </c:pt>
                  <c:pt idx="67">
                    <c:v>Normale A029/RP03</c:v>
                  </c:pt>
                  <c:pt idx="68">
                    <c:v>Normale A034/CS01</c:v>
                  </c:pt>
                  <c:pt idx="69">
                    <c:v>Normale A034/CS10</c:v>
                  </c:pt>
                  <c:pt idx="70">
                    <c:v>Normale A034/CS11</c:v>
                  </c:pt>
                  <c:pt idx="71">
                    <c:v>Normale A034/RP03</c:v>
                  </c:pt>
                  <c:pt idx="72">
                    <c:v>Normale A037/CS01</c:v>
                  </c:pt>
                  <c:pt idx="73">
                    <c:v>Normale A037/CS10</c:v>
                  </c:pt>
                  <c:pt idx="74">
                    <c:v>Normale A037/CS11</c:v>
                  </c:pt>
                  <c:pt idx="75">
                    <c:v>Normale A037/RP03</c:v>
                  </c:pt>
                  <c:pt idx="76">
                    <c:v>Normale A040/CS01</c:v>
                  </c:pt>
                  <c:pt idx="77">
                    <c:v>Normale A040/CS10</c:v>
                  </c:pt>
                  <c:pt idx="78">
                    <c:v>Normale A040/CS11</c:v>
                  </c:pt>
                  <c:pt idx="79">
                    <c:v>Normale A040/RP03</c:v>
                  </c:pt>
                  <c:pt idx="80">
                    <c:v>Normale A041/CS01</c:v>
                  </c:pt>
                  <c:pt idx="81">
                    <c:v>Normale A041/CS10</c:v>
                  </c:pt>
                  <c:pt idx="82">
                    <c:v>Normale A041/CS11</c:v>
                  </c:pt>
                  <c:pt idx="83">
                    <c:v>Normale A041/RP03</c:v>
                  </c:pt>
                  <c:pt idx="84">
                    <c:v>Normale A042/CS01</c:v>
                  </c:pt>
                  <c:pt idx="85">
                    <c:v>Normale A042/CS10</c:v>
                  </c:pt>
                  <c:pt idx="86">
                    <c:v>Normale A042/CS11</c:v>
                  </c:pt>
                  <c:pt idx="87">
                    <c:v>Normale A042/RP03</c:v>
                  </c:pt>
                  <c:pt idx="88">
                    <c:v>Normale A045/CS01</c:v>
                  </c:pt>
                  <c:pt idx="89">
                    <c:v>Normale A045/CS10</c:v>
                  </c:pt>
                  <c:pt idx="90">
                    <c:v>Normale A045/CS11</c:v>
                  </c:pt>
                  <c:pt idx="91">
                    <c:v>Normale A045/RP03</c:v>
                  </c:pt>
                  <c:pt idx="92">
                    <c:v>Normale A046/CS01</c:v>
                  </c:pt>
                  <c:pt idx="93">
                    <c:v>Normale A046/CS10</c:v>
                  </c:pt>
                  <c:pt idx="94">
                    <c:v>Normale A046/CS11</c:v>
                  </c:pt>
                  <c:pt idx="95">
                    <c:v>Normale A046/RP03</c:v>
                  </c:pt>
                  <c:pt idx="96">
                    <c:v>Normale A047/CS01</c:v>
                  </c:pt>
                  <c:pt idx="97">
                    <c:v>Normale A047/CS10</c:v>
                  </c:pt>
                  <c:pt idx="98">
                    <c:v>Normale A047/CS11</c:v>
                  </c:pt>
                  <c:pt idx="99">
                    <c:v>Normale A047/RP03</c:v>
                  </c:pt>
                  <c:pt idx="100">
                    <c:v>Normale A048/CS01</c:v>
                  </c:pt>
                  <c:pt idx="101">
                    <c:v>Normale A048/CS10</c:v>
                  </c:pt>
                  <c:pt idx="102">
                    <c:v>Normale A048/CS11</c:v>
                  </c:pt>
                  <c:pt idx="103">
                    <c:v>Normale A048/RP03</c:v>
                  </c:pt>
                  <c:pt idx="104">
                    <c:v>Normale A050/CS01</c:v>
                  </c:pt>
                  <c:pt idx="105">
                    <c:v>Normale A050/CS10</c:v>
                  </c:pt>
                  <c:pt idx="106">
                    <c:v>Normale A050/CS11</c:v>
                  </c:pt>
                  <c:pt idx="107">
                    <c:v>Normale A050/RP03</c:v>
                  </c:pt>
                  <c:pt idx="108">
                    <c:v>Normale A051/CS01</c:v>
                  </c:pt>
                  <c:pt idx="109">
                    <c:v>Normale A051/CS10</c:v>
                  </c:pt>
                  <c:pt idx="110">
                    <c:v>Normale A051/CS11</c:v>
                  </c:pt>
                  <c:pt idx="111">
                    <c:v>Normale A051/RP03</c:v>
                  </c:pt>
                  <c:pt idx="112">
                    <c:v>Normale A054/CS01</c:v>
                  </c:pt>
                  <c:pt idx="113">
                    <c:v>Normale A054/CS10</c:v>
                  </c:pt>
                  <c:pt idx="114">
                    <c:v>Normale A054/CS11</c:v>
                  </c:pt>
                  <c:pt idx="115">
                    <c:v>Normale A054/RP03</c:v>
                  </c:pt>
                  <c:pt idx="116">
                    <c:v>Normale A066/CS01</c:v>
                  </c:pt>
                  <c:pt idx="117">
                    <c:v>Normale A066/CS10</c:v>
                  </c:pt>
                  <c:pt idx="118">
                    <c:v>Normale A066/CS11</c:v>
                  </c:pt>
                  <c:pt idx="119">
                    <c:v>Normale A066/RP03</c:v>
                  </c:pt>
                  <c:pt idx="120">
                    <c:v>Normale A072/CS01</c:v>
                  </c:pt>
                  <c:pt idx="121">
                    <c:v>Normale A072/CS10</c:v>
                  </c:pt>
                  <c:pt idx="122">
                    <c:v>Normale A072/CS11</c:v>
                  </c:pt>
                  <c:pt idx="123">
                    <c:v>Normale A072/RP03</c:v>
                  </c:pt>
                  <c:pt idx="124">
                    <c:v>Normale AA24/CS01</c:v>
                  </c:pt>
                  <c:pt idx="125">
                    <c:v>Normale AA24/CS10</c:v>
                  </c:pt>
                  <c:pt idx="126">
                    <c:v>Normale AA24/CS11</c:v>
                  </c:pt>
                  <c:pt idx="127">
                    <c:v>Normale AA24/RP03</c:v>
                  </c:pt>
                  <c:pt idx="128">
                    <c:v>Normale AB24/CS01</c:v>
                  </c:pt>
                  <c:pt idx="129">
                    <c:v>Normale AB24/CS10</c:v>
                  </c:pt>
                  <c:pt idx="130">
                    <c:v>Normale AB24/CS11</c:v>
                  </c:pt>
                  <c:pt idx="131">
                    <c:v>Normale AB24/RP03</c:v>
                  </c:pt>
                  <c:pt idx="132">
                    <c:v>Normale AD24/CS01</c:v>
                  </c:pt>
                  <c:pt idx="133">
                    <c:v>Normale AD24/CS10</c:v>
                  </c:pt>
                  <c:pt idx="134">
                    <c:v>Normale AD24/CS11</c:v>
                  </c:pt>
                  <c:pt idx="135">
                    <c:v>Normale AD24/RP03</c:v>
                  </c:pt>
                  <c:pt idx="136">
                    <c:v>Normale B003/CS01</c:v>
                  </c:pt>
                  <c:pt idx="137">
                    <c:v>Normale B003/CS10</c:v>
                  </c:pt>
                  <c:pt idx="138">
                    <c:v>Normale B003/CS11</c:v>
                  </c:pt>
                  <c:pt idx="139">
                    <c:v>Normale B003/RP03</c:v>
                  </c:pt>
                  <c:pt idx="140">
                    <c:v>Normale B006/CS01</c:v>
                  </c:pt>
                  <c:pt idx="141">
                    <c:v>Normale B006/CS10</c:v>
                  </c:pt>
                  <c:pt idx="142">
                    <c:v>Normale B006/CS11</c:v>
                  </c:pt>
                  <c:pt idx="143">
                    <c:v>Normale B006/RP03</c:v>
                  </c:pt>
                  <c:pt idx="144">
                    <c:v>Normale B011/CS01</c:v>
                  </c:pt>
                  <c:pt idx="145">
                    <c:v>Normale B011/CS10</c:v>
                  </c:pt>
                  <c:pt idx="146">
                    <c:v>Normale B011/CS11</c:v>
                  </c:pt>
                  <c:pt idx="147">
                    <c:v>Normale B011/RP03</c:v>
                  </c:pt>
                  <c:pt idx="148">
                    <c:v>Normale B012/CS01</c:v>
                  </c:pt>
                  <c:pt idx="149">
                    <c:v>Normale B012/CS10</c:v>
                  </c:pt>
                  <c:pt idx="150">
                    <c:v>Normale B012/CS11</c:v>
                  </c:pt>
                  <c:pt idx="151">
                    <c:v>Normale B012/RP03</c:v>
                  </c:pt>
                  <c:pt idx="152">
                    <c:v>Normale B015/CS01</c:v>
                  </c:pt>
                  <c:pt idx="153">
                    <c:v>Normale B015/CS10</c:v>
                  </c:pt>
                  <c:pt idx="154">
                    <c:v>Normale B015/CS11</c:v>
                  </c:pt>
                  <c:pt idx="155">
                    <c:v>Normale B015/RP03</c:v>
                  </c:pt>
                  <c:pt idx="156">
                    <c:v>Normale B016/CS01</c:v>
                  </c:pt>
                  <c:pt idx="157">
                    <c:v>Normale B016/CS10</c:v>
                  </c:pt>
                  <c:pt idx="158">
                    <c:v>Normale B016/CS11</c:v>
                  </c:pt>
                  <c:pt idx="159">
                    <c:v>Normale B016/RP03</c:v>
                  </c:pt>
                  <c:pt idx="160">
                    <c:v>Normale B017/CS01</c:v>
                  </c:pt>
                  <c:pt idx="161">
                    <c:v>Normale B017/CS10</c:v>
                  </c:pt>
                  <c:pt idx="162">
                    <c:v>Normale B017/CS11</c:v>
                  </c:pt>
                  <c:pt idx="163">
                    <c:v>Normale B017/RP03</c:v>
                  </c:pt>
                  <c:pt idx="164">
                    <c:v>Normale B018/CS01</c:v>
                  </c:pt>
                  <c:pt idx="165">
                    <c:v>Normale B018/CS10</c:v>
                  </c:pt>
                  <c:pt idx="166">
                    <c:v>Normale B018/CS11</c:v>
                  </c:pt>
                  <c:pt idx="167">
                    <c:v>Normale B018/RP03</c:v>
                  </c:pt>
                  <c:pt idx="168">
                    <c:v>Normale B020/CS01</c:v>
                  </c:pt>
                  <c:pt idx="169">
                    <c:v>Normale B020/CS10</c:v>
                  </c:pt>
                  <c:pt idx="170">
                    <c:v>Normale B020/CS11</c:v>
                  </c:pt>
                  <c:pt idx="171">
                    <c:v>Normale B020/RP03</c:v>
                  </c:pt>
                  <c:pt idx="172">
                    <c:v>Normale B021/CS01</c:v>
                  </c:pt>
                  <c:pt idx="173">
                    <c:v>Normale B021/CS10</c:v>
                  </c:pt>
                  <c:pt idx="174">
                    <c:v>Normale B021/CS11</c:v>
                  </c:pt>
                  <c:pt idx="175">
                    <c:v>Normale B021/RP03</c:v>
                  </c:pt>
                  <c:pt idx="176">
                    <c:v>Normale B026/CS01</c:v>
                  </c:pt>
                  <c:pt idx="177">
                    <c:v>Normale B026/CS10</c:v>
                  </c:pt>
                  <c:pt idx="178">
                    <c:v>Normale B026/CS11</c:v>
                  </c:pt>
                  <c:pt idx="179">
                    <c:v>Normale B026/RP03</c:v>
                  </c:pt>
                  <c:pt idx="180">
                    <c:v>Normale BB02/CS01</c:v>
                  </c:pt>
                  <c:pt idx="181">
                    <c:v>Normale BB02/CS10</c:v>
                  </c:pt>
                  <c:pt idx="182">
                    <c:v>Normale BB02/CS11</c:v>
                  </c:pt>
                  <c:pt idx="183">
                    <c:v>Normale BB02/RP03</c:v>
                  </c:pt>
                  <c:pt idx="184">
                    <c:v>Normale BC02/CS01</c:v>
                  </c:pt>
                  <c:pt idx="185">
                    <c:v>Normale BC02/CS10</c:v>
                  </c:pt>
                  <c:pt idx="186">
                    <c:v>Normale BC02/CS11</c:v>
                  </c:pt>
                  <c:pt idx="187">
                    <c:v>Normale BC02/RP03</c:v>
                  </c:pt>
                  <c:pt idx="188">
                    <c:v>Sostegno A012/CS01</c:v>
                  </c:pt>
                  <c:pt idx="189">
                    <c:v>Sostegno A012/CS10</c:v>
                  </c:pt>
                  <c:pt idx="190">
                    <c:v>Sostegno A012/CS11</c:v>
                  </c:pt>
                  <c:pt idx="191">
                    <c:v>Sostegno A012/RP03</c:v>
                  </c:pt>
                  <c:pt idx="192">
                    <c:v>Sostegno A017/CS01</c:v>
                  </c:pt>
                  <c:pt idx="193">
                    <c:v>Sostegno A017/CS10</c:v>
                  </c:pt>
                  <c:pt idx="194">
                    <c:v>Sostegno A017/CS11</c:v>
                  </c:pt>
                  <c:pt idx="195">
                    <c:v>Sostegno A017/RP03</c:v>
                  </c:pt>
                  <c:pt idx="196">
                    <c:v>Sostegno A029/CS01</c:v>
                  </c:pt>
                  <c:pt idx="197">
                    <c:v>Sostegno A029/CS10</c:v>
                  </c:pt>
                  <c:pt idx="198">
                    <c:v>Sostegno A029/CS11</c:v>
                  </c:pt>
                  <c:pt idx="199">
                    <c:v>Sostegno A029/RP03</c:v>
                  </c:pt>
                  <c:pt idx="200">
                    <c:v>Sostegno A046/CS01</c:v>
                  </c:pt>
                  <c:pt idx="201">
                    <c:v>Sostegno A046/CS10</c:v>
                  </c:pt>
                  <c:pt idx="202">
                    <c:v>Sostegno A046/CS11</c:v>
                  </c:pt>
                  <c:pt idx="203">
                    <c:v>Sostegno A046/RP03</c:v>
                  </c:pt>
                  <c:pt idx="204">
                    <c:v>Sostegno A048/CS01</c:v>
                  </c:pt>
                  <c:pt idx="205">
                    <c:v>Sostegno A048/CS10</c:v>
                  </c:pt>
                  <c:pt idx="206">
                    <c:v>Sostegno A048/CS11</c:v>
                  </c:pt>
                  <c:pt idx="207">
                    <c:v>Sostegno A048/RP03</c:v>
                  </c:pt>
                  <c:pt idx="208">
                    <c:v>Sostegno AB24/CS01</c:v>
                  </c:pt>
                  <c:pt idx="209">
                    <c:v>Sostegno AB24/CS10</c:v>
                  </c:pt>
                  <c:pt idx="210">
                    <c:v>Sostegno AB24/CS11</c:v>
                  </c:pt>
                  <c:pt idx="211">
                    <c:v>Sostegno AB24/RP03</c:v>
                  </c:pt>
                  <c:pt idx="212">
                    <c:v>IRC/CS01</c:v>
                  </c:pt>
                  <c:pt idx="213">
                    <c:v>IRC/CS10</c:v>
                  </c:pt>
                  <c:pt idx="214">
                    <c:v>IRC/CS11</c:v>
                  </c:pt>
                  <c:pt idx="215">
                    <c:v>IRC/RP03</c:v>
                  </c:pt>
                  <c:pt idx="216">
                    <c:v>PED/CS01</c:v>
                  </c:pt>
                  <c:pt idx="217">
                    <c:v>PED/CS10</c:v>
                  </c:pt>
                  <c:pt idx="218">
                    <c:v>PED/CS11</c:v>
                  </c:pt>
                  <c:pt idx="219">
                    <c:v>PED/RP03</c:v>
                  </c:pt>
                </c:lvl>
                <c:lvl>
                  <c:pt idx="0">
                    <c:v>INSEGNANTI II GRADO</c:v>
                  </c:pt>
                </c:lvl>
              </c:multiLvlStrCache>
            </c:multiLvlStrRef>
          </c:cat>
          <c:val>
            <c:numRef>
              <c:f>'Cessazioni II GRADO'!$B$5:$HM$5</c:f>
              <c:numCache>
                <c:formatCode>General</c:formatCode>
                <c:ptCount val="2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  <c:pt idx="21">
                  <c:v>2</c:v>
                </c:pt>
                <c:pt idx="22">
                  <c:v>0</c:v>
                </c:pt>
                <c:pt idx="23">
                  <c:v>0</c:v>
                </c:pt>
                <c:pt idx="24">
                  <c:v>5</c:v>
                </c:pt>
                <c:pt idx="25">
                  <c:v>2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2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2</c:v>
                </c:pt>
                <c:pt idx="45">
                  <c:v>1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1</c:v>
                </c:pt>
                <c:pt idx="57">
                  <c:v>5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2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1</c:v>
                </c:pt>
                <c:pt idx="66">
                  <c:v>0</c:v>
                </c:pt>
                <c:pt idx="67">
                  <c:v>0</c:v>
                </c:pt>
                <c:pt idx="68">
                  <c:v>1</c:v>
                </c:pt>
                <c:pt idx="69">
                  <c:v>1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1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1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1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2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3</c:v>
                </c:pt>
                <c:pt idx="94">
                  <c:v>0</c:v>
                </c:pt>
                <c:pt idx="95">
                  <c:v>0</c:v>
                </c:pt>
                <c:pt idx="96">
                  <c:v>1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1</c:v>
                </c:pt>
                <c:pt idx="101">
                  <c:v>5</c:v>
                </c:pt>
                <c:pt idx="102">
                  <c:v>0</c:v>
                </c:pt>
                <c:pt idx="103">
                  <c:v>0</c:v>
                </c:pt>
                <c:pt idx="104">
                  <c:v>1</c:v>
                </c:pt>
                <c:pt idx="105">
                  <c:v>3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1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1</c:v>
                </c:pt>
                <c:pt idx="114">
                  <c:v>0</c:v>
                </c:pt>
                <c:pt idx="115">
                  <c:v>0</c:v>
                </c:pt>
                <c:pt idx="116">
                  <c:v>2</c:v>
                </c:pt>
                <c:pt idx="117">
                  <c:v>2</c:v>
                </c:pt>
                <c:pt idx="118">
                  <c:v>0</c:v>
                </c:pt>
                <c:pt idx="119">
                  <c:v>0</c:v>
                </c:pt>
                <c:pt idx="120">
                  <c:v>1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1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8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1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1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1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1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1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1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1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2</c:v>
                </c:pt>
                <c:pt idx="214">
                  <c:v>0</c:v>
                </c:pt>
                <c:pt idx="215">
                  <c:v>0</c:v>
                </c:pt>
                <c:pt idx="216">
                  <c:v>1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9E1-438D-AFC7-DBECBAAE5A2D}"/>
            </c:ext>
          </c:extLst>
        </c:ser>
        <c:ser>
          <c:idx val="3"/>
          <c:order val="3"/>
          <c:tx>
            <c:v>Pesaro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'Cessazioni II GRADO'!$B$1:$HM$2</c:f>
              <c:multiLvlStrCache>
                <c:ptCount val="220"/>
                <c:lvl>
                  <c:pt idx="0">
                    <c:v>Normale A002/CS01</c:v>
                  </c:pt>
                  <c:pt idx="1">
                    <c:v>Normale A002/CS10</c:v>
                  </c:pt>
                  <c:pt idx="2">
                    <c:v>Normale A002/CS11</c:v>
                  </c:pt>
                  <c:pt idx="3">
                    <c:v>Normale A002/RP03</c:v>
                  </c:pt>
                  <c:pt idx="4">
                    <c:v>Normale A003/CS01</c:v>
                  </c:pt>
                  <c:pt idx="5">
                    <c:v>Normale A003/CS10</c:v>
                  </c:pt>
                  <c:pt idx="6">
                    <c:v>Normale A003/CS11</c:v>
                  </c:pt>
                  <c:pt idx="7">
                    <c:v>Normale A003/RP03</c:v>
                  </c:pt>
                  <c:pt idx="8">
                    <c:v>Normale A005/CS01</c:v>
                  </c:pt>
                  <c:pt idx="9">
                    <c:v>Normale A005/CS10</c:v>
                  </c:pt>
                  <c:pt idx="10">
                    <c:v>Normale A005/CS11</c:v>
                  </c:pt>
                  <c:pt idx="11">
                    <c:v>Normale A005/RP03</c:v>
                  </c:pt>
                  <c:pt idx="12">
                    <c:v>Normale A008/CS01</c:v>
                  </c:pt>
                  <c:pt idx="13">
                    <c:v>Normale A008/CS10</c:v>
                  </c:pt>
                  <c:pt idx="14">
                    <c:v>Normale A008/CS11</c:v>
                  </c:pt>
                  <c:pt idx="15">
                    <c:v>Normale A008/RP03</c:v>
                  </c:pt>
                  <c:pt idx="16">
                    <c:v>Normale A009/CS01</c:v>
                  </c:pt>
                  <c:pt idx="17">
                    <c:v>Normale A009/CS10</c:v>
                  </c:pt>
                  <c:pt idx="18">
                    <c:v>Normale A009/CS11</c:v>
                  </c:pt>
                  <c:pt idx="19">
                    <c:v>Normale A009/RP03</c:v>
                  </c:pt>
                  <c:pt idx="20">
                    <c:v>Normale A011/CS01</c:v>
                  </c:pt>
                  <c:pt idx="21">
                    <c:v>Normale A011/CS10</c:v>
                  </c:pt>
                  <c:pt idx="22">
                    <c:v>Normale A011/CS11</c:v>
                  </c:pt>
                  <c:pt idx="23">
                    <c:v>Normale A011/RP03</c:v>
                  </c:pt>
                  <c:pt idx="24">
                    <c:v>Normale A012/CS01</c:v>
                  </c:pt>
                  <c:pt idx="25">
                    <c:v>Normale A012/CS10</c:v>
                  </c:pt>
                  <c:pt idx="26">
                    <c:v>Normale A012/CS11</c:v>
                  </c:pt>
                  <c:pt idx="27">
                    <c:v>Normale A012/RP03</c:v>
                  </c:pt>
                  <c:pt idx="28">
                    <c:v>Normale A014/CS01</c:v>
                  </c:pt>
                  <c:pt idx="29">
                    <c:v>Normale A014/CS10</c:v>
                  </c:pt>
                  <c:pt idx="30">
                    <c:v>Normale A014/CS11</c:v>
                  </c:pt>
                  <c:pt idx="31">
                    <c:v>Normale A014/RP03</c:v>
                  </c:pt>
                  <c:pt idx="32">
                    <c:v>Normale A015/CS01</c:v>
                  </c:pt>
                  <c:pt idx="33">
                    <c:v>Normale A015/CS10</c:v>
                  </c:pt>
                  <c:pt idx="34">
                    <c:v>Normale A015/CS11</c:v>
                  </c:pt>
                  <c:pt idx="35">
                    <c:v>Normale A015/RP03</c:v>
                  </c:pt>
                  <c:pt idx="36">
                    <c:v>Normale A017/CS01</c:v>
                  </c:pt>
                  <c:pt idx="37">
                    <c:v>Normale A017/CS10</c:v>
                  </c:pt>
                  <c:pt idx="38">
                    <c:v>Normale A017/CS11</c:v>
                  </c:pt>
                  <c:pt idx="39">
                    <c:v>Normale A017/RP03</c:v>
                  </c:pt>
                  <c:pt idx="40">
                    <c:v>Normale A018/CS01</c:v>
                  </c:pt>
                  <c:pt idx="41">
                    <c:v>Normale A018/CS10</c:v>
                  </c:pt>
                  <c:pt idx="42">
                    <c:v>Normale A018/CS11</c:v>
                  </c:pt>
                  <c:pt idx="43">
                    <c:v>Normale A018/RP03</c:v>
                  </c:pt>
                  <c:pt idx="44">
                    <c:v>Normale A019/CS01</c:v>
                  </c:pt>
                  <c:pt idx="45">
                    <c:v>Normale A019/CS10</c:v>
                  </c:pt>
                  <c:pt idx="46">
                    <c:v>Normale A019/CS11</c:v>
                  </c:pt>
                  <c:pt idx="47">
                    <c:v>Normale A019/RP03</c:v>
                  </c:pt>
                  <c:pt idx="48">
                    <c:v>Normale A020/CS01</c:v>
                  </c:pt>
                  <c:pt idx="49">
                    <c:v>Normale A020/CS10</c:v>
                  </c:pt>
                  <c:pt idx="50">
                    <c:v>Normale A020/CS11</c:v>
                  </c:pt>
                  <c:pt idx="51">
                    <c:v>Normale A020/RP03</c:v>
                  </c:pt>
                  <c:pt idx="52">
                    <c:v>Normale A021/CS01</c:v>
                  </c:pt>
                  <c:pt idx="53">
                    <c:v>Normale A021/CS10</c:v>
                  </c:pt>
                  <c:pt idx="54">
                    <c:v>Normale A021/CS11</c:v>
                  </c:pt>
                  <c:pt idx="55">
                    <c:v>Normale A021/RP03</c:v>
                  </c:pt>
                  <c:pt idx="56">
                    <c:v>Normale A026/CS01</c:v>
                  </c:pt>
                  <c:pt idx="57">
                    <c:v>Normale A026/CS10</c:v>
                  </c:pt>
                  <c:pt idx="58">
                    <c:v>Normale A026/CS11</c:v>
                  </c:pt>
                  <c:pt idx="59">
                    <c:v>Normale A026/RP03</c:v>
                  </c:pt>
                  <c:pt idx="60">
                    <c:v>Normale A027/CS01</c:v>
                  </c:pt>
                  <c:pt idx="61">
                    <c:v>Normale A027/CS10</c:v>
                  </c:pt>
                  <c:pt idx="62">
                    <c:v>Normale A027/CS11</c:v>
                  </c:pt>
                  <c:pt idx="63">
                    <c:v>Normale A027/RP03</c:v>
                  </c:pt>
                  <c:pt idx="64">
                    <c:v>Normale A029/CS01</c:v>
                  </c:pt>
                  <c:pt idx="65">
                    <c:v>Normale A029/CS10</c:v>
                  </c:pt>
                  <c:pt idx="66">
                    <c:v>Normale A029/CS11</c:v>
                  </c:pt>
                  <c:pt idx="67">
                    <c:v>Normale A029/RP03</c:v>
                  </c:pt>
                  <c:pt idx="68">
                    <c:v>Normale A034/CS01</c:v>
                  </c:pt>
                  <c:pt idx="69">
                    <c:v>Normale A034/CS10</c:v>
                  </c:pt>
                  <c:pt idx="70">
                    <c:v>Normale A034/CS11</c:v>
                  </c:pt>
                  <c:pt idx="71">
                    <c:v>Normale A034/RP03</c:v>
                  </c:pt>
                  <c:pt idx="72">
                    <c:v>Normale A037/CS01</c:v>
                  </c:pt>
                  <c:pt idx="73">
                    <c:v>Normale A037/CS10</c:v>
                  </c:pt>
                  <c:pt idx="74">
                    <c:v>Normale A037/CS11</c:v>
                  </c:pt>
                  <c:pt idx="75">
                    <c:v>Normale A037/RP03</c:v>
                  </c:pt>
                  <c:pt idx="76">
                    <c:v>Normale A040/CS01</c:v>
                  </c:pt>
                  <c:pt idx="77">
                    <c:v>Normale A040/CS10</c:v>
                  </c:pt>
                  <c:pt idx="78">
                    <c:v>Normale A040/CS11</c:v>
                  </c:pt>
                  <c:pt idx="79">
                    <c:v>Normale A040/RP03</c:v>
                  </c:pt>
                  <c:pt idx="80">
                    <c:v>Normale A041/CS01</c:v>
                  </c:pt>
                  <c:pt idx="81">
                    <c:v>Normale A041/CS10</c:v>
                  </c:pt>
                  <c:pt idx="82">
                    <c:v>Normale A041/CS11</c:v>
                  </c:pt>
                  <c:pt idx="83">
                    <c:v>Normale A041/RP03</c:v>
                  </c:pt>
                  <c:pt idx="84">
                    <c:v>Normale A042/CS01</c:v>
                  </c:pt>
                  <c:pt idx="85">
                    <c:v>Normale A042/CS10</c:v>
                  </c:pt>
                  <c:pt idx="86">
                    <c:v>Normale A042/CS11</c:v>
                  </c:pt>
                  <c:pt idx="87">
                    <c:v>Normale A042/RP03</c:v>
                  </c:pt>
                  <c:pt idx="88">
                    <c:v>Normale A045/CS01</c:v>
                  </c:pt>
                  <c:pt idx="89">
                    <c:v>Normale A045/CS10</c:v>
                  </c:pt>
                  <c:pt idx="90">
                    <c:v>Normale A045/CS11</c:v>
                  </c:pt>
                  <c:pt idx="91">
                    <c:v>Normale A045/RP03</c:v>
                  </c:pt>
                  <c:pt idx="92">
                    <c:v>Normale A046/CS01</c:v>
                  </c:pt>
                  <c:pt idx="93">
                    <c:v>Normale A046/CS10</c:v>
                  </c:pt>
                  <c:pt idx="94">
                    <c:v>Normale A046/CS11</c:v>
                  </c:pt>
                  <c:pt idx="95">
                    <c:v>Normale A046/RP03</c:v>
                  </c:pt>
                  <c:pt idx="96">
                    <c:v>Normale A047/CS01</c:v>
                  </c:pt>
                  <c:pt idx="97">
                    <c:v>Normale A047/CS10</c:v>
                  </c:pt>
                  <c:pt idx="98">
                    <c:v>Normale A047/CS11</c:v>
                  </c:pt>
                  <c:pt idx="99">
                    <c:v>Normale A047/RP03</c:v>
                  </c:pt>
                  <c:pt idx="100">
                    <c:v>Normale A048/CS01</c:v>
                  </c:pt>
                  <c:pt idx="101">
                    <c:v>Normale A048/CS10</c:v>
                  </c:pt>
                  <c:pt idx="102">
                    <c:v>Normale A048/CS11</c:v>
                  </c:pt>
                  <c:pt idx="103">
                    <c:v>Normale A048/RP03</c:v>
                  </c:pt>
                  <c:pt idx="104">
                    <c:v>Normale A050/CS01</c:v>
                  </c:pt>
                  <c:pt idx="105">
                    <c:v>Normale A050/CS10</c:v>
                  </c:pt>
                  <c:pt idx="106">
                    <c:v>Normale A050/CS11</c:v>
                  </c:pt>
                  <c:pt idx="107">
                    <c:v>Normale A050/RP03</c:v>
                  </c:pt>
                  <c:pt idx="108">
                    <c:v>Normale A051/CS01</c:v>
                  </c:pt>
                  <c:pt idx="109">
                    <c:v>Normale A051/CS10</c:v>
                  </c:pt>
                  <c:pt idx="110">
                    <c:v>Normale A051/CS11</c:v>
                  </c:pt>
                  <c:pt idx="111">
                    <c:v>Normale A051/RP03</c:v>
                  </c:pt>
                  <c:pt idx="112">
                    <c:v>Normale A054/CS01</c:v>
                  </c:pt>
                  <c:pt idx="113">
                    <c:v>Normale A054/CS10</c:v>
                  </c:pt>
                  <c:pt idx="114">
                    <c:v>Normale A054/CS11</c:v>
                  </c:pt>
                  <c:pt idx="115">
                    <c:v>Normale A054/RP03</c:v>
                  </c:pt>
                  <c:pt idx="116">
                    <c:v>Normale A066/CS01</c:v>
                  </c:pt>
                  <c:pt idx="117">
                    <c:v>Normale A066/CS10</c:v>
                  </c:pt>
                  <c:pt idx="118">
                    <c:v>Normale A066/CS11</c:v>
                  </c:pt>
                  <c:pt idx="119">
                    <c:v>Normale A066/RP03</c:v>
                  </c:pt>
                  <c:pt idx="120">
                    <c:v>Normale A072/CS01</c:v>
                  </c:pt>
                  <c:pt idx="121">
                    <c:v>Normale A072/CS10</c:v>
                  </c:pt>
                  <c:pt idx="122">
                    <c:v>Normale A072/CS11</c:v>
                  </c:pt>
                  <c:pt idx="123">
                    <c:v>Normale A072/RP03</c:v>
                  </c:pt>
                  <c:pt idx="124">
                    <c:v>Normale AA24/CS01</c:v>
                  </c:pt>
                  <c:pt idx="125">
                    <c:v>Normale AA24/CS10</c:v>
                  </c:pt>
                  <c:pt idx="126">
                    <c:v>Normale AA24/CS11</c:v>
                  </c:pt>
                  <c:pt idx="127">
                    <c:v>Normale AA24/RP03</c:v>
                  </c:pt>
                  <c:pt idx="128">
                    <c:v>Normale AB24/CS01</c:v>
                  </c:pt>
                  <c:pt idx="129">
                    <c:v>Normale AB24/CS10</c:v>
                  </c:pt>
                  <c:pt idx="130">
                    <c:v>Normale AB24/CS11</c:v>
                  </c:pt>
                  <c:pt idx="131">
                    <c:v>Normale AB24/RP03</c:v>
                  </c:pt>
                  <c:pt idx="132">
                    <c:v>Normale AD24/CS01</c:v>
                  </c:pt>
                  <c:pt idx="133">
                    <c:v>Normale AD24/CS10</c:v>
                  </c:pt>
                  <c:pt idx="134">
                    <c:v>Normale AD24/CS11</c:v>
                  </c:pt>
                  <c:pt idx="135">
                    <c:v>Normale AD24/RP03</c:v>
                  </c:pt>
                  <c:pt idx="136">
                    <c:v>Normale B003/CS01</c:v>
                  </c:pt>
                  <c:pt idx="137">
                    <c:v>Normale B003/CS10</c:v>
                  </c:pt>
                  <c:pt idx="138">
                    <c:v>Normale B003/CS11</c:v>
                  </c:pt>
                  <c:pt idx="139">
                    <c:v>Normale B003/RP03</c:v>
                  </c:pt>
                  <c:pt idx="140">
                    <c:v>Normale B006/CS01</c:v>
                  </c:pt>
                  <c:pt idx="141">
                    <c:v>Normale B006/CS10</c:v>
                  </c:pt>
                  <c:pt idx="142">
                    <c:v>Normale B006/CS11</c:v>
                  </c:pt>
                  <c:pt idx="143">
                    <c:v>Normale B006/RP03</c:v>
                  </c:pt>
                  <c:pt idx="144">
                    <c:v>Normale B011/CS01</c:v>
                  </c:pt>
                  <c:pt idx="145">
                    <c:v>Normale B011/CS10</c:v>
                  </c:pt>
                  <c:pt idx="146">
                    <c:v>Normale B011/CS11</c:v>
                  </c:pt>
                  <c:pt idx="147">
                    <c:v>Normale B011/RP03</c:v>
                  </c:pt>
                  <c:pt idx="148">
                    <c:v>Normale B012/CS01</c:v>
                  </c:pt>
                  <c:pt idx="149">
                    <c:v>Normale B012/CS10</c:v>
                  </c:pt>
                  <c:pt idx="150">
                    <c:v>Normale B012/CS11</c:v>
                  </c:pt>
                  <c:pt idx="151">
                    <c:v>Normale B012/RP03</c:v>
                  </c:pt>
                  <c:pt idx="152">
                    <c:v>Normale B015/CS01</c:v>
                  </c:pt>
                  <c:pt idx="153">
                    <c:v>Normale B015/CS10</c:v>
                  </c:pt>
                  <c:pt idx="154">
                    <c:v>Normale B015/CS11</c:v>
                  </c:pt>
                  <c:pt idx="155">
                    <c:v>Normale B015/RP03</c:v>
                  </c:pt>
                  <c:pt idx="156">
                    <c:v>Normale B016/CS01</c:v>
                  </c:pt>
                  <c:pt idx="157">
                    <c:v>Normale B016/CS10</c:v>
                  </c:pt>
                  <c:pt idx="158">
                    <c:v>Normale B016/CS11</c:v>
                  </c:pt>
                  <c:pt idx="159">
                    <c:v>Normale B016/RP03</c:v>
                  </c:pt>
                  <c:pt idx="160">
                    <c:v>Normale B017/CS01</c:v>
                  </c:pt>
                  <c:pt idx="161">
                    <c:v>Normale B017/CS10</c:v>
                  </c:pt>
                  <c:pt idx="162">
                    <c:v>Normale B017/CS11</c:v>
                  </c:pt>
                  <c:pt idx="163">
                    <c:v>Normale B017/RP03</c:v>
                  </c:pt>
                  <c:pt idx="164">
                    <c:v>Normale B018/CS01</c:v>
                  </c:pt>
                  <c:pt idx="165">
                    <c:v>Normale B018/CS10</c:v>
                  </c:pt>
                  <c:pt idx="166">
                    <c:v>Normale B018/CS11</c:v>
                  </c:pt>
                  <c:pt idx="167">
                    <c:v>Normale B018/RP03</c:v>
                  </c:pt>
                  <c:pt idx="168">
                    <c:v>Normale B020/CS01</c:v>
                  </c:pt>
                  <c:pt idx="169">
                    <c:v>Normale B020/CS10</c:v>
                  </c:pt>
                  <c:pt idx="170">
                    <c:v>Normale B020/CS11</c:v>
                  </c:pt>
                  <c:pt idx="171">
                    <c:v>Normale B020/RP03</c:v>
                  </c:pt>
                  <c:pt idx="172">
                    <c:v>Normale B021/CS01</c:v>
                  </c:pt>
                  <c:pt idx="173">
                    <c:v>Normale B021/CS10</c:v>
                  </c:pt>
                  <c:pt idx="174">
                    <c:v>Normale B021/CS11</c:v>
                  </c:pt>
                  <c:pt idx="175">
                    <c:v>Normale B021/RP03</c:v>
                  </c:pt>
                  <c:pt idx="176">
                    <c:v>Normale B026/CS01</c:v>
                  </c:pt>
                  <c:pt idx="177">
                    <c:v>Normale B026/CS10</c:v>
                  </c:pt>
                  <c:pt idx="178">
                    <c:v>Normale B026/CS11</c:v>
                  </c:pt>
                  <c:pt idx="179">
                    <c:v>Normale B026/RP03</c:v>
                  </c:pt>
                  <c:pt idx="180">
                    <c:v>Normale BB02/CS01</c:v>
                  </c:pt>
                  <c:pt idx="181">
                    <c:v>Normale BB02/CS10</c:v>
                  </c:pt>
                  <c:pt idx="182">
                    <c:v>Normale BB02/CS11</c:v>
                  </c:pt>
                  <c:pt idx="183">
                    <c:v>Normale BB02/RP03</c:v>
                  </c:pt>
                  <c:pt idx="184">
                    <c:v>Normale BC02/CS01</c:v>
                  </c:pt>
                  <c:pt idx="185">
                    <c:v>Normale BC02/CS10</c:v>
                  </c:pt>
                  <c:pt idx="186">
                    <c:v>Normale BC02/CS11</c:v>
                  </c:pt>
                  <c:pt idx="187">
                    <c:v>Normale BC02/RP03</c:v>
                  </c:pt>
                  <c:pt idx="188">
                    <c:v>Sostegno A012/CS01</c:v>
                  </c:pt>
                  <c:pt idx="189">
                    <c:v>Sostegno A012/CS10</c:v>
                  </c:pt>
                  <c:pt idx="190">
                    <c:v>Sostegno A012/CS11</c:v>
                  </c:pt>
                  <c:pt idx="191">
                    <c:v>Sostegno A012/RP03</c:v>
                  </c:pt>
                  <c:pt idx="192">
                    <c:v>Sostegno A017/CS01</c:v>
                  </c:pt>
                  <c:pt idx="193">
                    <c:v>Sostegno A017/CS10</c:v>
                  </c:pt>
                  <c:pt idx="194">
                    <c:v>Sostegno A017/CS11</c:v>
                  </c:pt>
                  <c:pt idx="195">
                    <c:v>Sostegno A017/RP03</c:v>
                  </c:pt>
                  <c:pt idx="196">
                    <c:v>Sostegno A029/CS01</c:v>
                  </c:pt>
                  <c:pt idx="197">
                    <c:v>Sostegno A029/CS10</c:v>
                  </c:pt>
                  <c:pt idx="198">
                    <c:v>Sostegno A029/CS11</c:v>
                  </c:pt>
                  <c:pt idx="199">
                    <c:v>Sostegno A029/RP03</c:v>
                  </c:pt>
                  <c:pt idx="200">
                    <c:v>Sostegno A046/CS01</c:v>
                  </c:pt>
                  <c:pt idx="201">
                    <c:v>Sostegno A046/CS10</c:v>
                  </c:pt>
                  <c:pt idx="202">
                    <c:v>Sostegno A046/CS11</c:v>
                  </c:pt>
                  <c:pt idx="203">
                    <c:v>Sostegno A046/RP03</c:v>
                  </c:pt>
                  <c:pt idx="204">
                    <c:v>Sostegno A048/CS01</c:v>
                  </c:pt>
                  <c:pt idx="205">
                    <c:v>Sostegno A048/CS10</c:v>
                  </c:pt>
                  <c:pt idx="206">
                    <c:v>Sostegno A048/CS11</c:v>
                  </c:pt>
                  <c:pt idx="207">
                    <c:v>Sostegno A048/RP03</c:v>
                  </c:pt>
                  <c:pt idx="208">
                    <c:v>Sostegno AB24/CS01</c:v>
                  </c:pt>
                  <c:pt idx="209">
                    <c:v>Sostegno AB24/CS10</c:v>
                  </c:pt>
                  <c:pt idx="210">
                    <c:v>Sostegno AB24/CS11</c:v>
                  </c:pt>
                  <c:pt idx="211">
                    <c:v>Sostegno AB24/RP03</c:v>
                  </c:pt>
                  <c:pt idx="212">
                    <c:v>IRC/CS01</c:v>
                  </c:pt>
                  <c:pt idx="213">
                    <c:v>IRC/CS10</c:v>
                  </c:pt>
                  <c:pt idx="214">
                    <c:v>IRC/CS11</c:v>
                  </c:pt>
                  <c:pt idx="215">
                    <c:v>IRC/RP03</c:v>
                  </c:pt>
                  <c:pt idx="216">
                    <c:v>PED/CS01</c:v>
                  </c:pt>
                  <c:pt idx="217">
                    <c:v>PED/CS10</c:v>
                  </c:pt>
                  <c:pt idx="218">
                    <c:v>PED/CS11</c:v>
                  </c:pt>
                  <c:pt idx="219">
                    <c:v>PED/RP03</c:v>
                  </c:pt>
                </c:lvl>
                <c:lvl>
                  <c:pt idx="0">
                    <c:v>INSEGNANTI II GRADO</c:v>
                  </c:pt>
                </c:lvl>
              </c:multiLvlStrCache>
            </c:multiLvlStrRef>
          </c:cat>
          <c:val>
            <c:numRef>
              <c:f>'Cessazioni II GRADO'!$B$6:$HM$6</c:f>
              <c:numCache>
                <c:formatCode>General</c:formatCode>
                <c:ptCount val="2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  <c:pt idx="21">
                  <c:v>2</c:v>
                </c:pt>
                <c:pt idx="22">
                  <c:v>0</c:v>
                </c:pt>
                <c:pt idx="23">
                  <c:v>0</c:v>
                </c:pt>
                <c:pt idx="24">
                  <c:v>2</c:v>
                </c:pt>
                <c:pt idx="25">
                  <c:v>4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3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4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4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4</c:v>
                </c:pt>
                <c:pt idx="70">
                  <c:v>0</c:v>
                </c:pt>
                <c:pt idx="71">
                  <c:v>0</c:v>
                </c:pt>
                <c:pt idx="72">
                  <c:v>1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1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1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2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2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1</c:v>
                </c:pt>
                <c:pt idx="98">
                  <c:v>0</c:v>
                </c:pt>
                <c:pt idx="99">
                  <c:v>0</c:v>
                </c:pt>
                <c:pt idx="100">
                  <c:v>1</c:v>
                </c:pt>
                <c:pt idx="101">
                  <c:v>12</c:v>
                </c:pt>
                <c:pt idx="102">
                  <c:v>0</c:v>
                </c:pt>
                <c:pt idx="103">
                  <c:v>0</c:v>
                </c:pt>
                <c:pt idx="104">
                  <c:v>1</c:v>
                </c:pt>
                <c:pt idx="105">
                  <c:v>2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2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2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1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1</c:v>
                </c:pt>
                <c:pt idx="126">
                  <c:v>0</c:v>
                </c:pt>
                <c:pt idx="127">
                  <c:v>0</c:v>
                </c:pt>
                <c:pt idx="128">
                  <c:v>3</c:v>
                </c:pt>
                <c:pt idx="129">
                  <c:v>5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1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3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3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1</c:v>
                </c:pt>
                <c:pt idx="161">
                  <c:v>4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1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1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1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1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1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1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3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9E1-438D-AFC7-DBECBAAE5A2D}"/>
            </c:ext>
          </c:extLst>
        </c:ser>
        <c:ser>
          <c:idx val="5"/>
          <c:order val="5"/>
          <c:tx>
            <c:v>Totale Marche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'Cessazioni II GRADO'!$B$1:$HM$2</c:f>
              <c:multiLvlStrCache>
                <c:ptCount val="220"/>
                <c:lvl>
                  <c:pt idx="0">
                    <c:v>Normale A002/CS01</c:v>
                  </c:pt>
                  <c:pt idx="1">
                    <c:v>Normale A002/CS10</c:v>
                  </c:pt>
                  <c:pt idx="2">
                    <c:v>Normale A002/CS11</c:v>
                  </c:pt>
                  <c:pt idx="3">
                    <c:v>Normale A002/RP03</c:v>
                  </c:pt>
                  <c:pt idx="4">
                    <c:v>Normale A003/CS01</c:v>
                  </c:pt>
                  <c:pt idx="5">
                    <c:v>Normale A003/CS10</c:v>
                  </c:pt>
                  <c:pt idx="6">
                    <c:v>Normale A003/CS11</c:v>
                  </c:pt>
                  <c:pt idx="7">
                    <c:v>Normale A003/RP03</c:v>
                  </c:pt>
                  <c:pt idx="8">
                    <c:v>Normale A005/CS01</c:v>
                  </c:pt>
                  <c:pt idx="9">
                    <c:v>Normale A005/CS10</c:v>
                  </c:pt>
                  <c:pt idx="10">
                    <c:v>Normale A005/CS11</c:v>
                  </c:pt>
                  <c:pt idx="11">
                    <c:v>Normale A005/RP03</c:v>
                  </c:pt>
                  <c:pt idx="12">
                    <c:v>Normale A008/CS01</c:v>
                  </c:pt>
                  <c:pt idx="13">
                    <c:v>Normale A008/CS10</c:v>
                  </c:pt>
                  <c:pt idx="14">
                    <c:v>Normale A008/CS11</c:v>
                  </c:pt>
                  <c:pt idx="15">
                    <c:v>Normale A008/RP03</c:v>
                  </c:pt>
                  <c:pt idx="16">
                    <c:v>Normale A009/CS01</c:v>
                  </c:pt>
                  <c:pt idx="17">
                    <c:v>Normale A009/CS10</c:v>
                  </c:pt>
                  <c:pt idx="18">
                    <c:v>Normale A009/CS11</c:v>
                  </c:pt>
                  <c:pt idx="19">
                    <c:v>Normale A009/RP03</c:v>
                  </c:pt>
                  <c:pt idx="20">
                    <c:v>Normale A011/CS01</c:v>
                  </c:pt>
                  <c:pt idx="21">
                    <c:v>Normale A011/CS10</c:v>
                  </c:pt>
                  <c:pt idx="22">
                    <c:v>Normale A011/CS11</c:v>
                  </c:pt>
                  <c:pt idx="23">
                    <c:v>Normale A011/RP03</c:v>
                  </c:pt>
                  <c:pt idx="24">
                    <c:v>Normale A012/CS01</c:v>
                  </c:pt>
                  <c:pt idx="25">
                    <c:v>Normale A012/CS10</c:v>
                  </c:pt>
                  <c:pt idx="26">
                    <c:v>Normale A012/CS11</c:v>
                  </c:pt>
                  <c:pt idx="27">
                    <c:v>Normale A012/RP03</c:v>
                  </c:pt>
                  <c:pt idx="28">
                    <c:v>Normale A014/CS01</c:v>
                  </c:pt>
                  <c:pt idx="29">
                    <c:v>Normale A014/CS10</c:v>
                  </c:pt>
                  <c:pt idx="30">
                    <c:v>Normale A014/CS11</c:v>
                  </c:pt>
                  <c:pt idx="31">
                    <c:v>Normale A014/RP03</c:v>
                  </c:pt>
                  <c:pt idx="32">
                    <c:v>Normale A015/CS01</c:v>
                  </c:pt>
                  <c:pt idx="33">
                    <c:v>Normale A015/CS10</c:v>
                  </c:pt>
                  <c:pt idx="34">
                    <c:v>Normale A015/CS11</c:v>
                  </c:pt>
                  <c:pt idx="35">
                    <c:v>Normale A015/RP03</c:v>
                  </c:pt>
                  <c:pt idx="36">
                    <c:v>Normale A017/CS01</c:v>
                  </c:pt>
                  <c:pt idx="37">
                    <c:v>Normale A017/CS10</c:v>
                  </c:pt>
                  <c:pt idx="38">
                    <c:v>Normale A017/CS11</c:v>
                  </c:pt>
                  <c:pt idx="39">
                    <c:v>Normale A017/RP03</c:v>
                  </c:pt>
                  <c:pt idx="40">
                    <c:v>Normale A018/CS01</c:v>
                  </c:pt>
                  <c:pt idx="41">
                    <c:v>Normale A018/CS10</c:v>
                  </c:pt>
                  <c:pt idx="42">
                    <c:v>Normale A018/CS11</c:v>
                  </c:pt>
                  <c:pt idx="43">
                    <c:v>Normale A018/RP03</c:v>
                  </c:pt>
                  <c:pt idx="44">
                    <c:v>Normale A019/CS01</c:v>
                  </c:pt>
                  <c:pt idx="45">
                    <c:v>Normale A019/CS10</c:v>
                  </c:pt>
                  <c:pt idx="46">
                    <c:v>Normale A019/CS11</c:v>
                  </c:pt>
                  <c:pt idx="47">
                    <c:v>Normale A019/RP03</c:v>
                  </c:pt>
                  <c:pt idx="48">
                    <c:v>Normale A020/CS01</c:v>
                  </c:pt>
                  <c:pt idx="49">
                    <c:v>Normale A020/CS10</c:v>
                  </c:pt>
                  <c:pt idx="50">
                    <c:v>Normale A020/CS11</c:v>
                  </c:pt>
                  <c:pt idx="51">
                    <c:v>Normale A020/RP03</c:v>
                  </c:pt>
                  <c:pt idx="52">
                    <c:v>Normale A021/CS01</c:v>
                  </c:pt>
                  <c:pt idx="53">
                    <c:v>Normale A021/CS10</c:v>
                  </c:pt>
                  <c:pt idx="54">
                    <c:v>Normale A021/CS11</c:v>
                  </c:pt>
                  <c:pt idx="55">
                    <c:v>Normale A021/RP03</c:v>
                  </c:pt>
                  <c:pt idx="56">
                    <c:v>Normale A026/CS01</c:v>
                  </c:pt>
                  <c:pt idx="57">
                    <c:v>Normale A026/CS10</c:v>
                  </c:pt>
                  <c:pt idx="58">
                    <c:v>Normale A026/CS11</c:v>
                  </c:pt>
                  <c:pt idx="59">
                    <c:v>Normale A026/RP03</c:v>
                  </c:pt>
                  <c:pt idx="60">
                    <c:v>Normale A027/CS01</c:v>
                  </c:pt>
                  <c:pt idx="61">
                    <c:v>Normale A027/CS10</c:v>
                  </c:pt>
                  <c:pt idx="62">
                    <c:v>Normale A027/CS11</c:v>
                  </c:pt>
                  <c:pt idx="63">
                    <c:v>Normale A027/RP03</c:v>
                  </c:pt>
                  <c:pt idx="64">
                    <c:v>Normale A029/CS01</c:v>
                  </c:pt>
                  <c:pt idx="65">
                    <c:v>Normale A029/CS10</c:v>
                  </c:pt>
                  <c:pt idx="66">
                    <c:v>Normale A029/CS11</c:v>
                  </c:pt>
                  <c:pt idx="67">
                    <c:v>Normale A029/RP03</c:v>
                  </c:pt>
                  <c:pt idx="68">
                    <c:v>Normale A034/CS01</c:v>
                  </c:pt>
                  <c:pt idx="69">
                    <c:v>Normale A034/CS10</c:v>
                  </c:pt>
                  <c:pt idx="70">
                    <c:v>Normale A034/CS11</c:v>
                  </c:pt>
                  <c:pt idx="71">
                    <c:v>Normale A034/RP03</c:v>
                  </c:pt>
                  <c:pt idx="72">
                    <c:v>Normale A037/CS01</c:v>
                  </c:pt>
                  <c:pt idx="73">
                    <c:v>Normale A037/CS10</c:v>
                  </c:pt>
                  <c:pt idx="74">
                    <c:v>Normale A037/CS11</c:v>
                  </c:pt>
                  <c:pt idx="75">
                    <c:v>Normale A037/RP03</c:v>
                  </c:pt>
                  <c:pt idx="76">
                    <c:v>Normale A040/CS01</c:v>
                  </c:pt>
                  <c:pt idx="77">
                    <c:v>Normale A040/CS10</c:v>
                  </c:pt>
                  <c:pt idx="78">
                    <c:v>Normale A040/CS11</c:v>
                  </c:pt>
                  <c:pt idx="79">
                    <c:v>Normale A040/RP03</c:v>
                  </c:pt>
                  <c:pt idx="80">
                    <c:v>Normale A041/CS01</c:v>
                  </c:pt>
                  <c:pt idx="81">
                    <c:v>Normale A041/CS10</c:v>
                  </c:pt>
                  <c:pt idx="82">
                    <c:v>Normale A041/CS11</c:v>
                  </c:pt>
                  <c:pt idx="83">
                    <c:v>Normale A041/RP03</c:v>
                  </c:pt>
                  <c:pt idx="84">
                    <c:v>Normale A042/CS01</c:v>
                  </c:pt>
                  <c:pt idx="85">
                    <c:v>Normale A042/CS10</c:v>
                  </c:pt>
                  <c:pt idx="86">
                    <c:v>Normale A042/CS11</c:v>
                  </c:pt>
                  <c:pt idx="87">
                    <c:v>Normale A042/RP03</c:v>
                  </c:pt>
                  <c:pt idx="88">
                    <c:v>Normale A045/CS01</c:v>
                  </c:pt>
                  <c:pt idx="89">
                    <c:v>Normale A045/CS10</c:v>
                  </c:pt>
                  <c:pt idx="90">
                    <c:v>Normale A045/CS11</c:v>
                  </c:pt>
                  <c:pt idx="91">
                    <c:v>Normale A045/RP03</c:v>
                  </c:pt>
                  <c:pt idx="92">
                    <c:v>Normale A046/CS01</c:v>
                  </c:pt>
                  <c:pt idx="93">
                    <c:v>Normale A046/CS10</c:v>
                  </c:pt>
                  <c:pt idx="94">
                    <c:v>Normale A046/CS11</c:v>
                  </c:pt>
                  <c:pt idx="95">
                    <c:v>Normale A046/RP03</c:v>
                  </c:pt>
                  <c:pt idx="96">
                    <c:v>Normale A047/CS01</c:v>
                  </c:pt>
                  <c:pt idx="97">
                    <c:v>Normale A047/CS10</c:v>
                  </c:pt>
                  <c:pt idx="98">
                    <c:v>Normale A047/CS11</c:v>
                  </c:pt>
                  <c:pt idx="99">
                    <c:v>Normale A047/RP03</c:v>
                  </c:pt>
                  <c:pt idx="100">
                    <c:v>Normale A048/CS01</c:v>
                  </c:pt>
                  <c:pt idx="101">
                    <c:v>Normale A048/CS10</c:v>
                  </c:pt>
                  <c:pt idx="102">
                    <c:v>Normale A048/CS11</c:v>
                  </c:pt>
                  <c:pt idx="103">
                    <c:v>Normale A048/RP03</c:v>
                  </c:pt>
                  <c:pt idx="104">
                    <c:v>Normale A050/CS01</c:v>
                  </c:pt>
                  <c:pt idx="105">
                    <c:v>Normale A050/CS10</c:v>
                  </c:pt>
                  <c:pt idx="106">
                    <c:v>Normale A050/CS11</c:v>
                  </c:pt>
                  <c:pt idx="107">
                    <c:v>Normale A050/RP03</c:v>
                  </c:pt>
                  <c:pt idx="108">
                    <c:v>Normale A051/CS01</c:v>
                  </c:pt>
                  <c:pt idx="109">
                    <c:v>Normale A051/CS10</c:v>
                  </c:pt>
                  <c:pt idx="110">
                    <c:v>Normale A051/CS11</c:v>
                  </c:pt>
                  <c:pt idx="111">
                    <c:v>Normale A051/RP03</c:v>
                  </c:pt>
                  <c:pt idx="112">
                    <c:v>Normale A054/CS01</c:v>
                  </c:pt>
                  <c:pt idx="113">
                    <c:v>Normale A054/CS10</c:v>
                  </c:pt>
                  <c:pt idx="114">
                    <c:v>Normale A054/CS11</c:v>
                  </c:pt>
                  <c:pt idx="115">
                    <c:v>Normale A054/RP03</c:v>
                  </c:pt>
                  <c:pt idx="116">
                    <c:v>Normale A066/CS01</c:v>
                  </c:pt>
                  <c:pt idx="117">
                    <c:v>Normale A066/CS10</c:v>
                  </c:pt>
                  <c:pt idx="118">
                    <c:v>Normale A066/CS11</c:v>
                  </c:pt>
                  <c:pt idx="119">
                    <c:v>Normale A066/RP03</c:v>
                  </c:pt>
                  <c:pt idx="120">
                    <c:v>Normale A072/CS01</c:v>
                  </c:pt>
                  <c:pt idx="121">
                    <c:v>Normale A072/CS10</c:v>
                  </c:pt>
                  <c:pt idx="122">
                    <c:v>Normale A072/CS11</c:v>
                  </c:pt>
                  <c:pt idx="123">
                    <c:v>Normale A072/RP03</c:v>
                  </c:pt>
                  <c:pt idx="124">
                    <c:v>Normale AA24/CS01</c:v>
                  </c:pt>
                  <c:pt idx="125">
                    <c:v>Normale AA24/CS10</c:v>
                  </c:pt>
                  <c:pt idx="126">
                    <c:v>Normale AA24/CS11</c:v>
                  </c:pt>
                  <c:pt idx="127">
                    <c:v>Normale AA24/RP03</c:v>
                  </c:pt>
                  <c:pt idx="128">
                    <c:v>Normale AB24/CS01</c:v>
                  </c:pt>
                  <c:pt idx="129">
                    <c:v>Normale AB24/CS10</c:v>
                  </c:pt>
                  <c:pt idx="130">
                    <c:v>Normale AB24/CS11</c:v>
                  </c:pt>
                  <c:pt idx="131">
                    <c:v>Normale AB24/RP03</c:v>
                  </c:pt>
                  <c:pt idx="132">
                    <c:v>Normale AD24/CS01</c:v>
                  </c:pt>
                  <c:pt idx="133">
                    <c:v>Normale AD24/CS10</c:v>
                  </c:pt>
                  <c:pt idx="134">
                    <c:v>Normale AD24/CS11</c:v>
                  </c:pt>
                  <c:pt idx="135">
                    <c:v>Normale AD24/RP03</c:v>
                  </c:pt>
                  <c:pt idx="136">
                    <c:v>Normale B003/CS01</c:v>
                  </c:pt>
                  <c:pt idx="137">
                    <c:v>Normale B003/CS10</c:v>
                  </c:pt>
                  <c:pt idx="138">
                    <c:v>Normale B003/CS11</c:v>
                  </c:pt>
                  <c:pt idx="139">
                    <c:v>Normale B003/RP03</c:v>
                  </c:pt>
                  <c:pt idx="140">
                    <c:v>Normale B006/CS01</c:v>
                  </c:pt>
                  <c:pt idx="141">
                    <c:v>Normale B006/CS10</c:v>
                  </c:pt>
                  <c:pt idx="142">
                    <c:v>Normale B006/CS11</c:v>
                  </c:pt>
                  <c:pt idx="143">
                    <c:v>Normale B006/RP03</c:v>
                  </c:pt>
                  <c:pt idx="144">
                    <c:v>Normale B011/CS01</c:v>
                  </c:pt>
                  <c:pt idx="145">
                    <c:v>Normale B011/CS10</c:v>
                  </c:pt>
                  <c:pt idx="146">
                    <c:v>Normale B011/CS11</c:v>
                  </c:pt>
                  <c:pt idx="147">
                    <c:v>Normale B011/RP03</c:v>
                  </c:pt>
                  <c:pt idx="148">
                    <c:v>Normale B012/CS01</c:v>
                  </c:pt>
                  <c:pt idx="149">
                    <c:v>Normale B012/CS10</c:v>
                  </c:pt>
                  <c:pt idx="150">
                    <c:v>Normale B012/CS11</c:v>
                  </c:pt>
                  <c:pt idx="151">
                    <c:v>Normale B012/RP03</c:v>
                  </c:pt>
                  <c:pt idx="152">
                    <c:v>Normale B015/CS01</c:v>
                  </c:pt>
                  <c:pt idx="153">
                    <c:v>Normale B015/CS10</c:v>
                  </c:pt>
                  <c:pt idx="154">
                    <c:v>Normale B015/CS11</c:v>
                  </c:pt>
                  <c:pt idx="155">
                    <c:v>Normale B015/RP03</c:v>
                  </c:pt>
                  <c:pt idx="156">
                    <c:v>Normale B016/CS01</c:v>
                  </c:pt>
                  <c:pt idx="157">
                    <c:v>Normale B016/CS10</c:v>
                  </c:pt>
                  <c:pt idx="158">
                    <c:v>Normale B016/CS11</c:v>
                  </c:pt>
                  <c:pt idx="159">
                    <c:v>Normale B016/RP03</c:v>
                  </c:pt>
                  <c:pt idx="160">
                    <c:v>Normale B017/CS01</c:v>
                  </c:pt>
                  <c:pt idx="161">
                    <c:v>Normale B017/CS10</c:v>
                  </c:pt>
                  <c:pt idx="162">
                    <c:v>Normale B017/CS11</c:v>
                  </c:pt>
                  <c:pt idx="163">
                    <c:v>Normale B017/RP03</c:v>
                  </c:pt>
                  <c:pt idx="164">
                    <c:v>Normale B018/CS01</c:v>
                  </c:pt>
                  <c:pt idx="165">
                    <c:v>Normale B018/CS10</c:v>
                  </c:pt>
                  <c:pt idx="166">
                    <c:v>Normale B018/CS11</c:v>
                  </c:pt>
                  <c:pt idx="167">
                    <c:v>Normale B018/RP03</c:v>
                  </c:pt>
                  <c:pt idx="168">
                    <c:v>Normale B020/CS01</c:v>
                  </c:pt>
                  <c:pt idx="169">
                    <c:v>Normale B020/CS10</c:v>
                  </c:pt>
                  <c:pt idx="170">
                    <c:v>Normale B020/CS11</c:v>
                  </c:pt>
                  <c:pt idx="171">
                    <c:v>Normale B020/RP03</c:v>
                  </c:pt>
                  <c:pt idx="172">
                    <c:v>Normale B021/CS01</c:v>
                  </c:pt>
                  <c:pt idx="173">
                    <c:v>Normale B021/CS10</c:v>
                  </c:pt>
                  <c:pt idx="174">
                    <c:v>Normale B021/CS11</c:v>
                  </c:pt>
                  <c:pt idx="175">
                    <c:v>Normale B021/RP03</c:v>
                  </c:pt>
                  <c:pt idx="176">
                    <c:v>Normale B026/CS01</c:v>
                  </c:pt>
                  <c:pt idx="177">
                    <c:v>Normale B026/CS10</c:v>
                  </c:pt>
                  <c:pt idx="178">
                    <c:v>Normale B026/CS11</c:v>
                  </c:pt>
                  <c:pt idx="179">
                    <c:v>Normale B026/RP03</c:v>
                  </c:pt>
                  <c:pt idx="180">
                    <c:v>Normale BB02/CS01</c:v>
                  </c:pt>
                  <c:pt idx="181">
                    <c:v>Normale BB02/CS10</c:v>
                  </c:pt>
                  <c:pt idx="182">
                    <c:v>Normale BB02/CS11</c:v>
                  </c:pt>
                  <c:pt idx="183">
                    <c:v>Normale BB02/RP03</c:v>
                  </c:pt>
                  <c:pt idx="184">
                    <c:v>Normale BC02/CS01</c:v>
                  </c:pt>
                  <c:pt idx="185">
                    <c:v>Normale BC02/CS10</c:v>
                  </c:pt>
                  <c:pt idx="186">
                    <c:v>Normale BC02/CS11</c:v>
                  </c:pt>
                  <c:pt idx="187">
                    <c:v>Normale BC02/RP03</c:v>
                  </c:pt>
                  <c:pt idx="188">
                    <c:v>Sostegno A012/CS01</c:v>
                  </c:pt>
                  <c:pt idx="189">
                    <c:v>Sostegno A012/CS10</c:v>
                  </c:pt>
                  <c:pt idx="190">
                    <c:v>Sostegno A012/CS11</c:v>
                  </c:pt>
                  <c:pt idx="191">
                    <c:v>Sostegno A012/RP03</c:v>
                  </c:pt>
                  <c:pt idx="192">
                    <c:v>Sostegno A017/CS01</c:v>
                  </c:pt>
                  <c:pt idx="193">
                    <c:v>Sostegno A017/CS10</c:v>
                  </c:pt>
                  <c:pt idx="194">
                    <c:v>Sostegno A017/CS11</c:v>
                  </c:pt>
                  <c:pt idx="195">
                    <c:v>Sostegno A017/RP03</c:v>
                  </c:pt>
                  <c:pt idx="196">
                    <c:v>Sostegno A029/CS01</c:v>
                  </c:pt>
                  <c:pt idx="197">
                    <c:v>Sostegno A029/CS10</c:v>
                  </c:pt>
                  <c:pt idx="198">
                    <c:v>Sostegno A029/CS11</c:v>
                  </c:pt>
                  <c:pt idx="199">
                    <c:v>Sostegno A029/RP03</c:v>
                  </c:pt>
                  <c:pt idx="200">
                    <c:v>Sostegno A046/CS01</c:v>
                  </c:pt>
                  <c:pt idx="201">
                    <c:v>Sostegno A046/CS10</c:v>
                  </c:pt>
                  <c:pt idx="202">
                    <c:v>Sostegno A046/CS11</c:v>
                  </c:pt>
                  <c:pt idx="203">
                    <c:v>Sostegno A046/RP03</c:v>
                  </c:pt>
                  <c:pt idx="204">
                    <c:v>Sostegno A048/CS01</c:v>
                  </c:pt>
                  <c:pt idx="205">
                    <c:v>Sostegno A048/CS10</c:v>
                  </c:pt>
                  <c:pt idx="206">
                    <c:v>Sostegno A048/CS11</c:v>
                  </c:pt>
                  <c:pt idx="207">
                    <c:v>Sostegno A048/RP03</c:v>
                  </c:pt>
                  <c:pt idx="208">
                    <c:v>Sostegno AB24/CS01</c:v>
                  </c:pt>
                  <c:pt idx="209">
                    <c:v>Sostegno AB24/CS10</c:v>
                  </c:pt>
                  <c:pt idx="210">
                    <c:v>Sostegno AB24/CS11</c:v>
                  </c:pt>
                  <c:pt idx="211">
                    <c:v>Sostegno AB24/RP03</c:v>
                  </c:pt>
                  <c:pt idx="212">
                    <c:v>IRC/CS01</c:v>
                  </c:pt>
                  <c:pt idx="213">
                    <c:v>IRC/CS10</c:v>
                  </c:pt>
                  <c:pt idx="214">
                    <c:v>IRC/CS11</c:v>
                  </c:pt>
                  <c:pt idx="215">
                    <c:v>IRC/RP03</c:v>
                  </c:pt>
                  <c:pt idx="216">
                    <c:v>PED/CS01</c:v>
                  </c:pt>
                  <c:pt idx="217">
                    <c:v>PED/CS10</c:v>
                  </c:pt>
                  <c:pt idx="218">
                    <c:v>PED/CS11</c:v>
                  </c:pt>
                  <c:pt idx="219">
                    <c:v>PED/RP03</c:v>
                  </c:pt>
                </c:lvl>
                <c:lvl>
                  <c:pt idx="0">
                    <c:v>INSEGNANTI II GRADO</c:v>
                  </c:pt>
                </c:lvl>
              </c:multiLvlStrCache>
            </c:multiLvlStrRef>
          </c:cat>
          <c:val>
            <c:numRef>
              <c:f>'Cessazioni II GRADO'!$B$8:$HM$8</c:f>
              <c:numCache>
                <c:formatCode>General</c:formatCode>
                <c:ptCount val="220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5</c:v>
                </c:pt>
                <c:pt idx="21">
                  <c:v>9</c:v>
                </c:pt>
                <c:pt idx="22">
                  <c:v>0</c:v>
                </c:pt>
                <c:pt idx="23">
                  <c:v>0</c:v>
                </c:pt>
                <c:pt idx="24">
                  <c:v>17</c:v>
                </c:pt>
                <c:pt idx="25">
                  <c:v>13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4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2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3</c:v>
                </c:pt>
                <c:pt idx="45">
                  <c:v>6</c:v>
                </c:pt>
                <c:pt idx="46">
                  <c:v>1</c:v>
                </c:pt>
                <c:pt idx="47">
                  <c:v>0</c:v>
                </c:pt>
                <c:pt idx="48">
                  <c:v>2</c:v>
                </c:pt>
                <c:pt idx="49">
                  <c:v>4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2</c:v>
                </c:pt>
                <c:pt idx="54">
                  <c:v>0</c:v>
                </c:pt>
                <c:pt idx="55">
                  <c:v>0</c:v>
                </c:pt>
                <c:pt idx="56">
                  <c:v>5</c:v>
                </c:pt>
                <c:pt idx="57">
                  <c:v>25</c:v>
                </c:pt>
                <c:pt idx="58">
                  <c:v>0</c:v>
                </c:pt>
                <c:pt idx="59">
                  <c:v>0</c:v>
                </c:pt>
                <c:pt idx="60">
                  <c:v>2</c:v>
                </c:pt>
                <c:pt idx="61">
                  <c:v>8</c:v>
                </c:pt>
                <c:pt idx="62">
                  <c:v>1</c:v>
                </c:pt>
                <c:pt idx="63">
                  <c:v>1</c:v>
                </c:pt>
                <c:pt idx="64">
                  <c:v>2</c:v>
                </c:pt>
                <c:pt idx="65">
                  <c:v>2</c:v>
                </c:pt>
                <c:pt idx="66">
                  <c:v>0</c:v>
                </c:pt>
                <c:pt idx="67">
                  <c:v>0</c:v>
                </c:pt>
                <c:pt idx="68">
                  <c:v>3</c:v>
                </c:pt>
                <c:pt idx="69">
                  <c:v>8</c:v>
                </c:pt>
                <c:pt idx="70">
                  <c:v>0</c:v>
                </c:pt>
                <c:pt idx="71">
                  <c:v>0</c:v>
                </c:pt>
                <c:pt idx="72">
                  <c:v>4</c:v>
                </c:pt>
                <c:pt idx="73">
                  <c:v>7</c:v>
                </c:pt>
                <c:pt idx="74">
                  <c:v>0</c:v>
                </c:pt>
                <c:pt idx="75">
                  <c:v>0</c:v>
                </c:pt>
                <c:pt idx="76">
                  <c:v>2</c:v>
                </c:pt>
                <c:pt idx="77">
                  <c:v>5</c:v>
                </c:pt>
                <c:pt idx="78">
                  <c:v>0</c:v>
                </c:pt>
                <c:pt idx="79">
                  <c:v>0</c:v>
                </c:pt>
                <c:pt idx="80">
                  <c:v>2</c:v>
                </c:pt>
                <c:pt idx="81">
                  <c:v>1</c:v>
                </c:pt>
                <c:pt idx="82">
                  <c:v>0</c:v>
                </c:pt>
                <c:pt idx="83">
                  <c:v>0</c:v>
                </c:pt>
                <c:pt idx="84">
                  <c:v>2</c:v>
                </c:pt>
                <c:pt idx="85">
                  <c:v>3</c:v>
                </c:pt>
                <c:pt idx="86">
                  <c:v>0</c:v>
                </c:pt>
                <c:pt idx="87">
                  <c:v>0</c:v>
                </c:pt>
                <c:pt idx="88">
                  <c:v>1</c:v>
                </c:pt>
                <c:pt idx="89">
                  <c:v>12</c:v>
                </c:pt>
                <c:pt idx="90">
                  <c:v>0</c:v>
                </c:pt>
                <c:pt idx="91">
                  <c:v>0</c:v>
                </c:pt>
                <c:pt idx="92">
                  <c:v>1</c:v>
                </c:pt>
                <c:pt idx="93">
                  <c:v>14</c:v>
                </c:pt>
                <c:pt idx="94">
                  <c:v>0</c:v>
                </c:pt>
                <c:pt idx="95">
                  <c:v>0</c:v>
                </c:pt>
                <c:pt idx="96">
                  <c:v>1</c:v>
                </c:pt>
                <c:pt idx="97">
                  <c:v>4</c:v>
                </c:pt>
                <c:pt idx="98">
                  <c:v>0</c:v>
                </c:pt>
                <c:pt idx="99">
                  <c:v>0</c:v>
                </c:pt>
                <c:pt idx="100">
                  <c:v>7</c:v>
                </c:pt>
                <c:pt idx="101">
                  <c:v>30</c:v>
                </c:pt>
                <c:pt idx="102">
                  <c:v>0</c:v>
                </c:pt>
                <c:pt idx="103">
                  <c:v>1</c:v>
                </c:pt>
                <c:pt idx="104">
                  <c:v>10</c:v>
                </c:pt>
                <c:pt idx="105">
                  <c:v>12</c:v>
                </c:pt>
                <c:pt idx="106">
                  <c:v>0</c:v>
                </c:pt>
                <c:pt idx="107">
                  <c:v>0</c:v>
                </c:pt>
                <c:pt idx="108">
                  <c:v>1</c:v>
                </c:pt>
                <c:pt idx="109">
                  <c:v>5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4</c:v>
                </c:pt>
                <c:pt idx="114">
                  <c:v>0</c:v>
                </c:pt>
                <c:pt idx="115">
                  <c:v>0</c:v>
                </c:pt>
                <c:pt idx="116">
                  <c:v>3</c:v>
                </c:pt>
                <c:pt idx="117">
                  <c:v>3</c:v>
                </c:pt>
                <c:pt idx="118">
                  <c:v>0</c:v>
                </c:pt>
                <c:pt idx="119">
                  <c:v>0</c:v>
                </c:pt>
                <c:pt idx="120">
                  <c:v>1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2</c:v>
                </c:pt>
                <c:pt idx="125">
                  <c:v>4</c:v>
                </c:pt>
                <c:pt idx="126">
                  <c:v>0</c:v>
                </c:pt>
                <c:pt idx="127">
                  <c:v>0</c:v>
                </c:pt>
                <c:pt idx="128">
                  <c:v>13</c:v>
                </c:pt>
                <c:pt idx="129">
                  <c:v>27</c:v>
                </c:pt>
                <c:pt idx="130">
                  <c:v>0</c:v>
                </c:pt>
                <c:pt idx="131">
                  <c:v>0</c:v>
                </c:pt>
                <c:pt idx="132">
                  <c:v>1</c:v>
                </c:pt>
                <c:pt idx="133">
                  <c:v>2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1</c:v>
                </c:pt>
                <c:pt idx="138">
                  <c:v>0</c:v>
                </c:pt>
                <c:pt idx="139">
                  <c:v>0</c:v>
                </c:pt>
                <c:pt idx="140">
                  <c:v>2</c:v>
                </c:pt>
                <c:pt idx="141">
                  <c:v>3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1</c:v>
                </c:pt>
                <c:pt idx="146">
                  <c:v>0</c:v>
                </c:pt>
                <c:pt idx="147">
                  <c:v>0</c:v>
                </c:pt>
                <c:pt idx="148">
                  <c:v>1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2</c:v>
                </c:pt>
                <c:pt idx="153">
                  <c:v>5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1</c:v>
                </c:pt>
                <c:pt idx="158">
                  <c:v>0</c:v>
                </c:pt>
                <c:pt idx="159">
                  <c:v>0</c:v>
                </c:pt>
                <c:pt idx="160">
                  <c:v>1</c:v>
                </c:pt>
                <c:pt idx="161">
                  <c:v>4</c:v>
                </c:pt>
                <c:pt idx="162">
                  <c:v>0</c:v>
                </c:pt>
                <c:pt idx="163">
                  <c:v>0</c:v>
                </c:pt>
                <c:pt idx="164">
                  <c:v>1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2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2</c:v>
                </c:pt>
                <c:pt idx="174">
                  <c:v>0</c:v>
                </c:pt>
                <c:pt idx="175">
                  <c:v>0</c:v>
                </c:pt>
                <c:pt idx="176">
                  <c:v>1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1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1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1</c:v>
                </c:pt>
                <c:pt idx="190">
                  <c:v>0</c:v>
                </c:pt>
                <c:pt idx="191">
                  <c:v>0</c:v>
                </c:pt>
                <c:pt idx="192">
                  <c:v>1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1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1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3</c:v>
                </c:pt>
                <c:pt idx="206">
                  <c:v>1</c:v>
                </c:pt>
                <c:pt idx="207">
                  <c:v>0</c:v>
                </c:pt>
                <c:pt idx="208">
                  <c:v>0</c:v>
                </c:pt>
                <c:pt idx="209">
                  <c:v>1</c:v>
                </c:pt>
                <c:pt idx="210">
                  <c:v>0</c:v>
                </c:pt>
                <c:pt idx="211">
                  <c:v>0</c:v>
                </c:pt>
                <c:pt idx="212">
                  <c:v>2</c:v>
                </c:pt>
                <c:pt idx="213">
                  <c:v>9</c:v>
                </c:pt>
                <c:pt idx="214">
                  <c:v>0</c:v>
                </c:pt>
                <c:pt idx="215">
                  <c:v>0</c:v>
                </c:pt>
                <c:pt idx="216">
                  <c:v>3</c:v>
                </c:pt>
                <c:pt idx="217">
                  <c:v>3</c:v>
                </c:pt>
                <c:pt idx="218">
                  <c:v>0</c:v>
                </c:pt>
                <c:pt idx="21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D9E1-438D-AFC7-DBECBAAE5A2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988893856"/>
        <c:axId val="988894400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4"/>
                <c:order val="4"/>
                <c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'Cessazioni II GRADO'!$A$7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it-IT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 xmlns:c16r2="http://schemas.microsoft.com/office/drawing/2015/06/chart">
                      <c:ext uri="{02D57815-91ED-43cb-92C2-25804820EDAC}">
                        <c15:formulaRef>
                          <c15:sqref>'Cessazioni II GRADO'!$B$1:$HM$2</c15:sqref>
                        </c15:formulaRef>
                      </c:ext>
                    </c:extLst>
                    <c:multiLvlStrCache>
                      <c:ptCount val="220"/>
                      <c:lvl>
                        <c:pt idx="0">
                          <c:v>Normale A002/CS01</c:v>
                        </c:pt>
                        <c:pt idx="1">
                          <c:v>Normale A002/CS10</c:v>
                        </c:pt>
                        <c:pt idx="2">
                          <c:v>Normale A002/CS11</c:v>
                        </c:pt>
                        <c:pt idx="3">
                          <c:v>Normale A002/RP03</c:v>
                        </c:pt>
                        <c:pt idx="4">
                          <c:v>Normale A003/CS01</c:v>
                        </c:pt>
                        <c:pt idx="5">
                          <c:v>Normale A003/CS10</c:v>
                        </c:pt>
                        <c:pt idx="6">
                          <c:v>Normale A003/CS11</c:v>
                        </c:pt>
                        <c:pt idx="7">
                          <c:v>Normale A003/RP03</c:v>
                        </c:pt>
                        <c:pt idx="8">
                          <c:v>Normale A005/CS01</c:v>
                        </c:pt>
                        <c:pt idx="9">
                          <c:v>Normale A005/CS10</c:v>
                        </c:pt>
                        <c:pt idx="10">
                          <c:v>Normale A005/CS11</c:v>
                        </c:pt>
                        <c:pt idx="11">
                          <c:v>Normale A005/RP03</c:v>
                        </c:pt>
                        <c:pt idx="12">
                          <c:v>Normale A008/CS01</c:v>
                        </c:pt>
                        <c:pt idx="13">
                          <c:v>Normale A008/CS10</c:v>
                        </c:pt>
                        <c:pt idx="14">
                          <c:v>Normale A008/CS11</c:v>
                        </c:pt>
                        <c:pt idx="15">
                          <c:v>Normale A008/RP03</c:v>
                        </c:pt>
                        <c:pt idx="16">
                          <c:v>Normale A009/CS01</c:v>
                        </c:pt>
                        <c:pt idx="17">
                          <c:v>Normale A009/CS10</c:v>
                        </c:pt>
                        <c:pt idx="18">
                          <c:v>Normale A009/CS11</c:v>
                        </c:pt>
                        <c:pt idx="19">
                          <c:v>Normale A009/RP03</c:v>
                        </c:pt>
                        <c:pt idx="20">
                          <c:v>Normale A011/CS01</c:v>
                        </c:pt>
                        <c:pt idx="21">
                          <c:v>Normale A011/CS10</c:v>
                        </c:pt>
                        <c:pt idx="22">
                          <c:v>Normale A011/CS11</c:v>
                        </c:pt>
                        <c:pt idx="23">
                          <c:v>Normale A011/RP03</c:v>
                        </c:pt>
                        <c:pt idx="24">
                          <c:v>Normale A012/CS01</c:v>
                        </c:pt>
                        <c:pt idx="25">
                          <c:v>Normale A012/CS10</c:v>
                        </c:pt>
                        <c:pt idx="26">
                          <c:v>Normale A012/CS11</c:v>
                        </c:pt>
                        <c:pt idx="27">
                          <c:v>Normale A012/RP03</c:v>
                        </c:pt>
                        <c:pt idx="28">
                          <c:v>Normale A014/CS01</c:v>
                        </c:pt>
                        <c:pt idx="29">
                          <c:v>Normale A014/CS10</c:v>
                        </c:pt>
                        <c:pt idx="30">
                          <c:v>Normale A014/CS11</c:v>
                        </c:pt>
                        <c:pt idx="31">
                          <c:v>Normale A014/RP03</c:v>
                        </c:pt>
                        <c:pt idx="32">
                          <c:v>Normale A015/CS01</c:v>
                        </c:pt>
                        <c:pt idx="33">
                          <c:v>Normale A015/CS10</c:v>
                        </c:pt>
                        <c:pt idx="34">
                          <c:v>Normale A015/CS11</c:v>
                        </c:pt>
                        <c:pt idx="35">
                          <c:v>Normale A015/RP03</c:v>
                        </c:pt>
                        <c:pt idx="36">
                          <c:v>Normale A017/CS01</c:v>
                        </c:pt>
                        <c:pt idx="37">
                          <c:v>Normale A017/CS10</c:v>
                        </c:pt>
                        <c:pt idx="38">
                          <c:v>Normale A017/CS11</c:v>
                        </c:pt>
                        <c:pt idx="39">
                          <c:v>Normale A017/RP03</c:v>
                        </c:pt>
                        <c:pt idx="40">
                          <c:v>Normale A018/CS01</c:v>
                        </c:pt>
                        <c:pt idx="41">
                          <c:v>Normale A018/CS10</c:v>
                        </c:pt>
                        <c:pt idx="42">
                          <c:v>Normale A018/CS11</c:v>
                        </c:pt>
                        <c:pt idx="43">
                          <c:v>Normale A018/RP03</c:v>
                        </c:pt>
                        <c:pt idx="44">
                          <c:v>Normale A019/CS01</c:v>
                        </c:pt>
                        <c:pt idx="45">
                          <c:v>Normale A019/CS10</c:v>
                        </c:pt>
                        <c:pt idx="46">
                          <c:v>Normale A019/CS11</c:v>
                        </c:pt>
                        <c:pt idx="47">
                          <c:v>Normale A019/RP03</c:v>
                        </c:pt>
                        <c:pt idx="48">
                          <c:v>Normale A020/CS01</c:v>
                        </c:pt>
                        <c:pt idx="49">
                          <c:v>Normale A020/CS10</c:v>
                        </c:pt>
                        <c:pt idx="50">
                          <c:v>Normale A020/CS11</c:v>
                        </c:pt>
                        <c:pt idx="51">
                          <c:v>Normale A020/RP03</c:v>
                        </c:pt>
                        <c:pt idx="52">
                          <c:v>Normale A021/CS01</c:v>
                        </c:pt>
                        <c:pt idx="53">
                          <c:v>Normale A021/CS10</c:v>
                        </c:pt>
                        <c:pt idx="54">
                          <c:v>Normale A021/CS11</c:v>
                        </c:pt>
                        <c:pt idx="55">
                          <c:v>Normale A021/RP03</c:v>
                        </c:pt>
                        <c:pt idx="56">
                          <c:v>Normale A026/CS01</c:v>
                        </c:pt>
                        <c:pt idx="57">
                          <c:v>Normale A026/CS10</c:v>
                        </c:pt>
                        <c:pt idx="58">
                          <c:v>Normale A026/CS11</c:v>
                        </c:pt>
                        <c:pt idx="59">
                          <c:v>Normale A026/RP03</c:v>
                        </c:pt>
                        <c:pt idx="60">
                          <c:v>Normale A027/CS01</c:v>
                        </c:pt>
                        <c:pt idx="61">
                          <c:v>Normale A027/CS10</c:v>
                        </c:pt>
                        <c:pt idx="62">
                          <c:v>Normale A027/CS11</c:v>
                        </c:pt>
                        <c:pt idx="63">
                          <c:v>Normale A027/RP03</c:v>
                        </c:pt>
                        <c:pt idx="64">
                          <c:v>Normale A029/CS01</c:v>
                        </c:pt>
                        <c:pt idx="65">
                          <c:v>Normale A029/CS10</c:v>
                        </c:pt>
                        <c:pt idx="66">
                          <c:v>Normale A029/CS11</c:v>
                        </c:pt>
                        <c:pt idx="67">
                          <c:v>Normale A029/RP03</c:v>
                        </c:pt>
                        <c:pt idx="68">
                          <c:v>Normale A034/CS01</c:v>
                        </c:pt>
                        <c:pt idx="69">
                          <c:v>Normale A034/CS10</c:v>
                        </c:pt>
                        <c:pt idx="70">
                          <c:v>Normale A034/CS11</c:v>
                        </c:pt>
                        <c:pt idx="71">
                          <c:v>Normale A034/RP03</c:v>
                        </c:pt>
                        <c:pt idx="72">
                          <c:v>Normale A037/CS01</c:v>
                        </c:pt>
                        <c:pt idx="73">
                          <c:v>Normale A037/CS10</c:v>
                        </c:pt>
                        <c:pt idx="74">
                          <c:v>Normale A037/CS11</c:v>
                        </c:pt>
                        <c:pt idx="75">
                          <c:v>Normale A037/RP03</c:v>
                        </c:pt>
                        <c:pt idx="76">
                          <c:v>Normale A040/CS01</c:v>
                        </c:pt>
                        <c:pt idx="77">
                          <c:v>Normale A040/CS10</c:v>
                        </c:pt>
                        <c:pt idx="78">
                          <c:v>Normale A040/CS11</c:v>
                        </c:pt>
                        <c:pt idx="79">
                          <c:v>Normale A040/RP03</c:v>
                        </c:pt>
                        <c:pt idx="80">
                          <c:v>Normale A041/CS01</c:v>
                        </c:pt>
                        <c:pt idx="81">
                          <c:v>Normale A041/CS10</c:v>
                        </c:pt>
                        <c:pt idx="82">
                          <c:v>Normale A041/CS11</c:v>
                        </c:pt>
                        <c:pt idx="83">
                          <c:v>Normale A041/RP03</c:v>
                        </c:pt>
                        <c:pt idx="84">
                          <c:v>Normale A042/CS01</c:v>
                        </c:pt>
                        <c:pt idx="85">
                          <c:v>Normale A042/CS10</c:v>
                        </c:pt>
                        <c:pt idx="86">
                          <c:v>Normale A042/CS11</c:v>
                        </c:pt>
                        <c:pt idx="87">
                          <c:v>Normale A042/RP03</c:v>
                        </c:pt>
                        <c:pt idx="88">
                          <c:v>Normale A045/CS01</c:v>
                        </c:pt>
                        <c:pt idx="89">
                          <c:v>Normale A045/CS10</c:v>
                        </c:pt>
                        <c:pt idx="90">
                          <c:v>Normale A045/CS11</c:v>
                        </c:pt>
                        <c:pt idx="91">
                          <c:v>Normale A045/RP03</c:v>
                        </c:pt>
                        <c:pt idx="92">
                          <c:v>Normale A046/CS01</c:v>
                        </c:pt>
                        <c:pt idx="93">
                          <c:v>Normale A046/CS10</c:v>
                        </c:pt>
                        <c:pt idx="94">
                          <c:v>Normale A046/CS11</c:v>
                        </c:pt>
                        <c:pt idx="95">
                          <c:v>Normale A046/RP03</c:v>
                        </c:pt>
                        <c:pt idx="96">
                          <c:v>Normale A047/CS01</c:v>
                        </c:pt>
                        <c:pt idx="97">
                          <c:v>Normale A047/CS10</c:v>
                        </c:pt>
                        <c:pt idx="98">
                          <c:v>Normale A047/CS11</c:v>
                        </c:pt>
                        <c:pt idx="99">
                          <c:v>Normale A047/RP03</c:v>
                        </c:pt>
                        <c:pt idx="100">
                          <c:v>Normale A048/CS01</c:v>
                        </c:pt>
                        <c:pt idx="101">
                          <c:v>Normale A048/CS10</c:v>
                        </c:pt>
                        <c:pt idx="102">
                          <c:v>Normale A048/CS11</c:v>
                        </c:pt>
                        <c:pt idx="103">
                          <c:v>Normale A048/RP03</c:v>
                        </c:pt>
                        <c:pt idx="104">
                          <c:v>Normale A050/CS01</c:v>
                        </c:pt>
                        <c:pt idx="105">
                          <c:v>Normale A050/CS10</c:v>
                        </c:pt>
                        <c:pt idx="106">
                          <c:v>Normale A050/CS11</c:v>
                        </c:pt>
                        <c:pt idx="107">
                          <c:v>Normale A050/RP03</c:v>
                        </c:pt>
                        <c:pt idx="108">
                          <c:v>Normale A051/CS01</c:v>
                        </c:pt>
                        <c:pt idx="109">
                          <c:v>Normale A051/CS10</c:v>
                        </c:pt>
                        <c:pt idx="110">
                          <c:v>Normale A051/CS11</c:v>
                        </c:pt>
                        <c:pt idx="111">
                          <c:v>Normale A051/RP03</c:v>
                        </c:pt>
                        <c:pt idx="112">
                          <c:v>Normale A054/CS01</c:v>
                        </c:pt>
                        <c:pt idx="113">
                          <c:v>Normale A054/CS10</c:v>
                        </c:pt>
                        <c:pt idx="114">
                          <c:v>Normale A054/CS11</c:v>
                        </c:pt>
                        <c:pt idx="115">
                          <c:v>Normale A054/RP03</c:v>
                        </c:pt>
                        <c:pt idx="116">
                          <c:v>Normale A066/CS01</c:v>
                        </c:pt>
                        <c:pt idx="117">
                          <c:v>Normale A066/CS10</c:v>
                        </c:pt>
                        <c:pt idx="118">
                          <c:v>Normale A066/CS11</c:v>
                        </c:pt>
                        <c:pt idx="119">
                          <c:v>Normale A066/RP03</c:v>
                        </c:pt>
                        <c:pt idx="120">
                          <c:v>Normale A072/CS01</c:v>
                        </c:pt>
                        <c:pt idx="121">
                          <c:v>Normale A072/CS10</c:v>
                        </c:pt>
                        <c:pt idx="122">
                          <c:v>Normale A072/CS11</c:v>
                        </c:pt>
                        <c:pt idx="123">
                          <c:v>Normale A072/RP03</c:v>
                        </c:pt>
                        <c:pt idx="124">
                          <c:v>Normale AA24/CS01</c:v>
                        </c:pt>
                        <c:pt idx="125">
                          <c:v>Normale AA24/CS10</c:v>
                        </c:pt>
                        <c:pt idx="126">
                          <c:v>Normale AA24/CS11</c:v>
                        </c:pt>
                        <c:pt idx="127">
                          <c:v>Normale AA24/RP03</c:v>
                        </c:pt>
                        <c:pt idx="128">
                          <c:v>Normale AB24/CS01</c:v>
                        </c:pt>
                        <c:pt idx="129">
                          <c:v>Normale AB24/CS10</c:v>
                        </c:pt>
                        <c:pt idx="130">
                          <c:v>Normale AB24/CS11</c:v>
                        </c:pt>
                        <c:pt idx="131">
                          <c:v>Normale AB24/RP03</c:v>
                        </c:pt>
                        <c:pt idx="132">
                          <c:v>Normale AD24/CS01</c:v>
                        </c:pt>
                        <c:pt idx="133">
                          <c:v>Normale AD24/CS10</c:v>
                        </c:pt>
                        <c:pt idx="134">
                          <c:v>Normale AD24/CS11</c:v>
                        </c:pt>
                        <c:pt idx="135">
                          <c:v>Normale AD24/RP03</c:v>
                        </c:pt>
                        <c:pt idx="136">
                          <c:v>Normale B003/CS01</c:v>
                        </c:pt>
                        <c:pt idx="137">
                          <c:v>Normale B003/CS10</c:v>
                        </c:pt>
                        <c:pt idx="138">
                          <c:v>Normale B003/CS11</c:v>
                        </c:pt>
                        <c:pt idx="139">
                          <c:v>Normale B003/RP03</c:v>
                        </c:pt>
                        <c:pt idx="140">
                          <c:v>Normale B006/CS01</c:v>
                        </c:pt>
                        <c:pt idx="141">
                          <c:v>Normale B006/CS10</c:v>
                        </c:pt>
                        <c:pt idx="142">
                          <c:v>Normale B006/CS11</c:v>
                        </c:pt>
                        <c:pt idx="143">
                          <c:v>Normale B006/RP03</c:v>
                        </c:pt>
                        <c:pt idx="144">
                          <c:v>Normale B011/CS01</c:v>
                        </c:pt>
                        <c:pt idx="145">
                          <c:v>Normale B011/CS10</c:v>
                        </c:pt>
                        <c:pt idx="146">
                          <c:v>Normale B011/CS11</c:v>
                        </c:pt>
                        <c:pt idx="147">
                          <c:v>Normale B011/RP03</c:v>
                        </c:pt>
                        <c:pt idx="148">
                          <c:v>Normale B012/CS01</c:v>
                        </c:pt>
                        <c:pt idx="149">
                          <c:v>Normale B012/CS10</c:v>
                        </c:pt>
                        <c:pt idx="150">
                          <c:v>Normale B012/CS11</c:v>
                        </c:pt>
                        <c:pt idx="151">
                          <c:v>Normale B012/RP03</c:v>
                        </c:pt>
                        <c:pt idx="152">
                          <c:v>Normale B015/CS01</c:v>
                        </c:pt>
                        <c:pt idx="153">
                          <c:v>Normale B015/CS10</c:v>
                        </c:pt>
                        <c:pt idx="154">
                          <c:v>Normale B015/CS11</c:v>
                        </c:pt>
                        <c:pt idx="155">
                          <c:v>Normale B015/RP03</c:v>
                        </c:pt>
                        <c:pt idx="156">
                          <c:v>Normale B016/CS01</c:v>
                        </c:pt>
                        <c:pt idx="157">
                          <c:v>Normale B016/CS10</c:v>
                        </c:pt>
                        <c:pt idx="158">
                          <c:v>Normale B016/CS11</c:v>
                        </c:pt>
                        <c:pt idx="159">
                          <c:v>Normale B016/RP03</c:v>
                        </c:pt>
                        <c:pt idx="160">
                          <c:v>Normale B017/CS01</c:v>
                        </c:pt>
                        <c:pt idx="161">
                          <c:v>Normale B017/CS10</c:v>
                        </c:pt>
                        <c:pt idx="162">
                          <c:v>Normale B017/CS11</c:v>
                        </c:pt>
                        <c:pt idx="163">
                          <c:v>Normale B017/RP03</c:v>
                        </c:pt>
                        <c:pt idx="164">
                          <c:v>Normale B018/CS01</c:v>
                        </c:pt>
                        <c:pt idx="165">
                          <c:v>Normale B018/CS10</c:v>
                        </c:pt>
                        <c:pt idx="166">
                          <c:v>Normale B018/CS11</c:v>
                        </c:pt>
                        <c:pt idx="167">
                          <c:v>Normale B018/RP03</c:v>
                        </c:pt>
                        <c:pt idx="168">
                          <c:v>Normale B020/CS01</c:v>
                        </c:pt>
                        <c:pt idx="169">
                          <c:v>Normale B020/CS10</c:v>
                        </c:pt>
                        <c:pt idx="170">
                          <c:v>Normale B020/CS11</c:v>
                        </c:pt>
                        <c:pt idx="171">
                          <c:v>Normale B020/RP03</c:v>
                        </c:pt>
                        <c:pt idx="172">
                          <c:v>Normale B021/CS01</c:v>
                        </c:pt>
                        <c:pt idx="173">
                          <c:v>Normale B021/CS10</c:v>
                        </c:pt>
                        <c:pt idx="174">
                          <c:v>Normale B021/CS11</c:v>
                        </c:pt>
                        <c:pt idx="175">
                          <c:v>Normale B021/RP03</c:v>
                        </c:pt>
                        <c:pt idx="176">
                          <c:v>Normale B026/CS01</c:v>
                        </c:pt>
                        <c:pt idx="177">
                          <c:v>Normale B026/CS10</c:v>
                        </c:pt>
                        <c:pt idx="178">
                          <c:v>Normale B026/CS11</c:v>
                        </c:pt>
                        <c:pt idx="179">
                          <c:v>Normale B026/RP03</c:v>
                        </c:pt>
                        <c:pt idx="180">
                          <c:v>Normale BB02/CS01</c:v>
                        </c:pt>
                        <c:pt idx="181">
                          <c:v>Normale BB02/CS10</c:v>
                        </c:pt>
                        <c:pt idx="182">
                          <c:v>Normale BB02/CS11</c:v>
                        </c:pt>
                        <c:pt idx="183">
                          <c:v>Normale BB02/RP03</c:v>
                        </c:pt>
                        <c:pt idx="184">
                          <c:v>Normale BC02/CS01</c:v>
                        </c:pt>
                        <c:pt idx="185">
                          <c:v>Normale BC02/CS10</c:v>
                        </c:pt>
                        <c:pt idx="186">
                          <c:v>Normale BC02/CS11</c:v>
                        </c:pt>
                        <c:pt idx="187">
                          <c:v>Normale BC02/RP03</c:v>
                        </c:pt>
                        <c:pt idx="188">
                          <c:v>Sostegno A012/CS01</c:v>
                        </c:pt>
                        <c:pt idx="189">
                          <c:v>Sostegno A012/CS10</c:v>
                        </c:pt>
                        <c:pt idx="190">
                          <c:v>Sostegno A012/CS11</c:v>
                        </c:pt>
                        <c:pt idx="191">
                          <c:v>Sostegno A012/RP03</c:v>
                        </c:pt>
                        <c:pt idx="192">
                          <c:v>Sostegno A017/CS01</c:v>
                        </c:pt>
                        <c:pt idx="193">
                          <c:v>Sostegno A017/CS10</c:v>
                        </c:pt>
                        <c:pt idx="194">
                          <c:v>Sostegno A017/CS11</c:v>
                        </c:pt>
                        <c:pt idx="195">
                          <c:v>Sostegno A017/RP03</c:v>
                        </c:pt>
                        <c:pt idx="196">
                          <c:v>Sostegno A029/CS01</c:v>
                        </c:pt>
                        <c:pt idx="197">
                          <c:v>Sostegno A029/CS10</c:v>
                        </c:pt>
                        <c:pt idx="198">
                          <c:v>Sostegno A029/CS11</c:v>
                        </c:pt>
                        <c:pt idx="199">
                          <c:v>Sostegno A029/RP03</c:v>
                        </c:pt>
                        <c:pt idx="200">
                          <c:v>Sostegno A046/CS01</c:v>
                        </c:pt>
                        <c:pt idx="201">
                          <c:v>Sostegno A046/CS10</c:v>
                        </c:pt>
                        <c:pt idx="202">
                          <c:v>Sostegno A046/CS11</c:v>
                        </c:pt>
                        <c:pt idx="203">
                          <c:v>Sostegno A046/RP03</c:v>
                        </c:pt>
                        <c:pt idx="204">
                          <c:v>Sostegno A048/CS01</c:v>
                        </c:pt>
                        <c:pt idx="205">
                          <c:v>Sostegno A048/CS10</c:v>
                        </c:pt>
                        <c:pt idx="206">
                          <c:v>Sostegno A048/CS11</c:v>
                        </c:pt>
                        <c:pt idx="207">
                          <c:v>Sostegno A048/RP03</c:v>
                        </c:pt>
                        <c:pt idx="208">
                          <c:v>Sostegno AB24/CS01</c:v>
                        </c:pt>
                        <c:pt idx="209">
                          <c:v>Sostegno AB24/CS10</c:v>
                        </c:pt>
                        <c:pt idx="210">
                          <c:v>Sostegno AB24/CS11</c:v>
                        </c:pt>
                        <c:pt idx="211">
                          <c:v>Sostegno AB24/RP03</c:v>
                        </c:pt>
                        <c:pt idx="212">
                          <c:v>IRC/CS01</c:v>
                        </c:pt>
                        <c:pt idx="213">
                          <c:v>IRC/CS10</c:v>
                        </c:pt>
                        <c:pt idx="214">
                          <c:v>IRC/CS11</c:v>
                        </c:pt>
                        <c:pt idx="215">
                          <c:v>IRC/RP03</c:v>
                        </c:pt>
                        <c:pt idx="216">
                          <c:v>PED/CS01</c:v>
                        </c:pt>
                        <c:pt idx="217">
                          <c:v>PED/CS10</c:v>
                        </c:pt>
                        <c:pt idx="218">
                          <c:v>PED/CS11</c:v>
                        </c:pt>
                        <c:pt idx="219">
                          <c:v>PED/RP03</c:v>
                        </c:pt>
                      </c:lvl>
                      <c:lvl>
                        <c:pt idx="0">
                          <c:v>INSEGNANTI II GRADO</c:v>
                        </c:pt>
                      </c:lvl>
                    </c:multiLvlStrCache>
                  </c:multiLvlStrRef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'Cessazioni II GRADO'!$B$7:$HM$7</c15:sqref>
                        </c15:formulaRef>
                      </c:ext>
                    </c:extLst>
                    <c:numCache>
                      <c:formatCode>General</c:formatCode>
                      <c:ptCount val="220"/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4-D9E1-438D-AFC7-DBECBAAE5A2D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'Cessazioni II GRADO'!$A$9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it-IT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'Cessazioni II GRADO'!$B$1:$HM$2</c15:sqref>
                        </c15:formulaRef>
                      </c:ext>
                    </c:extLst>
                    <c:multiLvlStrCache>
                      <c:ptCount val="220"/>
                      <c:lvl>
                        <c:pt idx="0">
                          <c:v>Normale A002/CS01</c:v>
                        </c:pt>
                        <c:pt idx="1">
                          <c:v>Normale A002/CS10</c:v>
                        </c:pt>
                        <c:pt idx="2">
                          <c:v>Normale A002/CS11</c:v>
                        </c:pt>
                        <c:pt idx="3">
                          <c:v>Normale A002/RP03</c:v>
                        </c:pt>
                        <c:pt idx="4">
                          <c:v>Normale A003/CS01</c:v>
                        </c:pt>
                        <c:pt idx="5">
                          <c:v>Normale A003/CS10</c:v>
                        </c:pt>
                        <c:pt idx="6">
                          <c:v>Normale A003/CS11</c:v>
                        </c:pt>
                        <c:pt idx="7">
                          <c:v>Normale A003/RP03</c:v>
                        </c:pt>
                        <c:pt idx="8">
                          <c:v>Normale A005/CS01</c:v>
                        </c:pt>
                        <c:pt idx="9">
                          <c:v>Normale A005/CS10</c:v>
                        </c:pt>
                        <c:pt idx="10">
                          <c:v>Normale A005/CS11</c:v>
                        </c:pt>
                        <c:pt idx="11">
                          <c:v>Normale A005/RP03</c:v>
                        </c:pt>
                        <c:pt idx="12">
                          <c:v>Normale A008/CS01</c:v>
                        </c:pt>
                        <c:pt idx="13">
                          <c:v>Normale A008/CS10</c:v>
                        </c:pt>
                        <c:pt idx="14">
                          <c:v>Normale A008/CS11</c:v>
                        </c:pt>
                        <c:pt idx="15">
                          <c:v>Normale A008/RP03</c:v>
                        </c:pt>
                        <c:pt idx="16">
                          <c:v>Normale A009/CS01</c:v>
                        </c:pt>
                        <c:pt idx="17">
                          <c:v>Normale A009/CS10</c:v>
                        </c:pt>
                        <c:pt idx="18">
                          <c:v>Normale A009/CS11</c:v>
                        </c:pt>
                        <c:pt idx="19">
                          <c:v>Normale A009/RP03</c:v>
                        </c:pt>
                        <c:pt idx="20">
                          <c:v>Normale A011/CS01</c:v>
                        </c:pt>
                        <c:pt idx="21">
                          <c:v>Normale A011/CS10</c:v>
                        </c:pt>
                        <c:pt idx="22">
                          <c:v>Normale A011/CS11</c:v>
                        </c:pt>
                        <c:pt idx="23">
                          <c:v>Normale A011/RP03</c:v>
                        </c:pt>
                        <c:pt idx="24">
                          <c:v>Normale A012/CS01</c:v>
                        </c:pt>
                        <c:pt idx="25">
                          <c:v>Normale A012/CS10</c:v>
                        </c:pt>
                        <c:pt idx="26">
                          <c:v>Normale A012/CS11</c:v>
                        </c:pt>
                        <c:pt idx="27">
                          <c:v>Normale A012/RP03</c:v>
                        </c:pt>
                        <c:pt idx="28">
                          <c:v>Normale A014/CS01</c:v>
                        </c:pt>
                        <c:pt idx="29">
                          <c:v>Normale A014/CS10</c:v>
                        </c:pt>
                        <c:pt idx="30">
                          <c:v>Normale A014/CS11</c:v>
                        </c:pt>
                        <c:pt idx="31">
                          <c:v>Normale A014/RP03</c:v>
                        </c:pt>
                        <c:pt idx="32">
                          <c:v>Normale A015/CS01</c:v>
                        </c:pt>
                        <c:pt idx="33">
                          <c:v>Normale A015/CS10</c:v>
                        </c:pt>
                        <c:pt idx="34">
                          <c:v>Normale A015/CS11</c:v>
                        </c:pt>
                        <c:pt idx="35">
                          <c:v>Normale A015/RP03</c:v>
                        </c:pt>
                        <c:pt idx="36">
                          <c:v>Normale A017/CS01</c:v>
                        </c:pt>
                        <c:pt idx="37">
                          <c:v>Normale A017/CS10</c:v>
                        </c:pt>
                        <c:pt idx="38">
                          <c:v>Normale A017/CS11</c:v>
                        </c:pt>
                        <c:pt idx="39">
                          <c:v>Normale A017/RP03</c:v>
                        </c:pt>
                        <c:pt idx="40">
                          <c:v>Normale A018/CS01</c:v>
                        </c:pt>
                        <c:pt idx="41">
                          <c:v>Normale A018/CS10</c:v>
                        </c:pt>
                        <c:pt idx="42">
                          <c:v>Normale A018/CS11</c:v>
                        </c:pt>
                        <c:pt idx="43">
                          <c:v>Normale A018/RP03</c:v>
                        </c:pt>
                        <c:pt idx="44">
                          <c:v>Normale A019/CS01</c:v>
                        </c:pt>
                        <c:pt idx="45">
                          <c:v>Normale A019/CS10</c:v>
                        </c:pt>
                        <c:pt idx="46">
                          <c:v>Normale A019/CS11</c:v>
                        </c:pt>
                        <c:pt idx="47">
                          <c:v>Normale A019/RP03</c:v>
                        </c:pt>
                        <c:pt idx="48">
                          <c:v>Normale A020/CS01</c:v>
                        </c:pt>
                        <c:pt idx="49">
                          <c:v>Normale A020/CS10</c:v>
                        </c:pt>
                        <c:pt idx="50">
                          <c:v>Normale A020/CS11</c:v>
                        </c:pt>
                        <c:pt idx="51">
                          <c:v>Normale A020/RP03</c:v>
                        </c:pt>
                        <c:pt idx="52">
                          <c:v>Normale A021/CS01</c:v>
                        </c:pt>
                        <c:pt idx="53">
                          <c:v>Normale A021/CS10</c:v>
                        </c:pt>
                        <c:pt idx="54">
                          <c:v>Normale A021/CS11</c:v>
                        </c:pt>
                        <c:pt idx="55">
                          <c:v>Normale A021/RP03</c:v>
                        </c:pt>
                        <c:pt idx="56">
                          <c:v>Normale A026/CS01</c:v>
                        </c:pt>
                        <c:pt idx="57">
                          <c:v>Normale A026/CS10</c:v>
                        </c:pt>
                        <c:pt idx="58">
                          <c:v>Normale A026/CS11</c:v>
                        </c:pt>
                        <c:pt idx="59">
                          <c:v>Normale A026/RP03</c:v>
                        </c:pt>
                        <c:pt idx="60">
                          <c:v>Normale A027/CS01</c:v>
                        </c:pt>
                        <c:pt idx="61">
                          <c:v>Normale A027/CS10</c:v>
                        </c:pt>
                        <c:pt idx="62">
                          <c:v>Normale A027/CS11</c:v>
                        </c:pt>
                        <c:pt idx="63">
                          <c:v>Normale A027/RP03</c:v>
                        </c:pt>
                        <c:pt idx="64">
                          <c:v>Normale A029/CS01</c:v>
                        </c:pt>
                        <c:pt idx="65">
                          <c:v>Normale A029/CS10</c:v>
                        </c:pt>
                        <c:pt idx="66">
                          <c:v>Normale A029/CS11</c:v>
                        </c:pt>
                        <c:pt idx="67">
                          <c:v>Normale A029/RP03</c:v>
                        </c:pt>
                        <c:pt idx="68">
                          <c:v>Normale A034/CS01</c:v>
                        </c:pt>
                        <c:pt idx="69">
                          <c:v>Normale A034/CS10</c:v>
                        </c:pt>
                        <c:pt idx="70">
                          <c:v>Normale A034/CS11</c:v>
                        </c:pt>
                        <c:pt idx="71">
                          <c:v>Normale A034/RP03</c:v>
                        </c:pt>
                        <c:pt idx="72">
                          <c:v>Normale A037/CS01</c:v>
                        </c:pt>
                        <c:pt idx="73">
                          <c:v>Normale A037/CS10</c:v>
                        </c:pt>
                        <c:pt idx="74">
                          <c:v>Normale A037/CS11</c:v>
                        </c:pt>
                        <c:pt idx="75">
                          <c:v>Normale A037/RP03</c:v>
                        </c:pt>
                        <c:pt idx="76">
                          <c:v>Normale A040/CS01</c:v>
                        </c:pt>
                        <c:pt idx="77">
                          <c:v>Normale A040/CS10</c:v>
                        </c:pt>
                        <c:pt idx="78">
                          <c:v>Normale A040/CS11</c:v>
                        </c:pt>
                        <c:pt idx="79">
                          <c:v>Normale A040/RP03</c:v>
                        </c:pt>
                        <c:pt idx="80">
                          <c:v>Normale A041/CS01</c:v>
                        </c:pt>
                        <c:pt idx="81">
                          <c:v>Normale A041/CS10</c:v>
                        </c:pt>
                        <c:pt idx="82">
                          <c:v>Normale A041/CS11</c:v>
                        </c:pt>
                        <c:pt idx="83">
                          <c:v>Normale A041/RP03</c:v>
                        </c:pt>
                        <c:pt idx="84">
                          <c:v>Normale A042/CS01</c:v>
                        </c:pt>
                        <c:pt idx="85">
                          <c:v>Normale A042/CS10</c:v>
                        </c:pt>
                        <c:pt idx="86">
                          <c:v>Normale A042/CS11</c:v>
                        </c:pt>
                        <c:pt idx="87">
                          <c:v>Normale A042/RP03</c:v>
                        </c:pt>
                        <c:pt idx="88">
                          <c:v>Normale A045/CS01</c:v>
                        </c:pt>
                        <c:pt idx="89">
                          <c:v>Normale A045/CS10</c:v>
                        </c:pt>
                        <c:pt idx="90">
                          <c:v>Normale A045/CS11</c:v>
                        </c:pt>
                        <c:pt idx="91">
                          <c:v>Normale A045/RP03</c:v>
                        </c:pt>
                        <c:pt idx="92">
                          <c:v>Normale A046/CS01</c:v>
                        </c:pt>
                        <c:pt idx="93">
                          <c:v>Normale A046/CS10</c:v>
                        </c:pt>
                        <c:pt idx="94">
                          <c:v>Normale A046/CS11</c:v>
                        </c:pt>
                        <c:pt idx="95">
                          <c:v>Normale A046/RP03</c:v>
                        </c:pt>
                        <c:pt idx="96">
                          <c:v>Normale A047/CS01</c:v>
                        </c:pt>
                        <c:pt idx="97">
                          <c:v>Normale A047/CS10</c:v>
                        </c:pt>
                        <c:pt idx="98">
                          <c:v>Normale A047/CS11</c:v>
                        </c:pt>
                        <c:pt idx="99">
                          <c:v>Normale A047/RP03</c:v>
                        </c:pt>
                        <c:pt idx="100">
                          <c:v>Normale A048/CS01</c:v>
                        </c:pt>
                        <c:pt idx="101">
                          <c:v>Normale A048/CS10</c:v>
                        </c:pt>
                        <c:pt idx="102">
                          <c:v>Normale A048/CS11</c:v>
                        </c:pt>
                        <c:pt idx="103">
                          <c:v>Normale A048/RP03</c:v>
                        </c:pt>
                        <c:pt idx="104">
                          <c:v>Normale A050/CS01</c:v>
                        </c:pt>
                        <c:pt idx="105">
                          <c:v>Normale A050/CS10</c:v>
                        </c:pt>
                        <c:pt idx="106">
                          <c:v>Normale A050/CS11</c:v>
                        </c:pt>
                        <c:pt idx="107">
                          <c:v>Normale A050/RP03</c:v>
                        </c:pt>
                        <c:pt idx="108">
                          <c:v>Normale A051/CS01</c:v>
                        </c:pt>
                        <c:pt idx="109">
                          <c:v>Normale A051/CS10</c:v>
                        </c:pt>
                        <c:pt idx="110">
                          <c:v>Normale A051/CS11</c:v>
                        </c:pt>
                        <c:pt idx="111">
                          <c:v>Normale A051/RP03</c:v>
                        </c:pt>
                        <c:pt idx="112">
                          <c:v>Normale A054/CS01</c:v>
                        </c:pt>
                        <c:pt idx="113">
                          <c:v>Normale A054/CS10</c:v>
                        </c:pt>
                        <c:pt idx="114">
                          <c:v>Normale A054/CS11</c:v>
                        </c:pt>
                        <c:pt idx="115">
                          <c:v>Normale A054/RP03</c:v>
                        </c:pt>
                        <c:pt idx="116">
                          <c:v>Normale A066/CS01</c:v>
                        </c:pt>
                        <c:pt idx="117">
                          <c:v>Normale A066/CS10</c:v>
                        </c:pt>
                        <c:pt idx="118">
                          <c:v>Normale A066/CS11</c:v>
                        </c:pt>
                        <c:pt idx="119">
                          <c:v>Normale A066/RP03</c:v>
                        </c:pt>
                        <c:pt idx="120">
                          <c:v>Normale A072/CS01</c:v>
                        </c:pt>
                        <c:pt idx="121">
                          <c:v>Normale A072/CS10</c:v>
                        </c:pt>
                        <c:pt idx="122">
                          <c:v>Normale A072/CS11</c:v>
                        </c:pt>
                        <c:pt idx="123">
                          <c:v>Normale A072/RP03</c:v>
                        </c:pt>
                        <c:pt idx="124">
                          <c:v>Normale AA24/CS01</c:v>
                        </c:pt>
                        <c:pt idx="125">
                          <c:v>Normale AA24/CS10</c:v>
                        </c:pt>
                        <c:pt idx="126">
                          <c:v>Normale AA24/CS11</c:v>
                        </c:pt>
                        <c:pt idx="127">
                          <c:v>Normale AA24/RP03</c:v>
                        </c:pt>
                        <c:pt idx="128">
                          <c:v>Normale AB24/CS01</c:v>
                        </c:pt>
                        <c:pt idx="129">
                          <c:v>Normale AB24/CS10</c:v>
                        </c:pt>
                        <c:pt idx="130">
                          <c:v>Normale AB24/CS11</c:v>
                        </c:pt>
                        <c:pt idx="131">
                          <c:v>Normale AB24/RP03</c:v>
                        </c:pt>
                        <c:pt idx="132">
                          <c:v>Normale AD24/CS01</c:v>
                        </c:pt>
                        <c:pt idx="133">
                          <c:v>Normale AD24/CS10</c:v>
                        </c:pt>
                        <c:pt idx="134">
                          <c:v>Normale AD24/CS11</c:v>
                        </c:pt>
                        <c:pt idx="135">
                          <c:v>Normale AD24/RP03</c:v>
                        </c:pt>
                        <c:pt idx="136">
                          <c:v>Normale B003/CS01</c:v>
                        </c:pt>
                        <c:pt idx="137">
                          <c:v>Normale B003/CS10</c:v>
                        </c:pt>
                        <c:pt idx="138">
                          <c:v>Normale B003/CS11</c:v>
                        </c:pt>
                        <c:pt idx="139">
                          <c:v>Normale B003/RP03</c:v>
                        </c:pt>
                        <c:pt idx="140">
                          <c:v>Normale B006/CS01</c:v>
                        </c:pt>
                        <c:pt idx="141">
                          <c:v>Normale B006/CS10</c:v>
                        </c:pt>
                        <c:pt idx="142">
                          <c:v>Normale B006/CS11</c:v>
                        </c:pt>
                        <c:pt idx="143">
                          <c:v>Normale B006/RP03</c:v>
                        </c:pt>
                        <c:pt idx="144">
                          <c:v>Normale B011/CS01</c:v>
                        </c:pt>
                        <c:pt idx="145">
                          <c:v>Normale B011/CS10</c:v>
                        </c:pt>
                        <c:pt idx="146">
                          <c:v>Normale B011/CS11</c:v>
                        </c:pt>
                        <c:pt idx="147">
                          <c:v>Normale B011/RP03</c:v>
                        </c:pt>
                        <c:pt idx="148">
                          <c:v>Normale B012/CS01</c:v>
                        </c:pt>
                        <c:pt idx="149">
                          <c:v>Normale B012/CS10</c:v>
                        </c:pt>
                        <c:pt idx="150">
                          <c:v>Normale B012/CS11</c:v>
                        </c:pt>
                        <c:pt idx="151">
                          <c:v>Normale B012/RP03</c:v>
                        </c:pt>
                        <c:pt idx="152">
                          <c:v>Normale B015/CS01</c:v>
                        </c:pt>
                        <c:pt idx="153">
                          <c:v>Normale B015/CS10</c:v>
                        </c:pt>
                        <c:pt idx="154">
                          <c:v>Normale B015/CS11</c:v>
                        </c:pt>
                        <c:pt idx="155">
                          <c:v>Normale B015/RP03</c:v>
                        </c:pt>
                        <c:pt idx="156">
                          <c:v>Normale B016/CS01</c:v>
                        </c:pt>
                        <c:pt idx="157">
                          <c:v>Normale B016/CS10</c:v>
                        </c:pt>
                        <c:pt idx="158">
                          <c:v>Normale B016/CS11</c:v>
                        </c:pt>
                        <c:pt idx="159">
                          <c:v>Normale B016/RP03</c:v>
                        </c:pt>
                        <c:pt idx="160">
                          <c:v>Normale B017/CS01</c:v>
                        </c:pt>
                        <c:pt idx="161">
                          <c:v>Normale B017/CS10</c:v>
                        </c:pt>
                        <c:pt idx="162">
                          <c:v>Normale B017/CS11</c:v>
                        </c:pt>
                        <c:pt idx="163">
                          <c:v>Normale B017/RP03</c:v>
                        </c:pt>
                        <c:pt idx="164">
                          <c:v>Normale B018/CS01</c:v>
                        </c:pt>
                        <c:pt idx="165">
                          <c:v>Normale B018/CS10</c:v>
                        </c:pt>
                        <c:pt idx="166">
                          <c:v>Normale B018/CS11</c:v>
                        </c:pt>
                        <c:pt idx="167">
                          <c:v>Normale B018/RP03</c:v>
                        </c:pt>
                        <c:pt idx="168">
                          <c:v>Normale B020/CS01</c:v>
                        </c:pt>
                        <c:pt idx="169">
                          <c:v>Normale B020/CS10</c:v>
                        </c:pt>
                        <c:pt idx="170">
                          <c:v>Normale B020/CS11</c:v>
                        </c:pt>
                        <c:pt idx="171">
                          <c:v>Normale B020/RP03</c:v>
                        </c:pt>
                        <c:pt idx="172">
                          <c:v>Normale B021/CS01</c:v>
                        </c:pt>
                        <c:pt idx="173">
                          <c:v>Normale B021/CS10</c:v>
                        </c:pt>
                        <c:pt idx="174">
                          <c:v>Normale B021/CS11</c:v>
                        </c:pt>
                        <c:pt idx="175">
                          <c:v>Normale B021/RP03</c:v>
                        </c:pt>
                        <c:pt idx="176">
                          <c:v>Normale B026/CS01</c:v>
                        </c:pt>
                        <c:pt idx="177">
                          <c:v>Normale B026/CS10</c:v>
                        </c:pt>
                        <c:pt idx="178">
                          <c:v>Normale B026/CS11</c:v>
                        </c:pt>
                        <c:pt idx="179">
                          <c:v>Normale B026/RP03</c:v>
                        </c:pt>
                        <c:pt idx="180">
                          <c:v>Normale BB02/CS01</c:v>
                        </c:pt>
                        <c:pt idx="181">
                          <c:v>Normale BB02/CS10</c:v>
                        </c:pt>
                        <c:pt idx="182">
                          <c:v>Normale BB02/CS11</c:v>
                        </c:pt>
                        <c:pt idx="183">
                          <c:v>Normale BB02/RP03</c:v>
                        </c:pt>
                        <c:pt idx="184">
                          <c:v>Normale BC02/CS01</c:v>
                        </c:pt>
                        <c:pt idx="185">
                          <c:v>Normale BC02/CS10</c:v>
                        </c:pt>
                        <c:pt idx="186">
                          <c:v>Normale BC02/CS11</c:v>
                        </c:pt>
                        <c:pt idx="187">
                          <c:v>Normale BC02/RP03</c:v>
                        </c:pt>
                        <c:pt idx="188">
                          <c:v>Sostegno A012/CS01</c:v>
                        </c:pt>
                        <c:pt idx="189">
                          <c:v>Sostegno A012/CS10</c:v>
                        </c:pt>
                        <c:pt idx="190">
                          <c:v>Sostegno A012/CS11</c:v>
                        </c:pt>
                        <c:pt idx="191">
                          <c:v>Sostegno A012/RP03</c:v>
                        </c:pt>
                        <c:pt idx="192">
                          <c:v>Sostegno A017/CS01</c:v>
                        </c:pt>
                        <c:pt idx="193">
                          <c:v>Sostegno A017/CS10</c:v>
                        </c:pt>
                        <c:pt idx="194">
                          <c:v>Sostegno A017/CS11</c:v>
                        </c:pt>
                        <c:pt idx="195">
                          <c:v>Sostegno A017/RP03</c:v>
                        </c:pt>
                        <c:pt idx="196">
                          <c:v>Sostegno A029/CS01</c:v>
                        </c:pt>
                        <c:pt idx="197">
                          <c:v>Sostegno A029/CS10</c:v>
                        </c:pt>
                        <c:pt idx="198">
                          <c:v>Sostegno A029/CS11</c:v>
                        </c:pt>
                        <c:pt idx="199">
                          <c:v>Sostegno A029/RP03</c:v>
                        </c:pt>
                        <c:pt idx="200">
                          <c:v>Sostegno A046/CS01</c:v>
                        </c:pt>
                        <c:pt idx="201">
                          <c:v>Sostegno A046/CS10</c:v>
                        </c:pt>
                        <c:pt idx="202">
                          <c:v>Sostegno A046/CS11</c:v>
                        </c:pt>
                        <c:pt idx="203">
                          <c:v>Sostegno A046/RP03</c:v>
                        </c:pt>
                        <c:pt idx="204">
                          <c:v>Sostegno A048/CS01</c:v>
                        </c:pt>
                        <c:pt idx="205">
                          <c:v>Sostegno A048/CS10</c:v>
                        </c:pt>
                        <c:pt idx="206">
                          <c:v>Sostegno A048/CS11</c:v>
                        </c:pt>
                        <c:pt idx="207">
                          <c:v>Sostegno A048/RP03</c:v>
                        </c:pt>
                        <c:pt idx="208">
                          <c:v>Sostegno AB24/CS01</c:v>
                        </c:pt>
                        <c:pt idx="209">
                          <c:v>Sostegno AB24/CS10</c:v>
                        </c:pt>
                        <c:pt idx="210">
                          <c:v>Sostegno AB24/CS11</c:v>
                        </c:pt>
                        <c:pt idx="211">
                          <c:v>Sostegno AB24/RP03</c:v>
                        </c:pt>
                        <c:pt idx="212">
                          <c:v>IRC/CS01</c:v>
                        </c:pt>
                        <c:pt idx="213">
                          <c:v>IRC/CS10</c:v>
                        </c:pt>
                        <c:pt idx="214">
                          <c:v>IRC/CS11</c:v>
                        </c:pt>
                        <c:pt idx="215">
                          <c:v>IRC/RP03</c:v>
                        </c:pt>
                        <c:pt idx="216">
                          <c:v>PED/CS01</c:v>
                        </c:pt>
                        <c:pt idx="217">
                          <c:v>PED/CS10</c:v>
                        </c:pt>
                        <c:pt idx="218">
                          <c:v>PED/CS11</c:v>
                        </c:pt>
                        <c:pt idx="219">
                          <c:v>PED/RP03</c:v>
                        </c:pt>
                      </c:lvl>
                      <c:lvl>
                        <c:pt idx="0">
                          <c:v>INSEGNANTI II GRADO</c:v>
                        </c:pt>
                      </c:lvl>
                    </c:multiLvlStrCache>
                  </c:multiLvlStrRef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'Cessazioni II GRADO'!$B$9:$HM$9</c15:sqref>
                        </c15:formulaRef>
                      </c:ext>
                    </c:extLst>
                    <c:numCache>
                      <c:formatCode>General</c:formatCode>
                      <c:ptCount val="220"/>
                    </c:numCache>
                  </c:numRef>
                </c:val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6-D9E1-438D-AFC7-DBECBAAE5A2D}"/>
                  </c:ext>
                </c:extLst>
              </c15:ser>
            </c15:filteredBarSeries>
          </c:ext>
        </c:extLst>
      </c:barChart>
      <c:catAx>
        <c:axId val="988893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8894400"/>
        <c:crosses val="autoZero"/>
        <c:auto val="1"/>
        <c:lblAlgn val="ctr"/>
        <c:lblOffset val="100"/>
        <c:noMultiLvlLbl val="0"/>
      </c:catAx>
      <c:valAx>
        <c:axId val="988894400"/>
        <c:scaling>
          <c:orientation val="minMax"/>
          <c:max val="42"/>
        </c:scaling>
        <c:delete val="1"/>
        <c:axPos val="l"/>
        <c:numFmt formatCode="General" sourceLinked="1"/>
        <c:majorTickMark val="none"/>
        <c:minorTickMark val="none"/>
        <c:tickLblPos val="nextTo"/>
        <c:crossAx val="988893856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1800" b="1"/>
              <a:t>INFANZIA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Ancona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'Report Globale'!$R$1:$T$2</c:f>
              <c:multiLvlStrCache>
                <c:ptCount val="3"/>
                <c:lvl>
                  <c:pt idx="0">
                    <c:v>Normale</c:v>
                  </c:pt>
                  <c:pt idx="1">
                    <c:v>Fuori Ruolo</c:v>
                  </c:pt>
                  <c:pt idx="2">
                    <c:v>Sostegno</c:v>
                  </c:pt>
                </c:lvl>
                <c:lvl>
                  <c:pt idx="0">
                    <c:v>INSEGNANTI INFANZIA</c:v>
                  </c:pt>
                </c:lvl>
              </c:multiLvlStrCache>
            </c:multiLvlStrRef>
          </c:cat>
          <c:val>
            <c:numRef>
              <c:f>'Report Globale'!$R$3:$T$3</c:f>
              <c:numCache>
                <c:formatCode>General</c:formatCode>
                <c:ptCount val="3"/>
                <c:pt idx="0">
                  <c:v>30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98E-487E-882E-C9C27144C5BE}"/>
            </c:ext>
          </c:extLst>
        </c:ser>
        <c:ser>
          <c:idx val="1"/>
          <c:order val="1"/>
          <c:tx>
            <c:v>Ascoli Piceno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'Report Globale'!$R$1:$T$2</c:f>
              <c:multiLvlStrCache>
                <c:ptCount val="3"/>
                <c:lvl>
                  <c:pt idx="0">
                    <c:v>Normale</c:v>
                  </c:pt>
                  <c:pt idx="1">
                    <c:v>Fuori Ruolo</c:v>
                  </c:pt>
                  <c:pt idx="2">
                    <c:v>Sostegno</c:v>
                  </c:pt>
                </c:lvl>
                <c:lvl>
                  <c:pt idx="0">
                    <c:v>INSEGNANTI INFANZIA</c:v>
                  </c:pt>
                </c:lvl>
              </c:multiLvlStrCache>
            </c:multiLvlStrRef>
          </c:cat>
          <c:val>
            <c:numRef>
              <c:f>'Report Globale'!$R$4:$T$4</c:f>
              <c:numCache>
                <c:formatCode>General</c:formatCode>
                <c:ptCount val="3"/>
                <c:pt idx="0">
                  <c:v>35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98E-487E-882E-C9C27144C5BE}"/>
            </c:ext>
          </c:extLst>
        </c:ser>
        <c:ser>
          <c:idx val="2"/>
          <c:order val="2"/>
          <c:tx>
            <c:v>Macerata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'Report Globale'!$R$1:$T$2</c:f>
              <c:multiLvlStrCache>
                <c:ptCount val="3"/>
                <c:lvl>
                  <c:pt idx="0">
                    <c:v>Normale</c:v>
                  </c:pt>
                  <c:pt idx="1">
                    <c:v>Fuori Ruolo</c:v>
                  </c:pt>
                  <c:pt idx="2">
                    <c:v>Sostegno</c:v>
                  </c:pt>
                </c:lvl>
                <c:lvl>
                  <c:pt idx="0">
                    <c:v>INSEGNANTI INFANZIA</c:v>
                  </c:pt>
                </c:lvl>
              </c:multiLvlStrCache>
            </c:multiLvlStrRef>
          </c:cat>
          <c:val>
            <c:numRef>
              <c:f>'Report Globale'!$R$5:$T$5</c:f>
              <c:numCache>
                <c:formatCode>General</c:formatCode>
                <c:ptCount val="3"/>
                <c:pt idx="0">
                  <c:v>24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98E-487E-882E-C9C27144C5BE}"/>
            </c:ext>
          </c:extLst>
        </c:ser>
        <c:ser>
          <c:idx val="3"/>
          <c:order val="3"/>
          <c:tx>
            <c:v>Pesaro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'Report Globale'!$R$1:$T$2</c:f>
              <c:multiLvlStrCache>
                <c:ptCount val="3"/>
                <c:lvl>
                  <c:pt idx="0">
                    <c:v>Normale</c:v>
                  </c:pt>
                  <c:pt idx="1">
                    <c:v>Fuori Ruolo</c:v>
                  </c:pt>
                  <c:pt idx="2">
                    <c:v>Sostegno</c:v>
                  </c:pt>
                </c:lvl>
                <c:lvl>
                  <c:pt idx="0">
                    <c:v>INSEGNANTI INFANZIA</c:v>
                  </c:pt>
                </c:lvl>
              </c:multiLvlStrCache>
            </c:multiLvlStrRef>
          </c:cat>
          <c:val>
            <c:numRef>
              <c:f>'Report Globale'!$R$6:$T$6</c:f>
              <c:numCache>
                <c:formatCode>General</c:formatCode>
                <c:ptCount val="3"/>
                <c:pt idx="0">
                  <c:v>29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98E-487E-882E-C9C27144C5BE}"/>
            </c:ext>
          </c:extLst>
        </c:ser>
        <c:ser>
          <c:idx val="5"/>
          <c:order val="5"/>
          <c:tx>
            <c:v>Totale Marche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'Report Globale'!$R$1:$T$2</c:f>
              <c:multiLvlStrCache>
                <c:ptCount val="3"/>
                <c:lvl>
                  <c:pt idx="0">
                    <c:v>Normale</c:v>
                  </c:pt>
                  <c:pt idx="1">
                    <c:v>Fuori Ruolo</c:v>
                  </c:pt>
                  <c:pt idx="2">
                    <c:v>Sostegno</c:v>
                  </c:pt>
                </c:lvl>
                <c:lvl>
                  <c:pt idx="0">
                    <c:v>INSEGNANTI INFANZIA</c:v>
                  </c:pt>
                </c:lvl>
              </c:multiLvlStrCache>
            </c:multiLvlStrRef>
          </c:cat>
          <c:val>
            <c:numRef>
              <c:f>'Report Globale'!$R$8:$T$8</c:f>
              <c:numCache>
                <c:formatCode>General</c:formatCode>
                <c:ptCount val="3"/>
                <c:pt idx="0">
                  <c:v>118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498E-487E-882E-C9C27144C5B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0"/>
        <c:overlap val="-25"/>
        <c:axId val="735174720"/>
        <c:axId val="735177440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4"/>
                <c:order val="4"/>
                <c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'Report Globale'!$Q$7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it-IT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 xmlns:c16r2="http://schemas.microsoft.com/office/drawing/2015/06/chart">
                      <c:ext uri="{02D57815-91ED-43cb-92C2-25804820EDAC}">
                        <c15:formulaRef>
                          <c15:sqref>'Report Globale'!$R$1:$T$2</c15:sqref>
                        </c15:formulaRef>
                      </c:ext>
                    </c:extLst>
                    <c:multiLvlStrCache>
                      <c:ptCount val="3"/>
                      <c:lvl>
                        <c:pt idx="0">
                          <c:v>Normale</c:v>
                        </c:pt>
                        <c:pt idx="1">
                          <c:v>Fuori Ruolo</c:v>
                        </c:pt>
                        <c:pt idx="2">
                          <c:v>Sostegno</c:v>
                        </c:pt>
                      </c:lvl>
                      <c:lvl>
                        <c:pt idx="0">
                          <c:v>INSEGNANTI INFANZIA</c:v>
                        </c:pt>
                      </c:lvl>
                    </c:multiLvlStrCache>
                  </c:multiLvlStrRef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'Report Globale'!$R$7:$T$7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4-498E-487E-882E-C9C27144C5BE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'Report Globale'!$Q$9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it-IT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'Report Globale'!$R$1:$T$2</c15:sqref>
                        </c15:formulaRef>
                      </c:ext>
                    </c:extLst>
                    <c:multiLvlStrCache>
                      <c:ptCount val="3"/>
                      <c:lvl>
                        <c:pt idx="0">
                          <c:v>Normale</c:v>
                        </c:pt>
                        <c:pt idx="1">
                          <c:v>Fuori Ruolo</c:v>
                        </c:pt>
                        <c:pt idx="2">
                          <c:v>Sostegno</c:v>
                        </c:pt>
                      </c:lvl>
                      <c:lvl>
                        <c:pt idx="0">
                          <c:v>INSEGNANTI INFANZIA</c:v>
                        </c:pt>
                      </c:lvl>
                    </c:multiLvlStrCache>
                  </c:multiLvlStrRef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'Report Globale'!$R$9:$T$9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6-498E-487E-882E-C9C27144C5BE}"/>
                  </c:ext>
                </c:extLst>
              </c15:ser>
            </c15:filteredBarSeries>
          </c:ext>
        </c:extLst>
      </c:barChart>
      <c:catAx>
        <c:axId val="735174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735177440"/>
        <c:crosses val="autoZero"/>
        <c:auto val="1"/>
        <c:lblAlgn val="ctr"/>
        <c:lblOffset val="100"/>
        <c:noMultiLvlLbl val="0"/>
      </c:catAx>
      <c:valAx>
        <c:axId val="735177440"/>
        <c:scaling>
          <c:orientation val="minMax"/>
          <c:max val="120"/>
        </c:scaling>
        <c:delete val="1"/>
        <c:axPos val="l"/>
        <c:numFmt formatCode="General" sourceLinked="1"/>
        <c:majorTickMark val="none"/>
        <c:minorTickMark val="none"/>
        <c:tickLblPos val="nextTo"/>
        <c:crossAx val="735174720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1800" b="1"/>
              <a:t>PRIMARIA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Ancona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'Report Globale'!$Y$1:$AA$2</c:f>
              <c:multiLvlStrCache>
                <c:ptCount val="3"/>
                <c:lvl>
                  <c:pt idx="0">
                    <c:v>Normale</c:v>
                  </c:pt>
                  <c:pt idx="1">
                    <c:v>Fuori Ruolo</c:v>
                  </c:pt>
                  <c:pt idx="2">
                    <c:v>Sostegno</c:v>
                  </c:pt>
                </c:lvl>
                <c:lvl>
                  <c:pt idx="0">
                    <c:v>INSEGNANTI PRIMARIA</c:v>
                  </c:pt>
                </c:lvl>
              </c:multiLvlStrCache>
            </c:multiLvlStrRef>
          </c:cat>
          <c:val>
            <c:numRef>
              <c:f>'Report Globale'!$Y$3:$AA$3</c:f>
              <c:numCache>
                <c:formatCode>General</c:formatCode>
                <c:ptCount val="3"/>
                <c:pt idx="0">
                  <c:v>57</c:v>
                </c:pt>
                <c:pt idx="1">
                  <c:v>0</c:v>
                </c:pt>
                <c:pt idx="2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3C-464C-8958-A5BD2A863DFC}"/>
            </c:ext>
          </c:extLst>
        </c:ser>
        <c:ser>
          <c:idx val="1"/>
          <c:order val="1"/>
          <c:tx>
            <c:v>Ascoli Piceno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'Report Globale'!$Y$1:$AA$2</c:f>
              <c:multiLvlStrCache>
                <c:ptCount val="3"/>
                <c:lvl>
                  <c:pt idx="0">
                    <c:v>Normale</c:v>
                  </c:pt>
                  <c:pt idx="1">
                    <c:v>Fuori Ruolo</c:v>
                  </c:pt>
                  <c:pt idx="2">
                    <c:v>Sostegno</c:v>
                  </c:pt>
                </c:lvl>
                <c:lvl>
                  <c:pt idx="0">
                    <c:v>INSEGNANTI PRIMARIA</c:v>
                  </c:pt>
                </c:lvl>
              </c:multiLvlStrCache>
            </c:multiLvlStrRef>
          </c:cat>
          <c:val>
            <c:numRef>
              <c:f>'Report Globale'!$Y$4:$AA$4</c:f>
              <c:numCache>
                <c:formatCode>General</c:formatCode>
                <c:ptCount val="3"/>
                <c:pt idx="0">
                  <c:v>55</c:v>
                </c:pt>
                <c:pt idx="1">
                  <c:v>0</c:v>
                </c:pt>
                <c:pt idx="2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13C-464C-8958-A5BD2A863DFC}"/>
            </c:ext>
          </c:extLst>
        </c:ser>
        <c:ser>
          <c:idx val="2"/>
          <c:order val="2"/>
          <c:tx>
            <c:v>Macerata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'Report Globale'!$Y$1:$AA$2</c:f>
              <c:multiLvlStrCache>
                <c:ptCount val="3"/>
                <c:lvl>
                  <c:pt idx="0">
                    <c:v>Normale</c:v>
                  </c:pt>
                  <c:pt idx="1">
                    <c:v>Fuori Ruolo</c:v>
                  </c:pt>
                  <c:pt idx="2">
                    <c:v>Sostegno</c:v>
                  </c:pt>
                </c:lvl>
                <c:lvl>
                  <c:pt idx="0">
                    <c:v>INSEGNANTI PRIMARIA</c:v>
                  </c:pt>
                </c:lvl>
              </c:multiLvlStrCache>
            </c:multiLvlStrRef>
          </c:cat>
          <c:val>
            <c:numRef>
              <c:f>'Report Globale'!$Y$5:$AA$5</c:f>
              <c:numCache>
                <c:formatCode>General</c:formatCode>
                <c:ptCount val="3"/>
                <c:pt idx="0">
                  <c:v>40</c:v>
                </c:pt>
                <c:pt idx="1">
                  <c:v>0</c:v>
                </c:pt>
                <c:pt idx="2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13C-464C-8958-A5BD2A863DFC}"/>
            </c:ext>
          </c:extLst>
        </c:ser>
        <c:ser>
          <c:idx val="3"/>
          <c:order val="3"/>
          <c:tx>
            <c:v>Pesaro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'Report Globale'!$Y$1:$AA$2</c:f>
              <c:multiLvlStrCache>
                <c:ptCount val="3"/>
                <c:lvl>
                  <c:pt idx="0">
                    <c:v>Normale</c:v>
                  </c:pt>
                  <c:pt idx="1">
                    <c:v>Fuori Ruolo</c:v>
                  </c:pt>
                  <c:pt idx="2">
                    <c:v>Sostegno</c:v>
                  </c:pt>
                </c:lvl>
                <c:lvl>
                  <c:pt idx="0">
                    <c:v>INSEGNANTI PRIMARIA</c:v>
                  </c:pt>
                </c:lvl>
              </c:multiLvlStrCache>
            </c:multiLvlStrRef>
          </c:cat>
          <c:val>
            <c:numRef>
              <c:f>'Report Globale'!$Y$6:$AA$6</c:f>
              <c:numCache>
                <c:formatCode>General</c:formatCode>
                <c:ptCount val="3"/>
                <c:pt idx="0">
                  <c:v>46</c:v>
                </c:pt>
                <c:pt idx="1">
                  <c:v>0</c:v>
                </c:pt>
                <c:pt idx="2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13C-464C-8958-A5BD2A863DFC}"/>
            </c:ext>
          </c:extLst>
        </c:ser>
        <c:ser>
          <c:idx val="5"/>
          <c:order val="5"/>
          <c:tx>
            <c:v>Totale Marche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'Report Globale'!$Y$1:$AA$2</c:f>
              <c:multiLvlStrCache>
                <c:ptCount val="3"/>
                <c:lvl>
                  <c:pt idx="0">
                    <c:v>Normale</c:v>
                  </c:pt>
                  <c:pt idx="1">
                    <c:v>Fuori Ruolo</c:v>
                  </c:pt>
                  <c:pt idx="2">
                    <c:v>Sostegno</c:v>
                  </c:pt>
                </c:lvl>
                <c:lvl>
                  <c:pt idx="0">
                    <c:v>INSEGNANTI PRIMARIA</c:v>
                  </c:pt>
                </c:lvl>
              </c:multiLvlStrCache>
            </c:multiLvlStrRef>
          </c:cat>
          <c:val>
            <c:numRef>
              <c:f>'Report Globale'!$Y$8:$AA$8</c:f>
              <c:numCache>
                <c:formatCode>General</c:formatCode>
                <c:ptCount val="3"/>
                <c:pt idx="0">
                  <c:v>198</c:v>
                </c:pt>
                <c:pt idx="1">
                  <c:v>0</c:v>
                </c:pt>
                <c:pt idx="2">
                  <c:v>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113C-464C-8958-A5BD2A863DF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0"/>
        <c:overlap val="-25"/>
        <c:axId val="734958624"/>
        <c:axId val="734959168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4"/>
                <c:order val="4"/>
                <c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'Report Globale'!$X$7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it-IT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 xmlns:c16r2="http://schemas.microsoft.com/office/drawing/2015/06/chart">
                      <c:ext uri="{02D57815-91ED-43cb-92C2-25804820EDAC}">
                        <c15:formulaRef>
                          <c15:sqref>'Report Globale'!$Y$1:$AA$2</c15:sqref>
                        </c15:formulaRef>
                      </c:ext>
                    </c:extLst>
                    <c:multiLvlStrCache>
                      <c:ptCount val="3"/>
                      <c:lvl>
                        <c:pt idx="0">
                          <c:v>Normale</c:v>
                        </c:pt>
                        <c:pt idx="1">
                          <c:v>Fuori Ruolo</c:v>
                        </c:pt>
                        <c:pt idx="2">
                          <c:v>Sostegno</c:v>
                        </c:pt>
                      </c:lvl>
                      <c:lvl>
                        <c:pt idx="0">
                          <c:v>INSEGNANTI PRIMARIA</c:v>
                        </c:pt>
                      </c:lvl>
                    </c:multiLvlStrCache>
                  </c:multiLvlStrRef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'Report Globale'!$Y$7:$AA$7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4-113C-464C-8958-A5BD2A863DFC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'Report Globale'!$X$9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it-IT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'Report Globale'!$Y$1:$AA$2</c15:sqref>
                        </c15:formulaRef>
                      </c:ext>
                    </c:extLst>
                    <c:multiLvlStrCache>
                      <c:ptCount val="3"/>
                      <c:lvl>
                        <c:pt idx="0">
                          <c:v>Normale</c:v>
                        </c:pt>
                        <c:pt idx="1">
                          <c:v>Fuori Ruolo</c:v>
                        </c:pt>
                        <c:pt idx="2">
                          <c:v>Sostegno</c:v>
                        </c:pt>
                      </c:lvl>
                      <c:lvl>
                        <c:pt idx="0">
                          <c:v>INSEGNANTI PRIMARIA</c:v>
                        </c:pt>
                      </c:lvl>
                    </c:multiLvlStrCache>
                  </c:multiLvlStrRef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'Report Globale'!$Y$9:$AA$9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6-113C-464C-8958-A5BD2A863DFC}"/>
                  </c:ext>
                </c:extLst>
              </c15:ser>
            </c15:filteredBarSeries>
          </c:ext>
        </c:extLst>
      </c:barChart>
      <c:catAx>
        <c:axId val="734958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734959168"/>
        <c:crosses val="autoZero"/>
        <c:auto val="1"/>
        <c:lblAlgn val="ctr"/>
        <c:lblOffset val="100"/>
        <c:noMultiLvlLbl val="0"/>
      </c:catAx>
      <c:valAx>
        <c:axId val="734959168"/>
        <c:scaling>
          <c:orientation val="minMax"/>
          <c:max val="200"/>
        </c:scaling>
        <c:delete val="1"/>
        <c:axPos val="l"/>
        <c:numFmt formatCode="General" sourceLinked="1"/>
        <c:majorTickMark val="none"/>
        <c:minorTickMark val="none"/>
        <c:tickLblPos val="nextTo"/>
        <c:crossAx val="734958624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1800" b="1" i="0" baseline="0">
                <a:effectLst/>
              </a:rPr>
              <a:t>SECONDARA I GRADO</a:t>
            </a:r>
            <a:endParaRPr lang="it-IT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Ancona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'Report Globale'!$AF$1:$AU$2</c:f>
              <c:multiLvlStrCache>
                <c:ptCount val="16"/>
                <c:lvl>
                  <c:pt idx="0">
                    <c:v>Normale A001</c:v>
                  </c:pt>
                  <c:pt idx="1">
                    <c:v>Normale A022</c:v>
                  </c:pt>
                  <c:pt idx="2">
                    <c:v>Normale A028</c:v>
                  </c:pt>
                  <c:pt idx="3">
                    <c:v>Normale A030</c:v>
                  </c:pt>
                  <c:pt idx="4">
                    <c:v>Normale A049</c:v>
                  </c:pt>
                  <c:pt idx="5">
                    <c:v>Normale A060</c:v>
                  </c:pt>
                  <c:pt idx="6">
                    <c:v>Normale AA25</c:v>
                  </c:pt>
                  <c:pt idx="7">
                    <c:v>Normale AB25</c:v>
                  </c:pt>
                  <c:pt idx="8">
                    <c:v>Normale AB56</c:v>
                  </c:pt>
                  <c:pt idx="9">
                    <c:v>Sostegno A001</c:v>
                  </c:pt>
                  <c:pt idx="10">
                    <c:v>Sostegno A022</c:v>
                  </c:pt>
                  <c:pt idx="11">
                    <c:v>Sostegno A049</c:v>
                  </c:pt>
                  <c:pt idx="12">
                    <c:v>Sostegno A060</c:v>
                  </c:pt>
                  <c:pt idx="13">
                    <c:v>Sostegno AA25</c:v>
                  </c:pt>
                  <c:pt idx="14">
                    <c:v>Sostegno AB25</c:v>
                  </c:pt>
                  <c:pt idx="15">
                    <c:v>IRC</c:v>
                  </c:pt>
                </c:lvl>
                <c:lvl>
                  <c:pt idx="0">
                    <c:v>INSEGNANTI I GRADO</c:v>
                  </c:pt>
                </c:lvl>
              </c:multiLvlStrCache>
            </c:multiLvlStrRef>
          </c:cat>
          <c:val>
            <c:numRef>
              <c:f>'Report Globale'!$AF$3:$AU$3</c:f>
              <c:numCache>
                <c:formatCode>General</c:formatCode>
                <c:ptCount val="16"/>
                <c:pt idx="0">
                  <c:v>5</c:v>
                </c:pt>
                <c:pt idx="1">
                  <c:v>12</c:v>
                </c:pt>
                <c:pt idx="2">
                  <c:v>10</c:v>
                </c:pt>
                <c:pt idx="3">
                  <c:v>1</c:v>
                </c:pt>
                <c:pt idx="4">
                  <c:v>1</c:v>
                </c:pt>
                <c:pt idx="5">
                  <c:v>5</c:v>
                </c:pt>
                <c:pt idx="6">
                  <c:v>3</c:v>
                </c:pt>
                <c:pt idx="7">
                  <c:v>9</c:v>
                </c:pt>
                <c:pt idx="8">
                  <c:v>2</c:v>
                </c:pt>
                <c:pt idx="9">
                  <c:v>2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2</c:v>
                </c:pt>
                <c:pt idx="14">
                  <c:v>1</c:v>
                </c:pt>
                <c:pt idx="1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D85-4F99-ABBF-9B1909BEAA91}"/>
            </c:ext>
          </c:extLst>
        </c:ser>
        <c:ser>
          <c:idx val="1"/>
          <c:order val="1"/>
          <c:tx>
            <c:v>Ascoli Piceno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'Report Globale'!$AF$1:$AU$2</c:f>
              <c:multiLvlStrCache>
                <c:ptCount val="16"/>
                <c:lvl>
                  <c:pt idx="0">
                    <c:v>Normale A001</c:v>
                  </c:pt>
                  <c:pt idx="1">
                    <c:v>Normale A022</c:v>
                  </c:pt>
                  <c:pt idx="2">
                    <c:v>Normale A028</c:v>
                  </c:pt>
                  <c:pt idx="3">
                    <c:v>Normale A030</c:v>
                  </c:pt>
                  <c:pt idx="4">
                    <c:v>Normale A049</c:v>
                  </c:pt>
                  <c:pt idx="5">
                    <c:v>Normale A060</c:v>
                  </c:pt>
                  <c:pt idx="6">
                    <c:v>Normale AA25</c:v>
                  </c:pt>
                  <c:pt idx="7">
                    <c:v>Normale AB25</c:v>
                  </c:pt>
                  <c:pt idx="8">
                    <c:v>Normale AB56</c:v>
                  </c:pt>
                  <c:pt idx="9">
                    <c:v>Sostegno A001</c:v>
                  </c:pt>
                  <c:pt idx="10">
                    <c:v>Sostegno A022</c:v>
                  </c:pt>
                  <c:pt idx="11">
                    <c:v>Sostegno A049</c:v>
                  </c:pt>
                  <c:pt idx="12">
                    <c:v>Sostegno A060</c:v>
                  </c:pt>
                  <c:pt idx="13">
                    <c:v>Sostegno AA25</c:v>
                  </c:pt>
                  <c:pt idx="14">
                    <c:v>Sostegno AB25</c:v>
                  </c:pt>
                  <c:pt idx="15">
                    <c:v>IRC</c:v>
                  </c:pt>
                </c:lvl>
                <c:lvl>
                  <c:pt idx="0">
                    <c:v>INSEGNANTI I GRADO</c:v>
                  </c:pt>
                </c:lvl>
              </c:multiLvlStrCache>
            </c:multiLvlStrRef>
          </c:cat>
          <c:val>
            <c:numRef>
              <c:f>'Report Globale'!$AF$4:$AU$4</c:f>
              <c:numCache>
                <c:formatCode>General</c:formatCode>
                <c:ptCount val="16"/>
                <c:pt idx="0">
                  <c:v>4</c:v>
                </c:pt>
                <c:pt idx="1">
                  <c:v>15</c:v>
                </c:pt>
                <c:pt idx="2">
                  <c:v>9</c:v>
                </c:pt>
                <c:pt idx="3">
                  <c:v>8</c:v>
                </c:pt>
                <c:pt idx="4">
                  <c:v>2</c:v>
                </c:pt>
                <c:pt idx="5">
                  <c:v>3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D85-4F99-ABBF-9B1909BEAA91}"/>
            </c:ext>
          </c:extLst>
        </c:ser>
        <c:ser>
          <c:idx val="2"/>
          <c:order val="2"/>
          <c:tx>
            <c:v>Macerata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'Report Globale'!$AF$1:$AU$2</c:f>
              <c:multiLvlStrCache>
                <c:ptCount val="16"/>
                <c:lvl>
                  <c:pt idx="0">
                    <c:v>Normale A001</c:v>
                  </c:pt>
                  <c:pt idx="1">
                    <c:v>Normale A022</c:v>
                  </c:pt>
                  <c:pt idx="2">
                    <c:v>Normale A028</c:v>
                  </c:pt>
                  <c:pt idx="3">
                    <c:v>Normale A030</c:v>
                  </c:pt>
                  <c:pt idx="4">
                    <c:v>Normale A049</c:v>
                  </c:pt>
                  <c:pt idx="5">
                    <c:v>Normale A060</c:v>
                  </c:pt>
                  <c:pt idx="6">
                    <c:v>Normale AA25</c:v>
                  </c:pt>
                  <c:pt idx="7">
                    <c:v>Normale AB25</c:v>
                  </c:pt>
                  <c:pt idx="8">
                    <c:v>Normale AB56</c:v>
                  </c:pt>
                  <c:pt idx="9">
                    <c:v>Sostegno A001</c:v>
                  </c:pt>
                  <c:pt idx="10">
                    <c:v>Sostegno A022</c:v>
                  </c:pt>
                  <c:pt idx="11">
                    <c:v>Sostegno A049</c:v>
                  </c:pt>
                  <c:pt idx="12">
                    <c:v>Sostegno A060</c:v>
                  </c:pt>
                  <c:pt idx="13">
                    <c:v>Sostegno AA25</c:v>
                  </c:pt>
                  <c:pt idx="14">
                    <c:v>Sostegno AB25</c:v>
                  </c:pt>
                  <c:pt idx="15">
                    <c:v>IRC</c:v>
                  </c:pt>
                </c:lvl>
                <c:lvl>
                  <c:pt idx="0">
                    <c:v>INSEGNANTI I GRADO</c:v>
                  </c:pt>
                </c:lvl>
              </c:multiLvlStrCache>
            </c:multiLvlStrRef>
          </c:cat>
          <c:val>
            <c:numRef>
              <c:f>'Report Globale'!$AF$5:$AU$5</c:f>
              <c:numCache>
                <c:formatCode>General</c:formatCode>
                <c:ptCount val="16"/>
                <c:pt idx="0">
                  <c:v>1</c:v>
                </c:pt>
                <c:pt idx="1">
                  <c:v>7</c:v>
                </c:pt>
                <c:pt idx="2">
                  <c:v>6</c:v>
                </c:pt>
                <c:pt idx="3">
                  <c:v>8</c:v>
                </c:pt>
                <c:pt idx="4">
                  <c:v>2</c:v>
                </c:pt>
                <c:pt idx="5">
                  <c:v>4</c:v>
                </c:pt>
                <c:pt idx="6">
                  <c:v>2</c:v>
                </c:pt>
                <c:pt idx="7">
                  <c:v>2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3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D85-4F99-ABBF-9B1909BEAA91}"/>
            </c:ext>
          </c:extLst>
        </c:ser>
        <c:ser>
          <c:idx val="3"/>
          <c:order val="3"/>
          <c:tx>
            <c:v>Pesaro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'Report Globale'!$AF$1:$AU$2</c:f>
              <c:multiLvlStrCache>
                <c:ptCount val="16"/>
                <c:lvl>
                  <c:pt idx="0">
                    <c:v>Normale A001</c:v>
                  </c:pt>
                  <c:pt idx="1">
                    <c:v>Normale A022</c:v>
                  </c:pt>
                  <c:pt idx="2">
                    <c:v>Normale A028</c:v>
                  </c:pt>
                  <c:pt idx="3">
                    <c:v>Normale A030</c:v>
                  </c:pt>
                  <c:pt idx="4">
                    <c:v>Normale A049</c:v>
                  </c:pt>
                  <c:pt idx="5">
                    <c:v>Normale A060</c:v>
                  </c:pt>
                  <c:pt idx="6">
                    <c:v>Normale AA25</c:v>
                  </c:pt>
                  <c:pt idx="7">
                    <c:v>Normale AB25</c:v>
                  </c:pt>
                  <c:pt idx="8">
                    <c:v>Normale AB56</c:v>
                  </c:pt>
                  <c:pt idx="9">
                    <c:v>Sostegno A001</c:v>
                  </c:pt>
                  <c:pt idx="10">
                    <c:v>Sostegno A022</c:v>
                  </c:pt>
                  <c:pt idx="11">
                    <c:v>Sostegno A049</c:v>
                  </c:pt>
                  <c:pt idx="12">
                    <c:v>Sostegno A060</c:v>
                  </c:pt>
                  <c:pt idx="13">
                    <c:v>Sostegno AA25</c:v>
                  </c:pt>
                  <c:pt idx="14">
                    <c:v>Sostegno AB25</c:v>
                  </c:pt>
                  <c:pt idx="15">
                    <c:v>IRC</c:v>
                  </c:pt>
                </c:lvl>
                <c:lvl>
                  <c:pt idx="0">
                    <c:v>INSEGNANTI I GRADO</c:v>
                  </c:pt>
                </c:lvl>
              </c:multiLvlStrCache>
            </c:multiLvlStrRef>
          </c:cat>
          <c:val>
            <c:numRef>
              <c:f>'Report Globale'!$AF$6:$AU$6</c:f>
              <c:numCache>
                <c:formatCode>General</c:formatCode>
                <c:ptCount val="16"/>
                <c:pt idx="0">
                  <c:v>0</c:v>
                </c:pt>
                <c:pt idx="1">
                  <c:v>9</c:v>
                </c:pt>
                <c:pt idx="2">
                  <c:v>11</c:v>
                </c:pt>
                <c:pt idx="3">
                  <c:v>10</c:v>
                </c:pt>
                <c:pt idx="4">
                  <c:v>3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D85-4F99-ABBF-9B1909BEAA91}"/>
            </c:ext>
          </c:extLst>
        </c:ser>
        <c:ser>
          <c:idx val="5"/>
          <c:order val="5"/>
          <c:tx>
            <c:v>Totale Marche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'Report Globale'!$AF$1:$AU$2</c:f>
              <c:multiLvlStrCache>
                <c:ptCount val="16"/>
                <c:lvl>
                  <c:pt idx="0">
                    <c:v>Normale A001</c:v>
                  </c:pt>
                  <c:pt idx="1">
                    <c:v>Normale A022</c:v>
                  </c:pt>
                  <c:pt idx="2">
                    <c:v>Normale A028</c:v>
                  </c:pt>
                  <c:pt idx="3">
                    <c:v>Normale A030</c:v>
                  </c:pt>
                  <c:pt idx="4">
                    <c:v>Normale A049</c:v>
                  </c:pt>
                  <c:pt idx="5">
                    <c:v>Normale A060</c:v>
                  </c:pt>
                  <c:pt idx="6">
                    <c:v>Normale AA25</c:v>
                  </c:pt>
                  <c:pt idx="7">
                    <c:v>Normale AB25</c:v>
                  </c:pt>
                  <c:pt idx="8">
                    <c:v>Normale AB56</c:v>
                  </c:pt>
                  <c:pt idx="9">
                    <c:v>Sostegno A001</c:v>
                  </c:pt>
                  <c:pt idx="10">
                    <c:v>Sostegno A022</c:v>
                  </c:pt>
                  <c:pt idx="11">
                    <c:v>Sostegno A049</c:v>
                  </c:pt>
                  <c:pt idx="12">
                    <c:v>Sostegno A060</c:v>
                  </c:pt>
                  <c:pt idx="13">
                    <c:v>Sostegno AA25</c:v>
                  </c:pt>
                  <c:pt idx="14">
                    <c:v>Sostegno AB25</c:v>
                  </c:pt>
                  <c:pt idx="15">
                    <c:v>IRC</c:v>
                  </c:pt>
                </c:lvl>
                <c:lvl>
                  <c:pt idx="0">
                    <c:v>INSEGNANTI I GRADO</c:v>
                  </c:pt>
                </c:lvl>
              </c:multiLvlStrCache>
            </c:multiLvlStrRef>
          </c:cat>
          <c:val>
            <c:numRef>
              <c:f>'Report Globale'!$AF$8:$AU$8</c:f>
              <c:numCache>
                <c:formatCode>General</c:formatCode>
                <c:ptCount val="16"/>
                <c:pt idx="0">
                  <c:v>10</c:v>
                </c:pt>
                <c:pt idx="1">
                  <c:v>43</c:v>
                </c:pt>
                <c:pt idx="2">
                  <c:v>36</c:v>
                </c:pt>
                <c:pt idx="3">
                  <c:v>27</c:v>
                </c:pt>
                <c:pt idx="4">
                  <c:v>8</c:v>
                </c:pt>
                <c:pt idx="5">
                  <c:v>14</c:v>
                </c:pt>
                <c:pt idx="6">
                  <c:v>8</c:v>
                </c:pt>
                <c:pt idx="7">
                  <c:v>17</c:v>
                </c:pt>
                <c:pt idx="8">
                  <c:v>2</c:v>
                </c:pt>
                <c:pt idx="9">
                  <c:v>4</c:v>
                </c:pt>
                <c:pt idx="10">
                  <c:v>1</c:v>
                </c:pt>
                <c:pt idx="11">
                  <c:v>5</c:v>
                </c:pt>
                <c:pt idx="12">
                  <c:v>1</c:v>
                </c:pt>
                <c:pt idx="13">
                  <c:v>2</c:v>
                </c:pt>
                <c:pt idx="14">
                  <c:v>4</c:v>
                </c:pt>
                <c:pt idx="15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6D85-4F99-ABBF-9B1909BEAA9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966517984"/>
        <c:axId val="966513632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4"/>
                <c:order val="4"/>
                <c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'Report Globale'!$AE$7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it-IT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 xmlns:c16r2="http://schemas.microsoft.com/office/drawing/2015/06/chart">
                      <c:ext uri="{02D57815-91ED-43cb-92C2-25804820EDAC}">
                        <c15:formulaRef>
                          <c15:sqref>'Report Globale'!$AF$1:$AU$2</c15:sqref>
                        </c15:formulaRef>
                      </c:ext>
                    </c:extLst>
                    <c:multiLvlStrCache>
                      <c:ptCount val="16"/>
                      <c:lvl>
                        <c:pt idx="0">
                          <c:v>Normale A001</c:v>
                        </c:pt>
                        <c:pt idx="1">
                          <c:v>Normale A022</c:v>
                        </c:pt>
                        <c:pt idx="2">
                          <c:v>Normale A028</c:v>
                        </c:pt>
                        <c:pt idx="3">
                          <c:v>Normale A030</c:v>
                        </c:pt>
                        <c:pt idx="4">
                          <c:v>Normale A049</c:v>
                        </c:pt>
                        <c:pt idx="5">
                          <c:v>Normale A060</c:v>
                        </c:pt>
                        <c:pt idx="6">
                          <c:v>Normale AA25</c:v>
                        </c:pt>
                        <c:pt idx="7">
                          <c:v>Normale AB25</c:v>
                        </c:pt>
                        <c:pt idx="8">
                          <c:v>Normale AB56</c:v>
                        </c:pt>
                        <c:pt idx="9">
                          <c:v>Sostegno A001</c:v>
                        </c:pt>
                        <c:pt idx="10">
                          <c:v>Sostegno A022</c:v>
                        </c:pt>
                        <c:pt idx="11">
                          <c:v>Sostegno A049</c:v>
                        </c:pt>
                        <c:pt idx="12">
                          <c:v>Sostegno A060</c:v>
                        </c:pt>
                        <c:pt idx="13">
                          <c:v>Sostegno AA25</c:v>
                        </c:pt>
                        <c:pt idx="14">
                          <c:v>Sostegno AB25</c:v>
                        </c:pt>
                        <c:pt idx="15">
                          <c:v>IRC</c:v>
                        </c:pt>
                      </c:lvl>
                      <c:lvl>
                        <c:pt idx="0">
                          <c:v>INSEGNANTI I GRADO</c:v>
                        </c:pt>
                      </c:lvl>
                    </c:multiLvlStrCache>
                  </c:multiLvlStrRef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'Report Globale'!$AF$7:$AU$7</c15:sqref>
                        </c15:formulaRef>
                      </c:ext>
                    </c:extLst>
                    <c:numCache>
                      <c:formatCode>General</c:formatCode>
                      <c:ptCount val="16"/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4-6D85-4F99-ABBF-9B1909BEAA91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'Report Globale'!$AE$9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it-IT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'Report Globale'!$AF$1:$AU$2</c15:sqref>
                        </c15:formulaRef>
                      </c:ext>
                    </c:extLst>
                    <c:multiLvlStrCache>
                      <c:ptCount val="16"/>
                      <c:lvl>
                        <c:pt idx="0">
                          <c:v>Normale A001</c:v>
                        </c:pt>
                        <c:pt idx="1">
                          <c:v>Normale A022</c:v>
                        </c:pt>
                        <c:pt idx="2">
                          <c:v>Normale A028</c:v>
                        </c:pt>
                        <c:pt idx="3">
                          <c:v>Normale A030</c:v>
                        </c:pt>
                        <c:pt idx="4">
                          <c:v>Normale A049</c:v>
                        </c:pt>
                        <c:pt idx="5">
                          <c:v>Normale A060</c:v>
                        </c:pt>
                        <c:pt idx="6">
                          <c:v>Normale AA25</c:v>
                        </c:pt>
                        <c:pt idx="7">
                          <c:v>Normale AB25</c:v>
                        </c:pt>
                        <c:pt idx="8">
                          <c:v>Normale AB56</c:v>
                        </c:pt>
                        <c:pt idx="9">
                          <c:v>Sostegno A001</c:v>
                        </c:pt>
                        <c:pt idx="10">
                          <c:v>Sostegno A022</c:v>
                        </c:pt>
                        <c:pt idx="11">
                          <c:v>Sostegno A049</c:v>
                        </c:pt>
                        <c:pt idx="12">
                          <c:v>Sostegno A060</c:v>
                        </c:pt>
                        <c:pt idx="13">
                          <c:v>Sostegno AA25</c:v>
                        </c:pt>
                        <c:pt idx="14">
                          <c:v>Sostegno AB25</c:v>
                        </c:pt>
                        <c:pt idx="15">
                          <c:v>IRC</c:v>
                        </c:pt>
                      </c:lvl>
                      <c:lvl>
                        <c:pt idx="0">
                          <c:v>INSEGNANTI I GRADO</c:v>
                        </c:pt>
                      </c:lvl>
                    </c:multiLvlStrCache>
                  </c:multiLvlStrRef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'Report Globale'!$AF$9:$AU$9</c15:sqref>
                        </c15:formulaRef>
                      </c:ext>
                    </c:extLst>
                    <c:numCache>
                      <c:formatCode>General</c:formatCode>
                      <c:ptCount val="16"/>
                    </c:numCache>
                  </c:numRef>
                </c:val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6-6D85-4F99-ABBF-9B1909BEAA91}"/>
                  </c:ext>
                </c:extLst>
              </c15:ser>
            </c15:filteredBarSeries>
          </c:ext>
        </c:extLst>
      </c:barChart>
      <c:catAx>
        <c:axId val="966517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513632"/>
        <c:crosses val="autoZero"/>
        <c:auto val="1"/>
        <c:lblAlgn val="ctr"/>
        <c:lblOffset val="100"/>
        <c:noMultiLvlLbl val="0"/>
      </c:catAx>
      <c:valAx>
        <c:axId val="966513632"/>
        <c:scaling>
          <c:orientation val="minMax"/>
          <c:max val="50"/>
        </c:scaling>
        <c:delete val="1"/>
        <c:axPos val="l"/>
        <c:numFmt formatCode="General" sourceLinked="1"/>
        <c:majorTickMark val="none"/>
        <c:minorTickMark val="none"/>
        <c:tickLblPos val="nextTo"/>
        <c:crossAx val="966517984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1800" b="1"/>
              <a:t>SECONDARA</a:t>
            </a:r>
            <a:r>
              <a:rPr lang="it-IT" sz="1800" b="1" baseline="0"/>
              <a:t> II</a:t>
            </a:r>
            <a:r>
              <a:rPr lang="it-IT" sz="1800" b="1"/>
              <a:t> GRADO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Ancona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'Report Globale'!$AZ$1:$DB$2</c:f>
              <c:multiLvlStrCache>
                <c:ptCount val="55"/>
                <c:lvl>
                  <c:pt idx="0">
                    <c:v>Normale A002</c:v>
                  </c:pt>
                  <c:pt idx="1">
                    <c:v>Normale A003</c:v>
                  </c:pt>
                  <c:pt idx="2">
                    <c:v>Normale A005</c:v>
                  </c:pt>
                  <c:pt idx="3">
                    <c:v>Normale A008</c:v>
                  </c:pt>
                  <c:pt idx="4">
                    <c:v>Normale A009</c:v>
                  </c:pt>
                  <c:pt idx="5">
                    <c:v>Normale A011</c:v>
                  </c:pt>
                  <c:pt idx="6">
                    <c:v>Normale A012</c:v>
                  </c:pt>
                  <c:pt idx="7">
                    <c:v>Normale A014</c:v>
                  </c:pt>
                  <c:pt idx="8">
                    <c:v>Normale A015</c:v>
                  </c:pt>
                  <c:pt idx="9">
                    <c:v>Normale A017</c:v>
                  </c:pt>
                  <c:pt idx="10">
                    <c:v>Normale A018</c:v>
                  </c:pt>
                  <c:pt idx="11">
                    <c:v>Normale A019</c:v>
                  </c:pt>
                  <c:pt idx="12">
                    <c:v>Normale A020</c:v>
                  </c:pt>
                  <c:pt idx="13">
                    <c:v>Normale A021</c:v>
                  </c:pt>
                  <c:pt idx="14">
                    <c:v>Normale A026</c:v>
                  </c:pt>
                  <c:pt idx="15">
                    <c:v>Normale A027</c:v>
                  </c:pt>
                  <c:pt idx="16">
                    <c:v>Normale A029</c:v>
                  </c:pt>
                  <c:pt idx="17">
                    <c:v>Normale A034</c:v>
                  </c:pt>
                  <c:pt idx="18">
                    <c:v>Normale A037</c:v>
                  </c:pt>
                  <c:pt idx="19">
                    <c:v>Normale A040</c:v>
                  </c:pt>
                  <c:pt idx="20">
                    <c:v>Normale A041</c:v>
                  </c:pt>
                  <c:pt idx="21">
                    <c:v>Normale A042</c:v>
                  </c:pt>
                  <c:pt idx="22">
                    <c:v>Normale A045</c:v>
                  </c:pt>
                  <c:pt idx="23">
                    <c:v>Normale A046</c:v>
                  </c:pt>
                  <c:pt idx="24">
                    <c:v>Normale A047</c:v>
                  </c:pt>
                  <c:pt idx="25">
                    <c:v>Normale A048</c:v>
                  </c:pt>
                  <c:pt idx="26">
                    <c:v>Normale A050</c:v>
                  </c:pt>
                  <c:pt idx="27">
                    <c:v>Normale A051</c:v>
                  </c:pt>
                  <c:pt idx="28">
                    <c:v>Normale A054</c:v>
                  </c:pt>
                  <c:pt idx="29">
                    <c:v>Normale A066</c:v>
                  </c:pt>
                  <c:pt idx="30">
                    <c:v>Normale A072</c:v>
                  </c:pt>
                  <c:pt idx="31">
                    <c:v>Normale AA24</c:v>
                  </c:pt>
                  <c:pt idx="32">
                    <c:v>Normale AB24</c:v>
                  </c:pt>
                  <c:pt idx="33">
                    <c:v>Normale AD24</c:v>
                  </c:pt>
                  <c:pt idx="34">
                    <c:v>Normale B003</c:v>
                  </c:pt>
                  <c:pt idx="35">
                    <c:v>Normale B006</c:v>
                  </c:pt>
                  <c:pt idx="36">
                    <c:v>Normale B011</c:v>
                  </c:pt>
                  <c:pt idx="37">
                    <c:v>Normale B012</c:v>
                  </c:pt>
                  <c:pt idx="38">
                    <c:v>Normale B015</c:v>
                  </c:pt>
                  <c:pt idx="39">
                    <c:v>Normale B016</c:v>
                  </c:pt>
                  <c:pt idx="40">
                    <c:v>Normale B017</c:v>
                  </c:pt>
                  <c:pt idx="41">
                    <c:v>Normale B018</c:v>
                  </c:pt>
                  <c:pt idx="42">
                    <c:v>Normale B020</c:v>
                  </c:pt>
                  <c:pt idx="43">
                    <c:v>Normale B021</c:v>
                  </c:pt>
                  <c:pt idx="44">
                    <c:v>Normale B026</c:v>
                  </c:pt>
                  <c:pt idx="45">
                    <c:v>Normale BB02</c:v>
                  </c:pt>
                  <c:pt idx="46">
                    <c:v>Normale BC02</c:v>
                  </c:pt>
                  <c:pt idx="47">
                    <c:v>Sostegno A012</c:v>
                  </c:pt>
                  <c:pt idx="48">
                    <c:v>Sostegno A017</c:v>
                  </c:pt>
                  <c:pt idx="49">
                    <c:v>Sostegno A029</c:v>
                  </c:pt>
                  <c:pt idx="50">
                    <c:v>Sostegno A046</c:v>
                  </c:pt>
                  <c:pt idx="51">
                    <c:v>Sostegno A048</c:v>
                  </c:pt>
                  <c:pt idx="52">
                    <c:v>Sostegno AB24</c:v>
                  </c:pt>
                  <c:pt idx="53">
                    <c:v>IRC</c:v>
                  </c:pt>
                  <c:pt idx="54">
                    <c:v>PED</c:v>
                  </c:pt>
                </c:lvl>
                <c:lvl>
                  <c:pt idx="0">
                    <c:v>INSEGNANTI E PERSONALE EDUCATIVO II GRADO</c:v>
                  </c:pt>
                </c:lvl>
              </c:multiLvlStrCache>
            </c:multiLvlStrRef>
          </c:cat>
          <c:val>
            <c:numRef>
              <c:f>'Report Globale'!$AZ$3:$DB$3</c:f>
              <c:numCache>
                <c:formatCode>General</c:formatCode>
                <c:ptCount val="55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2</c:v>
                </c:pt>
                <c:pt idx="6">
                  <c:v>12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3</c:v>
                </c:pt>
                <c:pt idx="13">
                  <c:v>2</c:v>
                </c:pt>
                <c:pt idx="14">
                  <c:v>11</c:v>
                </c:pt>
                <c:pt idx="15">
                  <c:v>4</c:v>
                </c:pt>
                <c:pt idx="16">
                  <c:v>3</c:v>
                </c:pt>
                <c:pt idx="17">
                  <c:v>1</c:v>
                </c:pt>
                <c:pt idx="18">
                  <c:v>6</c:v>
                </c:pt>
                <c:pt idx="19">
                  <c:v>3</c:v>
                </c:pt>
                <c:pt idx="20">
                  <c:v>1</c:v>
                </c:pt>
                <c:pt idx="21">
                  <c:v>2</c:v>
                </c:pt>
                <c:pt idx="22">
                  <c:v>6</c:v>
                </c:pt>
                <c:pt idx="23">
                  <c:v>1</c:v>
                </c:pt>
                <c:pt idx="24">
                  <c:v>1</c:v>
                </c:pt>
                <c:pt idx="25">
                  <c:v>8</c:v>
                </c:pt>
                <c:pt idx="26">
                  <c:v>3</c:v>
                </c:pt>
                <c:pt idx="27">
                  <c:v>2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4</c:v>
                </c:pt>
                <c:pt idx="32">
                  <c:v>15</c:v>
                </c:pt>
                <c:pt idx="33">
                  <c:v>1</c:v>
                </c:pt>
                <c:pt idx="34">
                  <c:v>1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2</c:v>
                </c:pt>
                <c:pt idx="52">
                  <c:v>0</c:v>
                </c:pt>
                <c:pt idx="53">
                  <c:v>2</c:v>
                </c:pt>
                <c:pt idx="54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86E-4091-845B-13E73CA2D9A2}"/>
            </c:ext>
          </c:extLst>
        </c:ser>
        <c:ser>
          <c:idx val="1"/>
          <c:order val="1"/>
          <c:tx>
            <c:v>Ascoli Piceno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'Report Globale'!$AZ$1:$DB$2</c:f>
              <c:multiLvlStrCache>
                <c:ptCount val="55"/>
                <c:lvl>
                  <c:pt idx="0">
                    <c:v>Normale A002</c:v>
                  </c:pt>
                  <c:pt idx="1">
                    <c:v>Normale A003</c:v>
                  </c:pt>
                  <c:pt idx="2">
                    <c:v>Normale A005</c:v>
                  </c:pt>
                  <c:pt idx="3">
                    <c:v>Normale A008</c:v>
                  </c:pt>
                  <c:pt idx="4">
                    <c:v>Normale A009</c:v>
                  </c:pt>
                  <c:pt idx="5">
                    <c:v>Normale A011</c:v>
                  </c:pt>
                  <c:pt idx="6">
                    <c:v>Normale A012</c:v>
                  </c:pt>
                  <c:pt idx="7">
                    <c:v>Normale A014</c:v>
                  </c:pt>
                  <c:pt idx="8">
                    <c:v>Normale A015</c:v>
                  </c:pt>
                  <c:pt idx="9">
                    <c:v>Normale A017</c:v>
                  </c:pt>
                  <c:pt idx="10">
                    <c:v>Normale A018</c:v>
                  </c:pt>
                  <c:pt idx="11">
                    <c:v>Normale A019</c:v>
                  </c:pt>
                  <c:pt idx="12">
                    <c:v>Normale A020</c:v>
                  </c:pt>
                  <c:pt idx="13">
                    <c:v>Normale A021</c:v>
                  </c:pt>
                  <c:pt idx="14">
                    <c:v>Normale A026</c:v>
                  </c:pt>
                  <c:pt idx="15">
                    <c:v>Normale A027</c:v>
                  </c:pt>
                  <c:pt idx="16">
                    <c:v>Normale A029</c:v>
                  </c:pt>
                  <c:pt idx="17">
                    <c:v>Normale A034</c:v>
                  </c:pt>
                  <c:pt idx="18">
                    <c:v>Normale A037</c:v>
                  </c:pt>
                  <c:pt idx="19">
                    <c:v>Normale A040</c:v>
                  </c:pt>
                  <c:pt idx="20">
                    <c:v>Normale A041</c:v>
                  </c:pt>
                  <c:pt idx="21">
                    <c:v>Normale A042</c:v>
                  </c:pt>
                  <c:pt idx="22">
                    <c:v>Normale A045</c:v>
                  </c:pt>
                  <c:pt idx="23">
                    <c:v>Normale A046</c:v>
                  </c:pt>
                  <c:pt idx="24">
                    <c:v>Normale A047</c:v>
                  </c:pt>
                  <c:pt idx="25">
                    <c:v>Normale A048</c:v>
                  </c:pt>
                  <c:pt idx="26">
                    <c:v>Normale A050</c:v>
                  </c:pt>
                  <c:pt idx="27">
                    <c:v>Normale A051</c:v>
                  </c:pt>
                  <c:pt idx="28">
                    <c:v>Normale A054</c:v>
                  </c:pt>
                  <c:pt idx="29">
                    <c:v>Normale A066</c:v>
                  </c:pt>
                  <c:pt idx="30">
                    <c:v>Normale A072</c:v>
                  </c:pt>
                  <c:pt idx="31">
                    <c:v>Normale AA24</c:v>
                  </c:pt>
                  <c:pt idx="32">
                    <c:v>Normale AB24</c:v>
                  </c:pt>
                  <c:pt idx="33">
                    <c:v>Normale AD24</c:v>
                  </c:pt>
                  <c:pt idx="34">
                    <c:v>Normale B003</c:v>
                  </c:pt>
                  <c:pt idx="35">
                    <c:v>Normale B006</c:v>
                  </c:pt>
                  <c:pt idx="36">
                    <c:v>Normale B011</c:v>
                  </c:pt>
                  <c:pt idx="37">
                    <c:v>Normale B012</c:v>
                  </c:pt>
                  <c:pt idx="38">
                    <c:v>Normale B015</c:v>
                  </c:pt>
                  <c:pt idx="39">
                    <c:v>Normale B016</c:v>
                  </c:pt>
                  <c:pt idx="40">
                    <c:v>Normale B017</c:v>
                  </c:pt>
                  <c:pt idx="41">
                    <c:v>Normale B018</c:v>
                  </c:pt>
                  <c:pt idx="42">
                    <c:v>Normale B020</c:v>
                  </c:pt>
                  <c:pt idx="43">
                    <c:v>Normale B021</c:v>
                  </c:pt>
                  <c:pt idx="44">
                    <c:v>Normale B026</c:v>
                  </c:pt>
                  <c:pt idx="45">
                    <c:v>Normale BB02</c:v>
                  </c:pt>
                  <c:pt idx="46">
                    <c:v>Normale BC02</c:v>
                  </c:pt>
                  <c:pt idx="47">
                    <c:v>Sostegno A012</c:v>
                  </c:pt>
                  <c:pt idx="48">
                    <c:v>Sostegno A017</c:v>
                  </c:pt>
                  <c:pt idx="49">
                    <c:v>Sostegno A029</c:v>
                  </c:pt>
                  <c:pt idx="50">
                    <c:v>Sostegno A046</c:v>
                  </c:pt>
                  <c:pt idx="51">
                    <c:v>Sostegno A048</c:v>
                  </c:pt>
                  <c:pt idx="52">
                    <c:v>Sostegno AB24</c:v>
                  </c:pt>
                  <c:pt idx="53">
                    <c:v>IRC</c:v>
                  </c:pt>
                  <c:pt idx="54">
                    <c:v>PED</c:v>
                  </c:pt>
                </c:lvl>
                <c:lvl>
                  <c:pt idx="0">
                    <c:v>INSEGNANTI E PERSONALE EDUCATIVO II GRADO</c:v>
                  </c:pt>
                </c:lvl>
              </c:multiLvlStrCache>
            </c:multiLvlStrRef>
          </c:cat>
          <c:val>
            <c:numRef>
              <c:f>'Report Globale'!$AZ$4:$DB$4</c:f>
              <c:numCache>
                <c:formatCode>General</c:formatCode>
                <c:ptCount val="55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2</c:v>
                </c:pt>
                <c:pt idx="4">
                  <c:v>1</c:v>
                </c:pt>
                <c:pt idx="5">
                  <c:v>4</c:v>
                </c:pt>
                <c:pt idx="6">
                  <c:v>5</c:v>
                </c:pt>
                <c:pt idx="7">
                  <c:v>2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0</c:v>
                </c:pt>
                <c:pt idx="14">
                  <c:v>9</c:v>
                </c:pt>
                <c:pt idx="15">
                  <c:v>2</c:v>
                </c:pt>
                <c:pt idx="16">
                  <c:v>0</c:v>
                </c:pt>
                <c:pt idx="17">
                  <c:v>4</c:v>
                </c:pt>
                <c:pt idx="18">
                  <c:v>3</c:v>
                </c:pt>
                <c:pt idx="19">
                  <c:v>3</c:v>
                </c:pt>
                <c:pt idx="20">
                  <c:v>1</c:v>
                </c:pt>
                <c:pt idx="21">
                  <c:v>1</c:v>
                </c:pt>
                <c:pt idx="22">
                  <c:v>3</c:v>
                </c:pt>
                <c:pt idx="23">
                  <c:v>9</c:v>
                </c:pt>
                <c:pt idx="24">
                  <c:v>2</c:v>
                </c:pt>
                <c:pt idx="25">
                  <c:v>11</c:v>
                </c:pt>
                <c:pt idx="26">
                  <c:v>12</c:v>
                </c:pt>
                <c:pt idx="27">
                  <c:v>1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9</c:v>
                </c:pt>
                <c:pt idx="33">
                  <c:v>1</c:v>
                </c:pt>
                <c:pt idx="34">
                  <c:v>0</c:v>
                </c:pt>
                <c:pt idx="35">
                  <c:v>2</c:v>
                </c:pt>
                <c:pt idx="36">
                  <c:v>0</c:v>
                </c:pt>
                <c:pt idx="37">
                  <c:v>0</c:v>
                </c:pt>
                <c:pt idx="38">
                  <c:v>2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1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4</c:v>
                </c:pt>
                <c:pt idx="54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86E-4091-845B-13E73CA2D9A2}"/>
            </c:ext>
          </c:extLst>
        </c:ser>
        <c:ser>
          <c:idx val="2"/>
          <c:order val="2"/>
          <c:tx>
            <c:v>Macerata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'Report Globale'!$AZ$1:$DB$2</c:f>
              <c:multiLvlStrCache>
                <c:ptCount val="55"/>
                <c:lvl>
                  <c:pt idx="0">
                    <c:v>Normale A002</c:v>
                  </c:pt>
                  <c:pt idx="1">
                    <c:v>Normale A003</c:v>
                  </c:pt>
                  <c:pt idx="2">
                    <c:v>Normale A005</c:v>
                  </c:pt>
                  <c:pt idx="3">
                    <c:v>Normale A008</c:v>
                  </c:pt>
                  <c:pt idx="4">
                    <c:v>Normale A009</c:v>
                  </c:pt>
                  <c:pt idx="5">
                    <c:v>Normale A011</c:v>
                  </c:pt>
                  <c:pt idx="6">
                    <c:v>Normale A012</c:v>
                  </c:pt>
                  <c:pt idx="7">
                    <c:v>Normale A014</c:v>
                  </c:pt>
                  <c:pt idx="8">
                    <c:v>Normale A015</c:v>
                  </c:pt>
                  <c:pt idx="9">
                    <c:v>Normale A017</c:v>
                  </c:pt>
                  <c:pt idx="10">
                    <c:v>Normale A018</c:v>
                  </c:pt>
                  <c:pt idx="11">
                    <c:v>Normale A019</c:v>
                  </c:pt>
                  <c:pt idx="12">
                    <c:v>Normale A020</c:v>
                  </c:pt>
                  <c:pt idx="13">
                    <c:v>Normale A021</c:v>
                  </c:pt>
                  <c:pt idx="14">
                    <c:v>Normale A026</c:v>
                  </c:pt>
                  <c:pt idx="15">
                    <c:v>Normale A027</c:v>
                  </c:pt>
                  <c:pt idx="16">
                    <c:v>Normale A029</c:v>
                  </c:pt>
                  <c:pt idx="17">
                    <c:v>Normale A034</c:v>
                  </c:pt>
                  <c:pt idx="18">
                    <c:v>Normale A037</c:v>
                  </c:pt>
                  <c:pt idx="19">
                    <c:v>Normale A040</c:v>
                  </c:pt>
                  <c:pt idx="20">
                    <c:v>Normale A041</c:v>
                  </c:pt>
                  <c:pt idx="21">
                    <c:v>Normale A042</c:v>
                  </c:pt>
                  <c:pt idx="22">
                    <c:v>Normale A045</c:v>
                  </c:pt>
                  <c:pt idx="23">
                    <c:v>Normale A046</c:v>
                  </c:pt>
                  <c:pt idx="24">
                    <c:v>Normale A047</c:v>
                  </c:pt>
                  <c:pt idx="25">
                    <c:v>Normale A048</c:v>
                  </c:pt>
                  <c:pt idx="26">
                    <c:v>Normale A050</c:v>
                  </c:pt>
                  <c:pt idx="27">
                    <c:v>Normale A051</c:v>
                  </c:pt>
                  <c:pt idx="28">
                    <c:v>Normale A054</c:v>
                  </c:pt>
                  <c:pt idx="29">
                    <c:v>Normale A066</c:v>
                  </c:pt>
                  <c:pt idx="30">
                    <c:v>Normale A072</c:v>
                  </c:pt>
                  <c:pt idx="31">
                    <c:v>Normale AA24</c:v>
                  </c:pt>
                  <c:pt idx="32">
                    <c:v>Normale AB24</c:v>
                  </c:pt>
                  <c:pt idx="33">
                    <c:v>Normale AD24</c:v>
                  </c:pt>
                  <c:pt idx="34">
                    <c:v>Normale B003</c:v>
                  </c:pt>
                  <c:pt idx="35">
                    <c:v>Normale B006</c:v>
                  </c:pt>
                  <c:pt idx="36">
                    <c:v>Normale B011</c:v>
                  </c:pt>
                  <c:pt idx="37">
                    <c:v>Normale B012</c:v>
                  </c:pt>
                  <c:pt idx="38">
                    <c:v>Normale B015</c:v>
                  </c:pt>
                  <c:pt idx="39">
                    <c:v>Normale B016</c:v>
                  </c:pt>
                  <c:pt idx="40">
                    <c:v>Normale B017</c:v>
                  </c:pt>
                  <c:pt idx="41">
                    <c:v>Normale B018</c:v>
                  </c:pt>
                  <c:pt idx="42">
                    <c:v>Normale B020</c:v>
                  </c:pt>
                  <c:pt idx="43">
                    <c:v>Normale B021</c:v>
                  </c:pt>
                  <c:pt idx="44">
                    <c:v>Normale B026</c:v>
                  </c:pt>
                  <c:pt idx="45">
                    <c:v>Normale BB02</c:v>
                  </c:pt>
                  <c:pt idx="46">
                    <c:v>Normale BC02</c:v>
                  </c:pt>
                  <c:pt idx="47">
                    <c:v>Sostegno A012</c:v>
                  </c:pt>
                  <c:pt idx="48">
                    <c:v>Sostegno A017</c:v>
                  </c:pt>
                  <c:pt idx="49">
                    <c:v>Sostegno A029</c:v>
                  </c:pt>
                  <c:pt idx="50">
                    <c:v>Sostegno A046</c:v>
                  </c:pt>
                  <c:pt idx="51">
                    <c:v>Sostegno A048</c:v>
                  </c:pt>
                  <c:pt idx="52">
                    <c:v>Sostegno AB24</c:v>
                  </c:pt>
                  <c:pt idx="53">
                    <c:v>IRC</c:v>
                  </c:pt>
                  <c:pt idx="54">
                    <c:v>PED</c:v>
                  </c:pt>
                </c:lvl>
                <c:lvl>
                  <c:pt idx="0">
                    <c:v>INSEGNANTI E PERSONALE EDUCATIVO II GRADO</c:v>
                  </c:pt>
                </c:lvl>
              </c:multiLvlStrCache>
            </c:multiLvlStrRef>
          </c:cat>
          <c:val>
            <c:numRef>
              <c:f>'Report Globale'!$AZ$5:$DB$5</c:f>
              <c:numCache>
                <c:formatCode>General</c:formatCode>
                <c:ptCount val="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</c:v>
                </c:pt>
                <c:pt idx="6">
                  <c:v>7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  <c:pt idx="10">
                  <c:v>1</c:v>
                </c:pt>
                <c:pt idx="11">
                  <c:v>4</c:v>
                </c:pt>
                <c:pt idx="12">
                  <c:v>0</c:v>
                </c:pt>
                <c:pt idx="13">
                  <c:v>0</c:v>
                </c:pt>
                <c:pt idx="14">
                  <c:v>6</c:v>
                </c:pt>
                <c:pt idx="15">
                  <c:v>2</c:v>
                </c:pt>
                <c:pt idx="16">
                  <c:v>1</c:v>
                </c:pt>
                <c:pt idx="17">
                  <c:v>2</c:v>
                </c:pt>
                <c:pt idx="18">
                  <c:v>1</c:v>
                </c:pt>
                <c:pt idx="19">
                  <c:v>0</c:v>
                </c:pt>
                <c:pt idx="20">
                  <c:v>1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4">
                  <c:v>1</c:v>
                </c:pt>
                <c:pt idx="25">
                  <c:v>6</c:v>
                </c:pt>
                <c:pt idx="26">
                  <c:v>4</c:v>
                </c:pt>
                <c:pt idx="27">
                  <c:v>1</c:v>
                </c:pt>
                <c:pt idx="28">
                  <c:v>1</c:v>
                </c:pt>
                <c:pt idx="29">
                  <c:v>4</c:v>
                </c:pt>
                <c:pt idx="30">
                  <c:v>1</c:v>
                </c:pt>
                <c:pt idx="31">
                  <c:v>1</c:v>
                </c:pt>
                <c:pt idx="32">
                  <c:v>8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1</c:v>
                </c:pt>
                <c:pt idx="52">
                  <c:v>0</c:v>
                </c:pt>
                <c:pt idx="53">
                  <c:v>2</c:v>
                </c:pt>
                <c:pt idx="54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86E-4091-845B-13E73CA2D9A2}"/>
            </c:ext>
          </c:extLst>
        </c:ser>
        <c:ser>
          <c:idx val="3"/>
          <c:order val="3"/>
          <c:tx>
            <c:v>Pesaro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'Report Globale'!$AZ$1:$DB$2</c:f>
              <c:multiLvlStrCache>
                <c:ptCount val="55"/>
                <c:lvl>
                  <c:pt idx="0">
                    <c:v>Normale A002</c:v>
                  </c:pt>
                  <c:pt idx="1">
                    <c:v>Normale A003</c:v>
                  </c:pt>
                  <c:pt idx="2">
                    <c:v>Normale A005</c:v>
                  </c:pt>
                  <c:pt idx="3">
                    <c:v>Normale A008</c:v>
                  </c:pt>
                  <c:pt idx="4">
                    <c:v>Normale A009</c:v>
                  </c:pt>
                  <c:pt idx="5">
                    <c:v>Normale A011</c:v>
                  </c:pt>
                  <c:pt idx="6">
                    <c:v>Normale A012</c:v>
                  </c:pt>
                  <c:pt idx="7">
                    <c:v>Normale A014</c:v>
                  </c:pt>
                  <c:pt idx="8">
                    <c:v>Normale A015</c:v>
                  </c:pt>
                  <c:pt idx="9">
                    <c:v>Normale A017</c:v>
                  </c:pt>
                  <c:pt idx="10">
                    <c:v>Normale A018</c:v>
                  </c:pt>
                  <c:pt idx="11">
                    <c:v>Normale A019</c:v>
                  </c:pt>
                  <c:pt idx="12">
                    <c:v>Normale A020</c:v>
                  </c:pt>
                  <c:pt idx="13">
                    <c:v>Normale A021</c:v>
                  </c:pt>
                  <c:pt idx="14">
                    <c:v>Normale A026</c:v>
                  </c:pt>
                  <c:pt idx="15">
                    <c:v>Normale A027</c:v>
                  </c:pt>
                  <c:pt idx="16">
                    <c:v>Normale A029</c:v>
                  </c:pt>
                  <c:pt idx="17">
                    <c:v>Normale A034</c:v>
                  </c:pt>
                  <c:pt idx="18">
                    <c:v>Normale A037</c:v>
                  </c:pt>
                  <c:pt idx="19">
                    <c:v>Normale A040</c:v>
                  </c:pt>
                  <c:pt idx="20">
                    <c:v>Normale A041</c:v>
                  </c:pt>
                  <c:pt idx="21">
                    <c:v>Normale A042</c:v>
                  </c:pt>
                  <c:pt idx="22">
                    <c:v>Normale A045</c:v>
                  </c:pt>
                  <c:pt idx="23">
                    <c:v>Normale A046</c:v>
                  </c:pt>
                  <c:pt idx="24">
                    <c:v>Normale A047</c:v>
                  </c:pt>
                  <c:pt idx="25">
                    <c:v>Normale A048</c:v>
                  </c:pt>
                  <c:pt idx="26">
                    <c:v>Normale A050</c:v>
                  </c:pt>
                  <c:pt idx="27">
                    <c:v>Normale A051</c:v>
                  </c:pt>
                  <c:pt idx="28">
                    <c:v>Normale A054</c:v>
                  </c:pt>
                  <c:pt idx="29">
                    <c:v>Normale A066</c:v>
                  </c:pt>
                  <c:pt idx="30">
                    <c:v>Normale A072</c:v>
                  </c:pt>
                  <c:pt idx="31">
                    <c:v>Normale AA24</c:v>
                  </c:pt>
                  <c:pt idx="32">
                    <c:v>Normale AB24</c:v>
                  </c:pt>
                  <c:pt idx="33">
                    <c:v>Normale AD24</c:v>
                  </c:pt>
                  <c:pt idx="34">
                    <c:v>Normale B003</c:v>
                  </c:pt>
                  <c:pt idx="35">
                    <c:v>Normale B006</c:v>
                  </c:pt>
                  <c:pt idx="36">
                    <c:v>Normale B011</c:v>
                  </c:pt>
                  <c:pt idx="37">
                    <c:v>Normale B012</c:v>
                  </c:pt>
                  <c:pt idx="38">
                    <c:v>Normale B015</c:v>
                  </c:pt>
                  <c:pt idx="39">
                    <c:v>Normale B016</c:v>
                  </c:pt>
                  <c:pt idx="40">
                    <c:v>Normale B017</c:v>
                  </c:pt>
                  <c:pt idx="41">
                    <c:v>Normale B018</c:v>
                  </c:pt>
                  <c:pt idx="42">
                    <c:v>Normale B020</c:v>
                  </c:pt>
                  <c:pt idx="43">
                    <c:v>Normale B021</c:v>
                  </c:pt>
                  <c:pt idx="44">
                    <c:v>Normale B026</c:v>
                  </c:pt>
                  <c:pt idx="45">
                    <c:v>Normale BB02</c:v>
                  </c:pt>
                  <c:pt idx="46">
                    <c:v>Normale BC02</c:v>
                  </c:pt>
                  <c:pt idx="47">
                    <c:v>Sostegno A012</c:v>
                  </c:pt>
                  <c:pt idx="48">
                    <c:v>Sostegno A017</c:v>
                  </c:pt>
                  <c:pt idx="49">
                    <c:v>Sostegno A029</c:v>
                  </c:pt>
                  <c:pt idx="50">
                    <c:v>Sostegno A046</c:v>
                  </c:pt>
                  <c:pt idx="51">
                    <c:v>Sostegno A048</c:v>
                  </c:pt>
                  <c:pt idx="52">
                    <c:v>Sostegno AB24</c:v>
                  </c:pt>
                  <c:pt idx="53">
                    <c:v>IRC</c:v>
                  </c:pt>
                  <c:pt idx="54">
                    <c:v>PED</c:v>
                  </c:pt>
                </c:lvl>
                <c:lvl>
                  <c:pt idx="0">
                    <c:v>INSEGNANTI E PERSONALE EDUCATIVO II GRADO</c:v>
                  </c:pt>
                </c:lvl>
              </c:multiLvlStrCache>
            </c:multiLvlStrRef>
          </c:cat>
          <c:val>
            <c:numRef>
              <c:f>'Report Globale'!$AZ$6:$DB$6</c:f>
              <c:numCache>
                <c:formatCode>General</c:formatCode>
                <c:ptCount val="5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4</c:v>
                </c:pt>
                <c:pt idx="6">
                  <c:v>6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4</c:v>
                </c:pt>
                <c:pt idx="12">
                  <c:v>1</c:v>
                </c:pt>
                <c:pt idx="13">
                  <c:v>0</c:v>
                </c:pt>
                <c:pt idx="14">
                  <c:v>4</c:v>
                </c:pt>
                <c:pt idx="15">
                  <c:v>4</c:v>
                </c:pt>
                <c:pt idx="16">
                  <c:v>0</c:v>
                </c:pt>
                <c:pt idx="17">
                  <c:v>4</c:v>
                </c:pt>
                <c:pt idx="18">
                  <c:v>1</c:v>
                </c:pt>
                <c:pt idx="19">
                  <c:v>1</c:v>
                </c:pt>
                <c:pt idx="20">
                  <c:v>0</c:v>
                </c:pt>
                <c:pt idx="21">
                  <c:v>1</c:v>
                </c:pt>
                <c:pt idx="22">
                  <c:v>2</c:v>
                </c:pt>
                <c:pt idx="23">
                  <c:v>2</c:v>
                </c:pt>
                <c:pt idx="24">
                  <c:v>1</c:v>
                </c:pt>
                <c:pt idx="25">
                  <c:v>13</c:v>
                </c:pt>
                <c:pt idx="26">
                  <c:v>3</c:v>
                </c:pt>
                <c:pt idx="27">
                  <c:v>2</c:v>
                </c:pt>
                <c:pt idx="28">
                  <c:v>2</c:v>
                </c:pt>
                <c:pt idx="29">
                  <c:v>1</c:v>
                </c:pt>
                <c:pt idx="30">
                  <c:v>0</c:v>
                </c:pt>
                <c:pt idx="31">
                  <c:v>1</c:v>
                </c:pt>
                <c:pt idx="32">
                  <c:v>8</c:v>
                </c:pt>
                <c:pt idx="33">
                  <c:v>1</c:v>
                </c:pt>
                <c:pt idx="34">
                  <c:v>0</c:v>
                </c:pt>
                <c:pt idx="35">
                  <c:v>3</c:v>
                </c:pt>
                <c:pt idx="36">
                  <c:v>0</c:v>
                </c:pt>
                <c:pt idx="37">
                  <c:v>0</c:v>
                </c:pt>
                <c:pt idx="38">
                  <c:v>3</c:v>
                </c:pt>
                <c:pt idx="39">
                  <c:v>0</c:v>
                </c:pt>
                <c:pt idx="40">
                  <c:v>5</c:v>
                </c:pt>
                <c:pt idx="41">
                  <c:v>0</c:v>
                </c:pt>
                <c:pt idx="42">
                  <c:v>1</c:v>
                </c:pt>
                <c:pt idx="43">
                  <c:v>1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3</c:v>
                </c:pt>
                <c:pt idx="5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86E-4091-845B-13E73CA2D9A2}"/>
            </c:ext>
          </c:extLst>
        </c:ser>
        <c:ser>
          <c:idx val="5"/>
          <c:order val="5"/>
          <c:tx>
            <c:v>Totale Marche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'Report Globale'!$AZ$1:$DB$2</c:f>
              <c:multiLvlStrCache>
                <c:ptCount val="55"/>
                <c:lvl>
                  <c:pt idx="0">
                    <c:v>Normale A002</c:v>
                  </c:pt>
                  <c:pt idx="1">
                    <c:v>Normale A003</c:v>
                  </c:pt>
                  <c:pt idx="2">
                    <c:v>Normale A005</c:v>
                  </c:pt>
                  <c:pt idx="3">
                    <c:v>Normale A008</c:v>
                  </c:pt>
                  <c:pt idx="4">
                    <c:v>Normale A009</c:v>
                  </c:pt>
                  <c:pt idx="5">
                    <c:v>Normale A011</c:v>
                  </c:pt>
                  <c:pt idx="6">
                    <c:v>Normale A012</c:v>
                  </c:pt>
                  <c:pt idx="7">
                    <c:v>Normale A014</c:v>
                  </c:pt>
                  <c:pt idx="8">
                    <c:v>Normale A015</c:v>
                  </c:pt>
                  <c:pt idx="9">
                    <c:v>Normale A017</c:v>
                  </c:pt>
                  <c:pt idx="10">
                    <c:v>Normale A018</c:v>
                  </c:pt>
                  <c:pt idx="11">
                    <c:v>Normale A019</c:v>
                  </c:pt>
                  <c:pt idx="12">
                    <c:v>Normale A020</c:v>
                  </c:pt>
                  <c:pt idx="13">
                    <c:v>Normale A021</c:v>
                  </c:pt>
                  <c:pt idx="14">
                    <c:v>Normale A026</c:v>
                  </c:pt>
                  <c:pt idx="15">
                    <c:v>Normale A027</c:v>
                  </c:pt>
                  <c:pt idx="16">
                    <c:v>Normale A029</c:v>
                  </c:pt>
                  <c:pt idx="17">
                    <c:v>Normale A034</c:v>
                  </c:pt>
                  <c:pt idx="18">
                    <c:v>Normale A037</c:v>
                  </c:pt>
                  <c:pt idx="19">
                    <c:v>Normale A040</c:v>
                  </c:pt>
                  <c:pt idx="20">
                    <c:v>Normale A041</c:v>
                  </c:pt>
                  <c:pt idx="21">
                    <c:v>Normale A042</c:v>
                  </c:pt>
                  <c:pt idx="22">
                    <c:v>Normale A045</c:v>
                  </c:pt>
                  <c:pt idx="23">
                    <c:v>Normale A046</c:v>
                  </c:pt>
                  <c:pt idx="24">
                    <c:v>Normale A047</c:v>
                  </c:pt>
                  <c:pt idx="25">
                    <c:v>Normale A048</c:v>
                  </c:pt>
                  <c:pt idx="26">
                    <c:v>Normale A050</c:v>
                  </c:pt>
                  <c:pt idx="27">
                    <c:v>Normale A051</c:v>
                  </c:pt>
                  <c:pt idx="28">
                    <c:v>Normale A054</c:v>
                  </c:pt>
                  <c:pt idx="29">
                    <c:v>Normale A066</c:v>
                  </c:pt>
                  <c:pt idx="30">
                    <c:v>Normale A072</c:v>
                  </c:pt>
                  <c:pt idx="31">
                    <c:v>Normale AA24</c:v>
                  </c:pt>
                  <c:pt idx="32">
                    <c:v>Normale AB24</c:v>
                  </c:pt>
                  <c:pt idx="33">
                    <c:v>Normale AD24</c:v>
                  </c:pt>
                  <c:pt idx="34">
                    <c:v>Normale B003</c:v>
                  </c:pt>
                  <c:pt idx="35">
                    <c:v>Normale B006</c:v>
                  </c:pt>
                  <c:pt idx="36">
                    <c:v>Normale B011</c:v>
                  </c:pt>
                  <c:pt idx="37">
                    <c:v>Normale B012</c:v>
                  </c:pt>
                  <c:pt idx="38">
                    <c:v>Normale B015</c:v>
                  </c:pt>
                  <c:pt idx="39">
                    <c:v>Normale B016</c:v>
                  </c:pt>
                  <c:pt idx="40">
                    <c:v>Normale B017</c:v>
                  </c:pt>
                  <c:pt idx="41">
                    <c:v>Normale B018</c:v>
                  </c:pt>
                  <c:pt idx="42">
                    <c:v>Normale B020</c:v>
                  </c:pt>
                  <c:pt idx="43">
                    <c:v>Normale B021</c:v>
                  </c:pt>
                  <c:pt idx="44">
                    <c:v>Normale B026</c:v>
                  </c:pt>
                  <c:pt idx="45">
                    <c:v>Normale BB02</c:v>
                  </c:pt>
                  <c:pt idx="46">
                    <c:v>Normale BC02</c:v>
                  </c:pt>
                  <c:pt idx="47">
                    <c:v>Sostegno A012</c:v>
                  </c:pt>
                  <c:pt idx="48">
                    <c:v>Sostegno A017</c:v>
                  </c:pt>
                  <c:pt idx="49">
                    <c:v>Sostegno A029</c:v>
                  </c:pt>
                  <c:pt idx="50">
                    <c:v>Sostegno A046</c:v>
                  </c:pt>
                  <c:pt idx="51">
                    <c:v>Sostegno A048</c:v>
                  </c:pt>
                  <c:pt idx="52">
                    <c:v>Sostegno AB24</c:v>
                  </c:pt>
                  <c:pt idx="53">
                    <c:v>IRC</c:v>
                  </c:pt>
                  <c:pt idx="54">
                    <c:v>PED</c:v>
                  </c:pt>
                </c:lvl>
                <c:lvl>
                  <c:pt idx="0">
                    <c:v>INSEGNANTI E PERSONALE EDUCATIVO II GRADO</c:v>
                  </c:pt>
                </c:lvl>
              </c:multiLvlStrCache>
            </c:multiLvlStrRef>
          </c:cat>
          <c:val>
            <c:numRef>
              <c:f>'Report Globale'!$AZ$8:$DB$8</c:f>
              <c:numCache>
                <c:formatCode>General</c:formatCode>
                <c:ptCount val="5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3</c:v>
                </c:pt>
                <c:pt idx="4">
                  <c:v>2</c:v>
                </c:pt>
                <c:pt idx="5">
                  <c:v>14</c:v>
                </c:pt>
                <c:pt idx="6">
                  <c:v>30</c:v>
                </c:pt>
                <c:pt idx="7">
                  <c:v>2</c:v>
                </c:pt>
                <c:pt idx="8">
                  <c:v>2</c:v>
                </c:pt>
                <c:pt idx="9">
                  <c:v>5</c:v>
                </c:pt>
                <c:pt idx="10">
                  <c:v>3</c:v>
                </c:pt>
                <c:pt idx="11">
                  <c:v>10</c:v>
                </c:pt>
                <c:pt idx="12">
                  <c:v>6</c:v>
                </c:pt>
                <c:pt idx="13">
                  <c:v>2</c:v>
                </c:pt>
                <c:pt idx="14">
                  <c:v>30</c:v>
                </c:pt>
                <c:pt idx="15">
                  <c:v>12</c:v>
                </c:pt>
                <c:pt idx="16">
                  <c:v>4</c:v>
                </c:pt>
                <c:pt idx="17">
                  <c:v>11</c:v>
                </c:pt>
                <c:pt idx="18">
                  <c:v>11</c:v>
                </c:pt>
                <c:pt idx="19">
                  <c:v>7</c:v>
                </c:pt>
                <c:pt idx="20">
                  <c:v>3</c:v>
                </c:pt>
                <c:pt idx="21">
                  <c:v>5</c:v>
                </c:pt>
                <c:pt idx="22">
                  <c:v>13</c:v>
                </c:pt>
                <c:pt idx="23">
                  <c:v>15</c:v>
                </c:pt>
                <c:pt idx="24">
                  <c:v>5</c:v>
                </c:pt>
                <c:pt idx="25">
                  <c:v>38</c:v>
                </c:pt>
                <c:pt idx="26">
                  <c:v>22</c:v>
                </c:pt>
                <c:pt idx="27">
                  <c:v>6</c:v>
                </c:pt>
                <c:pt idx="28">
                  <c:v>4</c:v>
                </c:pt>
                <c:pt idx="29">
                  <c:v>6</c:v>
                </c:pt>
                <c:pt idx="30">
                  <c:v>1</c:v>
                </c:pt>
                <c:pt idx="31">
                  <c:v>6</c:v>
                </c:pt>
                <c:pt idx="32">
                  <c:v>40</c:v>
                </c:pt>
                <c:pt idx="33">
                  <c:v>3</c:v>
                </c:pt>
                <c:pt idx="34">
                  <c:v>1</c:v>
                </c:pt>
                <c:pt idx="35">
                  <c:v>5</c:v>
                </c:pt>
                <c:pt idx="36">
                  <c:v>1</c:v>
                </c:pt>
                <c:pt idx="37">
                  <c:v>1</c:v>
                </c:pt>
                <c:pt idx="38">
                  <c:v>7</c:v>
                </c:pt>
                <c:pt idx="39">
                  <c:v>1</c:v>
                </c:pt>
                <c:pt idx="40">
                  <c:v>5</c:v>
                </c:pt>
                <c:pt idx="41">
                  <c:v>1</c:v>
                </c:pt>
                <c:pt idx="42">
                  <c:v>2</c:v>
                </c:pt>
                <c:pt idx="43">
                  <c:v>2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4</c:v>
                </c:pt>
                <c:pt idx="52">
                  <c:v>1</c:v>
                </c:pt>
                <c:pt idx="53">
                  <c:v>11</c:v>
                </c:pt>
                <c:pt idx="54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686E-4091-845B-13E73CA2D9A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966523968"/>
        <c:axId val="966524512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4"/>
                <c:order val="4"/>
                <c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'Report Globale'!$AY$7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it-IT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 xmlns:c16r2="http://schemas.microsoft.com/office/drawing/2015/06/chart">
                      <c:ext uri="{02D57815-91ED-43cb-92C2-25804820EDAC}">
                        <c15:formulaRef>
                          <c15:sqref>'Report Globale'!$AZ$1:$DB$2</c15:sqref>
                        </c15:formulaRef>
                      </c:ext>
                    </c:extLst>
                    <c:multiLvlStrCache>
                      <c:ptCount val="55"/>
                      <c:lvl>
                        <c:pt idx="0">
                          <c:v>Normale A002</c:v>
                        </c:pt>
                        <c:pt idx="1">
                          <c:v>Normale A003</c:v>
                        </c:pt>
                        <c:pt idx="2">
                          <c:v>Normale A005</c:v>
                        </c:pt>
                        <c:pt idx="3">
                          <c:v>Normale A008</c:v>
                        </c:pt>
                        <c:pt idx="4">
                          <c:v>Normale A009</c:v>
                        </c:pt>
                        <c:pt idx="5">
                          <c:v>Normale A011</c:v>
                        </c:pt>
                        <c:pt idx="6">
                          <c:v>Normale A012</c:v>
                        </c:pt>
                        <c:pt idx="7">
                          <c:v>Normale A014</c:v>
                        </c:pt>
                        <c:pt idx="8">
                          <c:v>Normale A015</c:v>
                        </c:pt>
                        <c:pt idx="9">
                          <c:v>Normale A017</c:v>
                        </c:pt>
                        <c:pt idx="10">
                          <c:v>Normale A018</c:v>
                        </c:pt>
                        <c:pt idx="11">
                          <c:v>Normale A019</c:v>
                        </c:pt>
                        <c:pt idx="12">
                          <c:v>Normale A020</c:v>
                        </c:pt>
                        <c:pt idx="13">
                          <c:v>Normale A021</c:v>
                        </c:pt>
                        <c:pt idx="14">
                          <c:v>Normale A026</c:v>
                        </c:pt>
                        <c:pt idx="15">
                          <c:v>Normale A027</c:v>
                        </c:pt>
                        <c:pt idx="16">
                          <c:v>Normale A029</c:v>
                        </c:pt>
                        <c:pt idx="17">
                          <c:v>Normale A034</c:v>
                        </c:pt>
                        <c:pt idx="18">
                          <c:v>Normale A037</c:v>
                        </c:pt>
                        <c:pt idx="19">
                          <c:v>Normale A040</c:v>
                        </c:pt>
                        <c:pt idx="20">
                          <c:v>Normale A041</c:v>
                        </c:pt>
                        <c:pt idx="21">
                          <c:v>Normale A042</c:v>
                        </c:pt>
                        <c:pt idx="22">
                          <c:v>Normale A045</c:v>
                        </c:pt>
                        <c:pt idx="23">
                          <c:v>Normale A046</c:v>
                        </c:pt>
                        <c:pt idx="24">
                          <c:v>Normale A047</c:v>
                        </c:pt>
                        <c:pt idx="25">
                          <c:v>Normale A048</c:v>
                        </c:pt>
                        <c:pt idx="26">
                          <c:v>Normale A050</c:v>
                        </c:pt>
                        <c:pt idx="27">
                          <c:v>Normale A051</c:v>
                        </c:pt>
                        <c:pt idx="28">
                          <c:v>Normale A054</c:v>
                        </c:pt>
                        <c:pt idx="29">
                          <c:v>Normale A066</c:v>
                        </c:pt>
                        <c:pt idx="30">
                          <c:v>Normale A072</c:v>
                        </c:pt>
                        <c:pt idx="31">
                          <c:v>Normale AA24</c:v>
                        </c:pt>
                        <c:pt idx="32">
                          <c:v>Normale AB24</c:v>
                        </c:pt>
                        <c:pt idx="33">
                          <c:v>Normale AD24</c:v>
                        </c:pt>
                        <c:pt idx="34">
                          <c:v>Normale B003</c:v>
                        </c:pt>
                        <c:pt idx="35">
                          <c:v>Normale B006</c:v>
                        </c:pt>
                        <c:pt idx="36">
                          <c:v>Normale B011</c:v>
                        </c:pt>
                        <c:pt idx="37">
                          <c:v>Normale B012</c:v>
                        </c:pt>
                        <c:pt idx="38">
                          <c:v>Normale B015</c:v>
                        </c:pt>
                        <c:pt idx="39">
                          <c:v>Normale B016</c:v>
                        </c:pt>
                        <c:pt idx="40">
                          <c:v>Normale B017</c:v>
                        </c:pt>
                        <c:pt idx="41">
                          <c:v>Normale B018</c:v>
                        </c:pt>
                        <c:pt idx="42">
                          <c:v>Normale B020</c:v>
                        </c:pt>
                        <c:pt idx="43">
                          <c:v>Normale B021</c:v>
                        </c:pt>
                        <c:pt idx="44">
                          <c:v>Normale B026</c:v>
                        </c:pt>
                        <c:pt idx="45">
                          <c:v>Normale BB02</c:v>
                        </c:pt>
                        <c:pt idx="46">
                          <c:v>Normale BC02</c:v>
                        </c:pt>
                        <c:pt idx="47">
                          <c:v>Sostegno A012</c:v>
                        </c:pt>
                        <c:pt idx="48">
                          <c:v>Sostegno A017</c:v>
                        </c:pt>
                        <c:pt idx="49">
                          <c:v>Sostegno A029</c:v>
                        </c:pt>
                        <c:pt idx="50">
                          <c:v>Sostegno A046</c:v>
                        </c:pt>
                        <c:pt idx="51">
                          <c:v>Sostegno A048</c:v>
                        </c:pt>
                        <c:pt idx="52">
                          <c:v>Sostegno AB24</c:v>
                        </c:pt>
                        <c:pt idx="53">
                          <c:v>IRC</c:v>
                        </c:pt>
                        <c:pt idx="54">
                          <c:v>PED</c:v>
                        </c:pt>
                      </c:lvl>
                      <c:lvl>
                        <c:pt idx="0">
                          <c:v>INSEGNANTI E PERSONALE EDUCATIVO II GRADO</c:v>
                        </c:pt>
                      </c:lvl>
                    </c:multiLvlStrCache>
                  </c:multiLvlStrRef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'Report Globale'!$AZ$7:$DB$7</c15:sqref>
                        </c15:formulaRef>
                      </c:ext>
                    </c:extLst>
                    <c:numCache>
                      <c:formatCode>General</c:formatCode>
                      <c:ptCount val="55"/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4-686E-4091-845B-13E73CA2D9A2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'Report Globale'!$AY$9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it-IT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'Report Globale'!$AZ$1:$DB$2</c15:sqref>
                        </c15:formulaRef>
                      </c:ext>
                    </c:extLst>
                    <c:multiLvlStrCache>
                      <c:ptCount val="55"/>
                      <c:lvl>
                        <c:pt idx="0">
                          <c:v>Normale A002</c:v>
                        </c:pt>
                        <c:pt idx="1">
                          <c:v>Normale A003</c:v>
                        </c:pt>
                        <c:pt idx="2">
                          <c:v>Normale A005</c:v>
                        </c:pt>
                        <c:pt idx="3">
                          <c:v>Normale A008</c:v>
                        </c:pt>
                        <c:pt idx="4">
                          <c:v>Normale A009</c:v>
                        </c:pt>
                        <c:pt idx="5">
                          <c:v>Normale A011</c:v>
                        </c:pt>
                        <c:pt idx="6">
                          <c:v>Normale A012</c:v>
                        </c:pt>
                        <c:pt idx="7">
                          <c:v>Normale A014</c:v>
                        </c:pt>
                        <c:pt idx="8">
                          <c:v>Normale A015</c:v>
                        </c:pt>
                        <c:pt idx="9">
                          <c:v>Normale A017</c:v>
                        </c:pt>
                        <c:pt idx="10">
                          <c:v>Normale A018</c:v>
                        </c:pt>
                        <c:pt idx="11">
                          <c:v>Normale A019</c:v>
                        </c:pt>
                        <c:pt idx="12">
                          <c:v>Normale A020</c:v>
                        </c:pt>
                        <c:pt idx="13">
                          <c:v>Normale A021</c:v>
                        </c:pt>
                        <c:pt idx="14">
                          <c:v>Normale A026</c:v>
                        </c:pt>
                        <c:pt idx="15">
                          <c:v>Normale A027</c:v>
                        </c:pt>
                        <c:pt idx="16">
                          <c:v>Normale A029</c:v>
                        </c:pt>
                        <c:pt idx="17">
                          <c:v>Normale A034</c:v>
                        </c:pt>
                        <c:pt idx="18">
                          <c:v>Normale A037</c:v>
                        </c:pt>
                        <c:pt idx="19">
                          <c:v>Normale A040</c:v>
                        </c:pt>
                        <c:pt idx="20">
                          <c:v>Normale A041</c:v>
                        </c:pt>
                        <c:pt idx="21">
                          <c:v>Normale A042</c:v>
                        </c:pt>
                        <c:pt idx="22">
                          <c:v>Normale A045</c:v>
                        </c:pt>
                        <c:pt idx="23">
                          <c:v>Normale A046</c:v>
                        </c:pt>
                        <c:pt idx="24">
                          <c:v>Normale A047</c:v>
                        </c:pt>
                        <c:pt idx="25">
                          <c:v>Normale A048</c:v>
                        </c:pt>
                        <c:pt idx="26">
                          <c:v>Normale A050</c:v>
                        </c:pt>
                        <c:pt idx="27">
                          <c:v>Normale A051</c:v>
                        </c:pt>
                        <c:pt idx="28">
                          <c:v>Normale A054</c:v>
                        </c:pt>
                        <c:pt idx="29">
                          <c:v>Normale A066</c:v>
                        </c:pt>
                        <c:pt idx="30">
                          <c:v>Normale A072</c:v>
                        </c:pt>
                        <c:pt idx="31">
                          <c:v>Normale AA24</c:v>
                        </c:pt>
                        <c:pt idx="32">
                          <c:v>Normale AB24</c:v>
                        </c:pt>
                        <c:pt idx="33">
                          <c:v>Normale AD24</c:v>
                        </c:pt>
                        <c:pt idx="34">
                          <c:v>Normale B003</c:v>
                        </c:pt>
                        <c:pt idx="35">
                          <c:v>Normale B006</c:v>
                        </c:pt>
                        <c:pt idx="36">
                          <c:v>Normale B011</c:v>
                        </c:pt>
                        <c:pt idx="37">
                          <c:v>Normale B012</c:v>
                        </c:pt>
                        <c:pt idx="38">
                          <c:v>Normale B015</c:v>
                        </c:pt>
                        <c:pt idx="39">
                          <c:v>Normale B016</c:v>
                        </c:pt>
                        <c:pt idx="40">
                          <c:v>Normale B017</c:v>
                        </c:pt>
                        <c:pt idx="41">
                          <c:v>Normale B018</c:v>
                        </c:pt>
                        <c:pt idx="42">
                          <c:v>Normale B020</c:v>
                        </c:pt>
                        <c:pt idx="43">
                          <c:v>Normale B021</c:v>
                        </c:pt>
                        <c:pt idx="44">
                          <c:v>Normale B026</c:v>
                        </c:pt>
                        <c:pt idx="45">
                          <c:v>Normale BB02</c:v>
                        </c:pt>
                        <c:pt idx="46">
                          <c:v>Normale BC02</c:v>
                        </c:pt>
                        <c:pt idx="47">
                          <c:v>Sostegno A012</c:v>
                        </c:pt>
                        <c:pt idx="48">
                          <c:v>Sostegno A017</c:v>
                        </c:pt>
                        <c:pt idx="49">
                          <c:v>Sostegno A029</c:v>
                        </c:pt>
                        <c:pt idx="50">
                          <c:v>Sostegno A046</c:v>
                        </c:pt>
                        <c:pt idx="51">
                          <c:v>Sostegno A048</c:v>
                        </c:pt>
                        <c:pt idx="52">
                          <c:v>Sostegno AB24</c:v>
                        </c:pt>
                        <c:pt idx="53">
                          <c:v>IRC</c:v>
                        </c:pt>
                        <c:pt idx="54">
                          <c:v>PED</c:v>
                        </c:pt>
                      </c:lvl>
                      <c:lvl>
                        <c:pt idx="0">
                          <c:v>INSEGNANTI E PERSONALE EDUCATIVO II GRADO</c:v>
                        </c:pt>
                      </c:lvl>
                    </c:multiLvlStrCache>
                  </c:multiLvlStrRef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'Report Globale'!$AZ$9:$DB$9</c15:sqref>
                        </c15:formulaRef>
                      </c:ext>
                    </c:extLst>
                    <c:numCache>
                      <c:formatCode>General</c:formatCode>
                      <c:ptCount val="55"/>
                    </c:numCache>
                  </c:numRef>
                </c:val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6-686E-4091-845B-13E73CA2D9A2}"/>
                  </c:ext>
                </c:extLst>
              </c15:ser>
            </c15:filteredBarSeries>
          </c:ext>
        </c:extLst>
      </c:barChart>
      <c:catAx>
        <c:axId val="966523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524512"/>
        <c:crosses val="autoZero"/>
        <c:auto val="1"/>
        <c:lblAlgn val="ctr"/>
        <c:lblOffset val="100"/>
        <c:noMultiLvlLbl val="0"/>
      </c:catAx>
      <c:valAx>
        <c:axId val="966524512"/>
        <c:scaling>
          <c:orientation val="minMax"/>
          <c:max val="42"/>
        </c:scaling>
        <c:delete val="1"/>
        <c:axPos val="l"/>
        <c:numFmt formatCode="General" sourceLinked="1"/>
        <c:majorTickMark val="none"/>
        <c:minorTickMark val="none"/>
        <c:tickLblPos val="nextTo"/>
        <c:crossAx val="966523968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1800" b="1"/>
              <a:t>DIRIGENTI SCOLASTICI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Ancona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'Report Globale'!$B$1:$B$2</c:f>
              <c:strCache>
                <c:ptCount val="1"/>
                <c:pt idx="0">
                  <c:v>DIRIGENTI SCOLASTICI</c:v>
                </c:pt>
              </c:strCache>
            </c:strRef>
          </c:cat>
          <c:val>
            <c:numRef>
              <c:f>'Report Globale'!$B$3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B10-47C3-A8D4-2F4BE473C50D}"/>
            </c:ext>
          </c:extLst>
        </c:ser>
        <c:ser>
          <c:idx val="1"/>
          <c:order val="1"/>
          <c:tx>
            <c:v>Ascoli Piceno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'Report Globale'!$B$1:$B$2</c:f>
              <c:strCache>
                <c:ptCount val="1"/>
                <c:pt idx="0">
                  <c:v>DIRIGENTI SCOLASTICI</c:v>
                </c:pt>
              </c:strCache>
            </c:strRef>
          </c:cat>
          <c:val>
            <c:numRef>
              <c:f>'Report Globale'!$B$4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B10-47C3-A8D4-2F4BE473C50D}"/>
            </c:ext>
          </c:extLst>
        </c:ser>
        <c:ser>
          <c:idx val="2"/>
          <c:order val="2"/>
          <c:tx>
            <c:v>Macerata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'Report Globale'!$B$1:$B$2</c:f>
              <c:strCache>
                <c:ptCount val="1"/>
                <c:pt idx="0">
                  <c:v>DIRIGENTI SCOLASTICI</c:v>
                </c:pt>
              </c:strCache>
            </c:strRef>
          </c:cat>
          <c:val>
            <c:numRef>
              <c:f>'Report Globale'!$B$5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B10-47C3-A8D4-2F4BE473C50D}"/>
            </c:ext>
          </c:extLst>
        </c:ser>
        <c:ser>
          <c:idx val="3"/>
          <c:order val="3"/>
          <c:tx>
            <c:v>Pesaro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'Report Globale'!$B$1:$B$2</c:f>
              <c:strCache>
                <c:ptCount val="1"/>
                <c:pt idx="0">
                  <c:v>DIRIGENTI SCOLASTICI</c:v>
                </c:pt>
              </c:strCache>
            </c:strRef>
          </c:cat>
          <c:val>
            <c:numRef>
              <c:f>'Report Globale'!$B$6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5B10-47C3-A8D4-2F4BE473C50D}"/>
            </c:ext>
          </c:extLst>
        </c:ser>
        <c:ser>
          <c:idx val="5"/>
          <c:order val="5"/>
          <c:tx>
            <c:v>Totali Marche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'Report Globale'!$B$1:$B$2</c:f>
              <c:strCache>
                <c:ptCount val="1"/>
                <c:pt idx="0">
                  <c:v>DIRIGENTI SCOLASTICI</c:v>
                </c:pt>
              </c:strCache>
            </c:strRef>
          </c:cat>
          <c:val>
            <c:numRef>
              <c:f>'Report Globale'!$B$8</c:f>
              <c:numCache>
                <c:formatCode>General</c:formatCode>
                <c:ptCount val="1"/>
                <c:pt idx="0">
                  <c:v>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5B10-47C3-A8D4-2F4BE473C50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35"/>
        <c:axId val="966519616"/>
        <c:axId val="966520160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4"/>
                <c:order val="4"/>
                <c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'Report Globale'!$A$7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it-IT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'Report Globale'!$B$1:$B$2</c15:sqref>
                        </c15:formulaRef>
                      </c:ext>
                    </c:extLst>
                    <c:strCache>
                      <c:ptCount val="1"/>
                      <c:pt idx="0">
                        <c:v>DIRIGENTI SCOLASTICI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'Report Globale'!$B$7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5-5B10-47C3-A8D4-2F4BE473C50D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'Report Globale'!$A$9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it-IT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'Report Globale'!$B$1:$B$2</c15:sqref>
                        </c15:formulaRef>
                      </c:ext>
                    </c:extLst>
                    <c:strCache>
                      <c:ptCount val="1"/>
                      <c:pt idx="0">
                        <c:v>DIRIGENTI SCOLASTICI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'Report Globale'!$B$9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6-5B10-47C3-A8D4-2F4BE473C50D}"/>
                  </c:ext>
                </c:extLst>
              </c15:ser>
            </c15:filteredBarSeries>
          </c:ext>
        </c:extLst>
      </c:barChart>
      <c:catAx>
        <c:axId val="966519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520160"/>
        <c:crosses val="autoZero"/>
        <c:auto val="1"/>
        <c:lblAlgn val="ctr"/>
        <c:lblOffset val="100"/>
        <c:noMultiLvlLbl val="0"/>
      </c:catAx>
      <c:valAx>
        <c:axId val="966520160"/>
        <c:scaling>
          <c:orientation val="minMax"/>
          <c:max val="210"/>
        </c:scaling>
        <c:delete val="1"/>
        <c:axPos val="l"/>
        <c:numFmt formatCode="General" sourceLinked="1"/>
        <c:majorTickMark val="none"/>
        <c:minorTickMark val="none"/>
        <c:tickLblPos val="nextTo"/>
        <c:crossAx val="966519616"/>
        <c:crosses val="autoZero"/>
        <c:crossBetween val="between"/>
        <c:majorUnit val="5"/>
        <c:minorUnit val="5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1800" b="1"/>
              <a:t>DIRIGENTI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4.8964218455743877E-2"/>
          <c:y val="0.10318243035849638"/>
          <c:w val="0.91713747645951038"/>
          <c:h val="0.8333385952054323"/>
        </c:manualLayout>
      </c:layout>
      <c:barChart>
        <c:barDir val="col"/>
        <c:grouping val="clustered"/>
        <c:varyColors val="0"/>
        <c:ser>
          <c:idx val="0"/>
          <c:order val="0"/>
          <c:tx>
            <c:v>Ancona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'Cessazioni DIRIGENTI'!$B$1:$E$2</c:f>
              <c:multiLvlStrCache>
                <c:ptCount val="4"/>
                <c:lvl>
                  <c:pt idx="0">
                    <c:v>CS01</c:v>
                  </c:pt>
                  <c:pt idx="1">
                    <c:v>CS10</c:v>
                  </c:pt>
                  <c:pt idx="2">
                    <c:v>CS11</c:v>
                  </c:pt>
                  <c:pt idx="3">
                    <c:v>RP03</c:v>
                  </c:pt>
                </c:lvl>
                <c:lvl>
                  <c:pt idx="0">
                    <c:v>DIRIGENTI</c:v>
                  </c:pt>
                </c:lvl>
              </c:multiLvlStrCache>
            </c:multiLvlStrRef>
          </c:cat>
          <c:val>
            <c:numRef>
              <c:f>'Cessazioni DIRIGENTI'!$B$3:$E$3</c:f>
              <c:numCache>
                <c:formatCode>General</c:formatCode>
                <c:ptCount val="4"/>
                <c:pt idx="0">
                  <c:v>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6A7-4FFF-80FC-5A4BBD310751}"/>
            </c:ext>
          </c:extLst>
        </c:ser>
        <c:ser>
          <c:idx val="1"/>
          <c:order val="1"/>
          <c:tx>
            <c:v>Ascoli Piceno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'Cessazioni DIRIGENTI'!$B$1:$E$2</c:f>
              <c:multiLvlStrCache>
                <c:ptCount val="4"/>
                <c:lvl>
                  <c:pt idx="0">
                    <c:v>CS01</c:v>
                  </c:pt>
                  <c:pt idx="1">
                    <c:v>CS10</c:v>
                  </c:pt>
                  <c:pt idx="2">
                    <c:v>CS11</c:v>
                  </c:pt>
                  <c:pt idx="3">
                    <c:v>RP03</c:v>
                  </c:pt>
                </c:lvl>
                <c:lvl>
                  <c:pt idx="0">
                    <c:v>DIRIGENTI</c:v>
                  </c:pt>
                </c:lvl>
              </c:multiLvlStrCache>
            </c:multiLvlStrRef>
          </c:cat>
          <c:val>
            <c:numRef>
              <c:f>'Cessazioni DIRIGENTI'!$B$4:$E$4</c:f>
              <c:numCache>
                <c:formatCode>General</c:formatCode>
                <c:ptCount val="4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6A7-4FFF-80FC-5A4BBD310751}"/>
            </c:ext>
          </c:extLst>
        </c:ser>
        <c:ser>
          <c:idx val="2"/>
          <c:order val="2"/>
          <c:tx>
            <c:v>Macerata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'Cessazioni DIRIGENTI'!$B$1:$E$2</c:f>
              <c:multiLvlStrCache>
                <c:ptCount val="4"/>
                <c:lvl>
                  <c:pt idx="0">
                    <c:v>CS01</c:v>
                  </c:pt>
                  <c:pt idx="1">
                    <c:v>CS10</c:v>
                  </c:pt>
                  <c:pt idx="2">
                    <c:v>CS11</c:v>
                  </c:pt>
                  <c:pt idx="3">
                    <c:v>RP03</c:v>
                  </c:pt>
                </c:lvl>
                <c:lvl>
                  <c:pt idx="0">
                    <c:v>DIRIGENTI</c:v>
                  </c:pt>
                </c:lvl>
              </c:multiLvlStrCache>
            </c:multiLvlStrRef>
          </c:cat>
          <c:val>
            <c:numRef>
              <c:f>'Cessazioni DIRIGENTI'!$B$5:$E$5</c:f>
              <c:numCache>
                <c:formatCode>General</c:formatCode>
                <c:ptCount val="4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6A7-4FFF-80FC-5A4BBD310751}"/>
            </c:ext>
          </c:extLst>
        </c:ser>
        <c:ser>
          <c:idx val="3"/>
          <c:order val="3"/>
          <c:tx>
            <c:v>Pesaro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'Cessazioni DIRIGENTI'!$B$1:$E$2</c:f>
              <c:multiLvlStrCache>
                <c:ptCount val="4"/>
                <c:lvl>
                  <c:pt idx="0">
                    <c:v>CS01</c:v>
                  </c:pt>
                  <c:pt idx="1">
                    <c:v>CS10</c:v>
                  </c:pt>
                  <c:pt idx="2">
                    <c:v>CS11</c:v>
                  </c:pt>
                  <c:pt idx="3">
                    <c:v>RP03</c:v>
                  </c:pt>
                </c:lvl>
                <c:lvl>
                  <c:pt idx="0">
                    <c:v>DIRIGENTI</c:v>
                  </c:pt>
                </c:lvl>
              </c:multiLvlStrCache>
            </c:multiLvlStrRef>
          </c:cat>
          <c:val>
            <c:numRef>
              <c:f>'Cessazioni DIRIGENTI'!$B$6:$E$6</c:f>
              <c:numCache>
                <c:formatCode>General</c:formatCode>
                <c:ptCount val="4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6A7-4FFF-80FC-5A4BBD310751}"/>
            </c:ext>
          </c:extLst>
        </c:ser>
        <c:ser>
          <c:idx val="5"/>
          <c:order val="5"/>
          <c:tx>
            <c:v>Totale Marche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'Cessazioni DIRIGENTI'!$B$1:$E$2</c:f>
              <c:multiLvlStrCache>
                <c:ptCount val="4"/>
                <c:lvl>
                  <c:pt idx="0">
                    <c:v>CS01</c:v>
                  </c:pt>
                  <c:pt idx="1">
                    <c:v>CS10</c:v>
                  </c:pt>
                  <c:pt idx="2">
                    <c:v>CS11</c:v>
                  </c:pt>
                  <c:pt idx="3">
                    <c:v>RP03</c:v>
                  </c:pt>
                </c:lvl>
                <c:lvl>
                  <c:pt idx="0">
                    <c:v>DIRIGENTI</c:v>
                  </c:pt>
                </c:lvl>
              </c:multiLvlStrCache>
            </c:multiLvlStrRef>
          </c:cat>
          <c:val>
            <c:numRef>
              <c:f>'Cessazioni DIRIGENTI'!$B$8:$E$8</c:f>
              <c:numCache>
                <c:formatCode>General</c:formatCode>
                <c:ptCount val="4"/>
                <c:pt idx="0">
                  <c:v>11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6A7-4FFF-80FC-5A4BBD31075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0"/>
        <c:overlap val="-25"/>
        <c:axId val="966522880"/>
        <c:axId val="966521792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4"/>
                <c:order val="4"/>
                <c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'Cessazioni DIRIGENTI'!$A$7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it-IT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 xmlns:c16r2="http://schemas.microsoft.com/office/drawing/2015/06/chart">
                      <c:ext uri="{02D57815-91ED-43cb-92C2-25804820EDAC}">
                        <c15:formulaRef>
                          <c15:sqref>'Cessazioni DIRIGENTI'!$B$1:$E$2</c15:sqref>
                        </c15:formulaRef>
                      </c:ext>
                    </c:extLst>
                    <c:multiLvlStrCache>
                      <c:ptCount val="4"/>
                      <c:lvl>
                        <c:pt idx="0">
                          <c:v>CS01</c:v>
                        </c:pt>
                        <c:pt idx="1">
                          <c:v>CS10</c:v>
                        </c:pt>
                        <c:pt idx="2">
                          <c:v>CS11</c:v>
                        </c:pt>
                        <c:pt idx="3">
                          <c:v>RP03</c:v>
                        </c:pt>
                      </c:lvl>
                      <c:lvl>
                        <c:pt idx="0">
                          <c:v>DIRIGENTI</c:v>
                        </c:pt>
                      </c:lvl>
                    </c:multiLvlStrCache>
                  </c:multiLvlStrRef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'Cessazioni DIRIGENTI'!$B$7:$E$7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5-D6A7-4FFF-80FC-5A4BBD310751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'Cessazioni DIRIGENTI'!$A$9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it-IT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'Cessazioni DIRIGENTI'!$B$1:$E$2</c15:sqref>
                        </c15:formulaRef>
                      </c:ext>
                    </c:extLst>
                    <c:multiLvlStrCache>
                      <c:ptCount val="4"/>
                      <c:lvl>
                        <c:pt idx="0">
                          <c:v>CS01</c:v>
                        </c:pt>
                        <c:pt idx="1">
                          <c:v>CS10</c:v>
                        </c:pt>
                        <c:pt idx="2">
                          <c:v>CS11</c:v>
                        </c:pt>
                        <c:pt idx="3">
                          <c:v>RP03</c:v>
                        </c:pt>
                      </c:lvl>
                      <c:lvl>
                        <c:pt idx="0">
                          <c:v>DIRIGENTI</c:v>
                        </c:pt>
                      </c:lvl>
                    </c:multiLvlStrCache>
                  </c:multiLvlStrRef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'Cessazioni DIRIGENTI'!$B$9:$E$9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6-D6A7-4FFF-80FC-5A4BBD310751}"/>
                  </c:ext>
                </c:extLst>
              </c15:ser>
            </c15:filteredBarSeries>
          </c:ext>
        </c:extLst>
      </c:barChart>
      <c:catAx>
        <c:axId val="966522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521792"/>
        <c:crosses val="autoZero"/>
        <c:auto val="1"/>
        <c:lblAlgn val="ctr"/>
        <c:lblOffset val="100"/>
        <c:noMultiLvlLbl val="0"/>
      </c:catAx>
      <c:valAx>
        <c:axId val="966521792"/>
        <c:scaling>
          <c:orientation val="minMax"/>
          <c:max val="120"/>
        </c:scaling>
        <c:delete val="1"/>
        <c:axPos val="l"/>
        <c:numFmt formatCode="General" sourceLinked="1"/>
        <c:majorTickMark val="none"/>
        <c:minorTickMark val="none"/>
        <c:tickLblPos val="nextTo"/>
        <c:crossAx val="966522880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1800" b="1"/>
              <a:t>ATA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Ancona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'Cessazioni ATA'!$A$1:$AC$2</c:f>
              <c:multiLvlStrCache>
                <c:ptCount val="29"/>
                <c:lvl>
                  <c:pt idx="1">
                    <c:v>AA CS01</c:v>
                  </c:pt>
                  <c:pt idx="2">
                    <c:v>AA CS10</c:v>
                  </c:pt>
                  <c:pt idx="3">
                    <c:v>AA CS11</c:v>
                  </c:pt>
                  <c:pt idx="4">
                    <c:v>AA RP03</c:v>
                  </c:pt>
                  <c:pt idx="5">
                    <c:v>AT CS01</c:v>
                  </c:pt>
                  <c:pt idx="6">
                    <c:v>AT CS10</c:v>
                  </c:pt>
                  <c:pt idx="7">
                    <c:v>AT CS11</c:v>
                  </c:pt>
                  <c:pt idx="8">
                    <c:v>AT RP03</c:v>
                  </c:pt>
                  <c:pt idx="9">
                    <c:v>CO CS01</c:v>
                  </c:pt>
                  <c:pt idx="10">
                    <c:v>CO CS10</c:v>
                  </c:pt>
                  <c:pt idx="11">
                    <c:v>CO CS11</c:v>
                  </c:pt>
                  <c:pt idx="12">
                    <c:v>CO RP03</c:v>
                  </c:pt>
                  <c:pt idx="13">
                    <c:v>CS CS01</c:v>
                  </c:pt>
                  <c:pt idx="14">
                    <c:v>CS CS10</c:v>
                  </c:pt>
                  <c:pt idx="15">
                    <c:v>CS CS11</c:v>
                  </c:pt>
                  <c:pt idx="16">
                    <c:v>CS RP03</c:v>
                  </c:pt>
                  <c:pt idx="17">
                    <c:v>DM CS01</c:v>
                  </c:pt>
                  <c:pt idx="18">
                    <c:v>DM CS10</c:v>
                  </c:pt>
                  <c:pt idx="19">
                    <c:v>DM CS11</c:v>
                  </c:pt>
                  <c:pt idx="20">
                    <c:v>DM RP03</c:v>
                  </c:pt>
                  <c:pt idx="21">
                    <c:v>DSGA CS01</c:v>
                  </c:pt>
                  <c:pt idx="22">
                    <c:v>DSGA CS10</c:v>
                  </c:pt>
                  <c:pt idx="23">
                    <c:v>DSGA CS11</c:v>
                  </c:pt>
                  <c:pt idx="24">
                    <c:v>DSGA RP03</c:v>
                  </c:pt>
                  <c:pt idx="25">
                    <c:v>IF CS01</c:v>
                  </c:pt>
                  <c:pt idx="26">
                    <c:v>IF CS10</c:v>
                  </c:pt>
                  <c:pt idx="27">
                    <c:v>IF CS11</c:v>
                  </c:pt>
                  <c:pt idx="28">
                    <c:v>IF RP03</c:v>
                  </c:pt>
                </c:lvl>
                <c:lvl>
                  <c:pt idx="0">
                    <c:v>PROVINCIA</c:v>
                  </c:pt>
                  <c:pt idx="1">
                    <c:v>ATA</c:v>
                  </c:pt>
                </c:lvl>
              </c:multiLvlStrCache>
            </c:multiLvlStrRef>
          </c:cat>
          <c:val>
            <c:numRef>
              <c:f>'Cessazioni ATA'!$A$3:$AC$3</c:f>
              <c:numCache>
                <c:formatCode>General</c:formatCode>
                <c:ptCount val="29"/>
                <c:pt idx="0">
                  <c:v>0</c:v>
                </c:pt>
                <c:pt idx="1">
                  <c:v>5</c:v>
                </c:pt>
                <c:pt idx="2">
                  <c:v>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7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29</c:v>
                </c:pt>
                <c:pt idx="14">
                  <c:v>38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5</c:v>
                </c:pt>
                <c:pt idx="19">
                  <c:v>0</c:v>
                </c:pt>
                <c:pt idx="20">
                  <c:v>0</c:v>
                </c:pt>
                <c:pt idx="21">
                  <c:v>2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FD-4CCE-AEDD-E84A4C86E13E}"/>
            </c:ext>
          </c:extLst>
        </c:ser>
        <c:ser>
          <c:idx val="1"/>
          <c:order val="1"/>
          <c:tx>
            <c:v>Ascoli Piceno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'Cessazioni ATA'!$A$1:$AC$2</c:f>
              <c:multiLvlStrCache>
                <c:ptCount val="29"/>
                <c:lvl>
                  <c:pt idx="1">
                    <c:v>AA CS01</c:v>
                  </c:pt>
                  <c:pt idx="2">
                    <c:v>AA CS10</c:v>
                  </c:pt>
                  <c:pt idx="3">
                    <c:v>AA CS11</c:v>
                  </c:pt>
                  <c:pt idx="4">
                    <c:v>AA RP03</c:v>
                  </c:pt>
                  <c:pt idx="5">
                    <c:v>AT CS01</c:v>
                  </c:pt>
                  <c:pt idx="6">
                    <c:v>AT CS10</c:v>
                  </c:pt>
                  <c:pt idx="7">
                    <c:v>AT CS11</c:v>
                  </c:pt>
                  <c:pt idx="8">
                    <c:v>AT RP03</c:v>
                  </c:pt>
                  <c:pt idx="9">
                    <c:v>CO CS01</c:v>
                  </c:pt>
                  <c:pt idx="10">
                    <c:v>CO CS10</c:v>
                  </c:pt>
                  <c:pt idx="11">
                    <c:v>CO CS11</c:v>
                  </c:pt>
                  <c:pt idx="12">
                    <c:v>CO RP03</c:v>
                  </c:pt>
                  <c:pt idx="13">
                    <c:v>CS CS01</c:v>
                  </c:pt>
                  <c:pt idx="14">
                    <c:v>CS CS10</c:v>
                  </c:pt>
                  <c:pt idx="15">
                    <c:v>CS CS11</c:v>
                  </c:pt>
                  <c:pt idx="16">
                    <c:v>CS RP03</c:v>
                  </c:pt>
                  <c:pt idx="17">
                    <c:v>DM CS01</c:v>
                  </c:pt>
                  <c:pt idx="18">
                    <c:v>DM CS10</c:v>
                  </c:pt>
                  <c:pt idx="19">
                    <c:v>DM CS11</c:v>
                  </c:pt>
                  <c:pt idx="20">
                    <c:v>DM RP03</c:v>
                  </c:pt>
                  <c:pt idx="21">
                    <c:v>DSGA CS01</c:v>
                  </c:pt>
                  <c:pt idx="22">
                    <c:v>DSGA CS10</c:v>
                  </c:pt>
                  <c:pt idx="23">
                    <c:v>DSGA CS11</c:v>
                  </c:pt>
                  <c:pt idx="24">
                    <c:v>DSGA RP03</c:v>
                  </c:pt>
                  <c:pt idx="25">
                    <c:v>IF CS01</c:v>
                  </c:pt>
                  <c:pt idx="26">
                    <c:v>IF CS10</c:v>
                  </c:pt>
                  <c:pt idx="27">
                    <c:v>IF CS11</c:v>
                  </c:pt>
                  <c:pt idx="28">
                    <c:v>IF RP03</c:v>
                  </c:pt>
                </c:lvl>
                <c:lvl>
                  <c:pt idx="0">
                    <c:v>PROVINCIA</c:v>
                  </c:pt>
                  <c:pt idx="1">
                    <c:v>ATA</c:v>
                  </c:pt>
                </c:lvl>
              </c:multiLvlStrCache>
            </c:multiLvlStrRef>
          </c:cat>
          <c:val>
            <c:numRef>
              <c:f>'Cessazioni ATA'!$A$4:$AC$4</c:f>
              <c:numCache>
                <c:formatCode>General</c:formatCode>
                <c:ptCount val="29"/>
                <c:pt idx="0">
                  <c:v>0</c:v>
                </c:pt>
                <c:pt idx="1">
                  <c:v>5</c:v>
                </c:pt>
                <c:pt idx="2">
                  <c:v>11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27</c:v>
                </c:pt>
                <c:pt idx="14">
                  <c:v>24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1FD-4CCE-AEDD-E84A4C86E13E}"/>
            </c:ext>
          </c:extLst>
        </c:ser>
        <c:ser>
          <c:idx val="2"/>
          <c:order val="2"/>
          <c:tx>
            <c:v>Macerata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'Cessazioni ATA'!$A$1:$AC$2</c:f>
              <c:multiLvlStrCache>
                <c:ptCount val="29"/>
                <c:lvl>
                  <c:pt idx="1">
                    <c:v>AA CS01</c:v>
                  </c:pt>
                  <c:pt idx="2">
                    <c:v>AA CS10</c:v>
                  </c:pt>
                  <c:pt idx="3">
                    <c:v>AA CS11</c:v>
                  </c:pt>
                  <c:pt idx="4">
                    <c:v>AA RP03</c:v>
                  </c:pt>
                  <c:pt idx="5">
                    <c:v>AT CS01</c:v>
                  </c:pt>
                  <c:pt idx="6">
                    <c:v>AT CS10</c:v>
                  </c:pt>
                  <c:pt idx="7">
                    <c:v>AT CS11</c:v>
                  </c:pt>
                  <c:pt idx="8">
                    <c:v>AT RP03</c:v>
                  </c:pt>
                  <c:pt idx="9">
                    <c:v>CO CS01</c:v>
                  </c:pt>
                  <c:pt idx="10">
                    <c:v>CO CS10</c:v>
                  </c:pt>
                  <c:pt idx="11">
                    <c:v>CO CS11</c:v>
                  </c:pt>
                  <c:pt idx="12">
                    <c:v>CO RP03</c:v>
                  </c:pt>
                  <c:pt idx="13">
                    <c:v>CS CS01</c:v>
                  </c:pt>
                  <c:pt idx="14">
                    <c:v>CS CS10</c:v>
                  </c:pt>
                  <c:pt idx="15">
                    <c:v>CS CS11</c:v>
                  </c:pt>
                  <c:pt idx="16">
                    <c:v>CS RP03</c:v>
                  </c:pt>
                  <c:pt idx="17">
                    <c:v>DM CS01</c:v>
                  </c:pt>
                  <c:pt idx="18">
                    <c:v>DM CS10</c:v>
                  </c:pt>
                  <c:pt idx="19">
                    <c:v>DM CS11</c:v>
                  </c:pt>
                  <c:pt idx="20">
                    <c:v>DM RP03</c:v>
                  </c:pt>
                  <c:pt idx="21">
                    <c:v>DSGA CS01</c:v>
                  </c:pt>
                  <c:pt idx="22">
                    <c:v>DSGA CS10</c:v>
                  </c:pt>
                  <c:pt idx="23">
                    <c:v>DSGA CS11</c:v>
                  </c:pt>
                  <c:pt idx="24">
                    <c:v>DSGA RP03</c:v>
                  </c:pt>
                  <c:pt idx="25">
                    <c:v>IF CS01</c:v>
                  </c:pt>
                  <c:pt idx="26">
                    <c:v>IF CS10</c:v>
                  </c:pt>
                  <c:pt idx="27">
                    <c:v>IF CS11</c:v>
                  </c:pt>
                  <c:pt idx="28">
                    <c:v>IF RP03</c:v>
                  </c:pt>
                </c:lvl>
                <c:lvl>
                  <c:pt idx="0">
                    <c:v>PROVINCIA</c:v>
                  </c:pt>
                  <c:pt idx="1">
                    <c:v>ATA</c:v>
                  </c:pt>
                </c:lvl>
              </c:multiLvlStrCache>
            </c:multiLvlStrRef>
          </c:cat>
          <c:val>
            <c:numRef>
              <c:f>'Cessazioni ATA'!$A$5:$AC$5</c:f>
              <c:numCache>
                <c:formatCode>General</c:formatCode>
                <c:ptCount val="29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20</c:v>
                </c:pt>
                <c:pt idx="14">
                  <c:v>26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1FD-4CCE-AEDD-E84A4C86E13E}"/>
            </c:ext>
          </c:extLst>
        </c:ser>
        <c:ser>
          <c:idx val="3"/>
          <c:order val="3"/>
          <c:tx>
            <c:v>Pesaro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'Cessazioni ATA'!$A$1:$AC$2</c:f>
              <c:multiLvlStrCache>
                <c:ptCount val="29"/>
                <c:lvl>
                  <c:pt idx="1">
                    <c:v>AA CS01</c:v>
                  </c:pt>
                  <c:pt idx="2">
                    <c:v>AA CS10</c:v>
                  </c:pt>
                  <c:pt idx="3">
                    <c:v>AA CS11</c:v>
                  </c:pt>
                  <c:pt idx="4">
                    <c:v>AA RP03</c:v>
                  </c:pt>
                  <c:pt idx="5">
                    <c:v>AT CS01</c:v>
                  </c:pt>
                  <c:pt idx="6">
                    <c:v>AT CS10</c:v>
                  </c:pt>
                  <c:pt idx="7">
                    <c:v>AT CS11</c:v>
                  </c:pt>
                  <c:pt idx="8">
                    <c:v>AT RP03</c:v>
                  </c:pt>
                  <c:pt idx="9">
                    <c:v>CO CS01</c:v>
                  </c:pt>
                  <c:pt idx="10">
                    <c:v>CO CS10</c:v>
                  </c:pt>
                  <c:pt idx="11">
                    <c:v>CO CS11</c:v>
                  </c:pt>
                  <c:pt idx="12">
                    <c:v>CO RP03</c:v>
                  </c:pt>
                  <c:pt idx="13">
                    <c:v>CS CS01</c:v>
                  </c:pt>
                  <c:pt idx="14">
                    <c:v>CS CS10</c:v>
                  </c:pt>
                  <c:pt idx="15">
                    <c:v>CS CS11</c:v>
                  </c:pt>
                  <c:pt idx="16">
                    <c:v>CS RP03</c:v>
                  </c:pt>
                  <c:pt idx="17">
                    <c:v>DM CS01</c:v>
                  </c:pt>
                  <c:pt idx="18">
                    <c:v>DM CS10</c:v>
                  </c:pt>
                  <c:pt idx="19">
                    <c:v>DM CS11</c:v>
                  </c:pt>
                  <c:pt idx="20">
                    <c:v>DM RP03</c:v>
                  </c:pt>
                  <c:pt idx="21">
                    <c:v>DSGA CS01</c:v>
                  </c:pt>
                  <c:pt idx="22">
                    <c:v>DSGA CS10</c:v>
                  </c:pt>
                  <c:pt idx="23">
                    <c:v>DSGA CS11</c:v>
                  </c:pt>
                  <c:pt idx="24">
                    <c:v>DSGA RP03</c:v>
                  </c:pt>
                  <c:pt idx="25">
                    <c:v>IF CS01</c:v>
                  </c:pt>
                  <c:pt idx="26">
                    <c:v>IF CS10</c:v>
                  </c:pt>
                  <c:pt idx="27">
                    <c:v>IF CS11</c:v>
                  </c:pt>
                  <c:pt idx="28">
                    <c:v>IF RP03</c:v>
                  </c:pt>
                </c:lvl>
                <c:lvl>
                  <c:pt idx="0">
                    <c:v>PROVINCIA</c:v>
                  </c:pt>
                  <c:pt idx="1">
                    <c:v>ATA</c:v>
                  </c:pt>
                </c:lvl>
              </c:multiLvlStrCache>
            </c:multiLvlStrRef>
          </c:cat>
          <c:val>
            <c:numRef>
              <c:f>'Cessazioni ATA'!$A$6:$AC$6</c:f>
              <c:numCache>
                <c:formatCode>General</c:formatCode>
                <c:ptCount val="29"/>
                <c:pt idx="0">
                  <c:v>0</c:v>
                </c:pt>
                <c:pt idx="1">
                  <c:v>4</c:v>
                </c:pt>
                <c:pt idx="2">
                  <c:v>12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2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22</c:v>
                </c:pt>
                <c:pt idx="14">
                  <c:v>21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4</c:v>
                </c:pt>
                <c:pt idx="19">
                  <c:v>0</c:v>
                </c:pt>
                <c:pt idx="20">
                  <c:v>0</c:v>
                </c:pt>
                <c:pt idx="21">
                  <c:v>2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1FD-4CCE-AEDD-E84A4C86E13E}"/>
            </c:ext>
          </c:extLst>
        </c:ser>
        <c:ser>
          <c:idx val="5"/>
          <c:order val="5"/>
          <c:tx>
            <c:v>Totale Marche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'Cessazioni ATA'!$A$1:$AC$2</c:f>
              <c:multiLvlStrCache>
                <c:ptCount val="29"/>
                <c:lvl>
                  <c:pt idx="1">
                    <c:v>AA CS01</c:v>
                  </c:pt>
                  <c:pt idx="2">
                    <c:v>AA CS10</c:v>
                  </c:pt>
                  <c:pt idx="3">
                    <c:v>AA CS11</c:v>
                  </c:pt>
                  <c:pt idx="4">
                    <c:v>AA RP03</c:v>
                  </c:pt>
                  <c:pt idx="5">
                    <c:v>AT CS01</c:v>
                  </c:pt>
                  <c:pt idx="6">
                    <c:v>AT CS10</c:v>
                  </c:pt>
                  <c:pt idx="7">
                    <c:v>AT CS11</c:v>
                  </c:pt>
                  <c:pt idx="8">
                    <c:v>AT RP03</c:v>
                  </c:pt>
                  <c:pt idx="9">
                    <c:v>CO CS01</c:v>
                  </c:pt>
                  <c:pt idx="10">
                    <c:v>CO CS10</c:v>
                  </c:pt>
                  <c:pt idx="11">
                    <c:v>CO CS11</c:v>
                  </c:pt>
                  <c:pt idx="12">
                    <c:v>CO RP03</c:v>
                  </c:pt>
                  <c:pt idx="13">
                    <c:v>CS CS01</c:v>
                  </c:pt>
                  <c:pt idx="14">
                    <c:v>CS CS10</c:v>
                  </c:pt>
                  <c:pt idx="15">
                    <c:v>CS CS11</c:v>
                  </c:pt>
                  <c:pt idx="16">
                    <c:v>CS RP03</c:v>
                  </c:pt>
                  <c:pt idx="17">
                    <c:v>DM CS01</c:v>
                  </c:pt>
                  <c:pt idx="18">
                    <c:v>DM CS10</c:v>
                  </c:pt>
                  <c:pt idx="19">
                    <c:v>DM CS11</c:v>
                  </c:pt>
                  <c:pt idx="20">
                    <c:v>DM RP03</c:v>
                  </c:pt>
                  <c:pt idx="21">
                    <c:v>DSGA CS01</c:v>
                  </c:pt>
                  <c:pt idx="22">
                    <c:v>DSGA CS10</c:v>
                  </c:pt>
                  <c:pt idx="23">
                    <c:v>DSGA CS11</c:v>
                  </c:pt>
                  <c:pt idx="24">
                    <c:v>DSGA RP03</c:v>
                  </c:pt>
                  <c:pt idx="25">
                    <c:v>IF CS01</c:v>
                  </c:pt>
                  <c:pt idx="26">
                    <c:v>IF CS10</c:v>
                  </c:pt>
                  <c:pt idx="27">
                    <c:v>IF CS11</c:v>
                  </c:pt>
                  <c:pt idx="28">
                    <c:v>IF RP03</c:v>
                  </c:pt>
                </c:lvl>
                <c:lvl>
                  <c:pt idx="0">
                    <c:v>PROVINCIA</c:v>
                  </c:pt>
                  <c:pt idx="1">
                    <c:v>ATA</c:v>
                  </c:pt>
                </c:lvl>
              </c:multiLvlStrCache>
            </c:multiLvlStrRef>
          </c:cat>
          <c:val>
            <c:numRef>
              <c:f>'Cessazioni ATA'!$A$8:$AC$8</c:f>
              <c:numCache>
                <c:formatCode>General</c:formatCode>
                <c:ptCount val="29"/>
                <c:pt idx="0">
                  <c:v>0</c:v>
                </c:pt>
                <c:pt idx="1">
                  <c:v>18</c:v>
                </c:pt>
                <c:pt idx="2">
                  <c:v>37</c:v>
                </c:pt>
                <c:pt idx="3">
                  <c:v>0</c:v>
                </c:pt>
                <c:pt idx="4">
                  <c:v>0</c:v>
                </c:pt>
                <c:pt idx="5">
                  <c:v>5</c:v>
                </c:pt>
                <c:pt idx="6">
                  <c:v>14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98</c:v>
                </c:pt>
                <c:pt idx="14">
                  <c:v>109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11</c:v>
                </c:pt>
                <c:pt idx="19">
                  <c:v>0</c:v>
                </c:pt>
                <c:pt idx="20">
                  <c:v>0</c:v>
                </c:pt>
                <c:pt idx="21">
                  <c:v>4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11FD-4CCE-AEDD-E84A4C86E1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35"/>
        <c:axId val="966514176"/>
        <c:axId val="966512544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4"/>
                <c:order val="4"/>
                <c:tx>
                  <c:v>Globale</c:v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it-IT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 xmlns:c16r2="http://schemas.microsoft.com/office/drawing/2015/06/chart">
                      <c:ext uri="{02D57815-91ED-43cb-92C2-25804820EDAC}">
                        <c15:formulaRef>
                          <c15:sqref>'Cessazioni ATA'!$A$1:$AC$2</c15:sqref>
                        </c15:formulaRef>
                      </c:ext>
                    </c:extLst>
                    <c:multiLvlStrCache>
                      <c:ptCount val="29"/>
                      <c:lvl>
                        <c:pt idx="1">
                          <c:v>AA CS01</c:v>
                        </c:pt>
                        <c:pt idx="2">
                          <c:v>AA CS10</c:v>
                        </c:pt>
                        <c:pt idx="3">
                          <c:v>AA CS11</c:v>
                        </c:pt>
                        <c:pt idx="4">
                          <c:v>AA RP03</c:v>
                        </c:pt>
                        <c:pt idx="5">
                          <c:v>AT CS01</c:v>
                        </c:pt>
                        <c:pt idx="6">
                          <c:v>AT CS10</c:v>
                        </c:pt>
                        <c:pt idx="7">
                          <c:v>AT CS11</c:v>
                        </c:pt>
                        <c:pt idx="8">
                          <c:v>AT RP03</c:v>
                        </c:pt>
                        <c:pt idx="9">
                          <c:v>CO CS01</c:v>
                        </c:pt>
                        <c:pt idx="10">
                          <c:v>CO CS10</c:v>
                        </c:pt>
                        <c:pt idx="11">
                          <c:v>CO CS11</c:v>
                        </c:pt>
                        <c:pt idx="12">
                          <c:v>CO RP03</c:v>
                        </c:pt>
                        <c:pt idx="13">
                          <c:v>CS CS01</c:v>
                        </c:pt>
                        <c:pt idx="14">
                          <c:v>CS CS10</c:v>
                        </c:pt>
                        <c:pt idx="15">
                          <c:v>CS CS11</c:v>
                        </c:pt>
                        <c:pt idx="16">
                          <c:v>CS RP03</c:v>
                        </c:pt>
                        <c:pt idx="17">
                          <c:v>DM CS01</c:v>
                        </c:pt>
                        <c:pt idx="18">
                          <c:v>DM CS10</c:v>
                        </c:pt>
                        <c:pt idx="19">
                          <c:v>DM CS11</c:v>
                        </c:pt>
                        <c:pt idx="20">
                          <c:v>DM RP03</c:v>
                        </c:pt>
                        <c:pt idx="21">
                          <c:v>DSGA CS01</c:v>
                        </c:pt>
                        <c:pt idx="22">
                          <c:v>DSGA CS10</c:v>
                        </c:pt>
                        <c:pt idx="23">
                          <c:v>DSGA CS11</c:v>
                        </c:pt>
                        <c:pt idx="24">
                          <c:v>DSGA RP03</c:v>
                        </c:pt>
                        <c:pt idx="25">
                          <c:v>IF CS01</c:v>
                        </c:pt>
                        <c:pt idx="26">
                          <c:v>IF CS10</c:v>
                        </c:pt>
                        <c:pt idx="27">
                          <c:v>IF CS11</c:v>
                        </c:pt>
                        <c:pt idx="28">
                          <c:v>IF RP03</c:v>
                        </c:pt>
                      </c:lvl>
                      <c:lvl>
                        <c:pt idx="0">
                          <c:v>PROVINCIA</c:v>
                        </c:pt>
                        <c:pt idx="1">
                          <c:v>ATA</c:v>
                        </c:pt>
                      </c:lvl>
                    </c:multiLvlStrCache>
                  </c:multiLvlStrRef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'Cessazioni ATA'!$A$7:$AC$7</c15:sqref>
                        </c15:formulaRef>
                      </c:ext>
                    </c:extLst>
                    <c:numCache>
                      <c:formatCode>General</c:formatCode>
                      <c:ptCount val="29"/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4-11FD-4CCE-AEDD-E84A4C86E13E}"/>
                  </c:ext>
                </c:extLst>
              </c15:ser>
            </c15:filteredBarSeries>
            <c15:filteredBarSeries>
              <c15:ser>
                <c:idx val="6"/>
                <c:order val="6"/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it-IT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'Cessazioni ATA'!$A$1:$AC$2</c15:sqref>
                        </c15:formulaRef>
                      </c:ext>
                    </c:extLst>
                    <c:multiLvlStrCache>
                      <c:ptCount val="29"/>
                      <c:lvl>
                        <c:pt idx="1">
                          <c:v>AA CS01</c:v>
                        </c:pt>
                        <c:pt idx="2">
                          <c:v>AA CS10</c:v>
                        </c:pt>
                        <c:pt idx="3">
                          <c:v>AA CS11</c:v>
                        </c:pt>
                        <c:pt idx="4">
                          <c:v>AA RP03</c:v>
                        </c:pt>
                        <c:pt idx="5">
                          <c:v>AT CS01</c:v>
                        </c:pt>
                        <c:pt idx="6">
                          <c:v>AT CS10</c:v>
                        </c:pt>
                        <c:pt idx="7">
                          <c:v>AT CS11</c:v>
                        </c:pt>
                        <c:pt idx="8">
                          <c:v>AT RP03</c:v>
                        </c:pt>
                        <c:pt idx="9">
                          <c:v>CO CS01</c:v>
                        </c:pt>
                        <c:pt idx="10">
                          <c:v>CO CS10</c:v>
                        </c:pt>
                        <c:pt idx="11">
                          <c:v>CO CS11</c:v>
                        </c:pt>
                        <c:pt idx="12">
                          <c:v>CO RP03</c:v>
                        </c:pt>
                        <c:pt idx="13">
                          <c:v>CS CS01</c:v>
                        </c:pt>
                        <c:pt idx="14">
                          <c:v>CS CS10</c:v>
                        </c:pt>
                        <c:pt idx="15">
                          <c:v>CS CS11</c:v>
                        </c:pt>
                        <c:pt idx="16">
                          <c:v>CS RP03</c:v>
                        </c:pt>
                        <c:pt idx="17">
                          <c:v>DM CS01</c:v>
                        </c:pt>
                        <c:pt idx="18">
                          <c:v>DM CS10</c:v>
                        </c:pt>
                        <c:pt idx="19">
                          <c:v>DM CS11</c:v>
                        </c:pt>
                        <c:pt idx="20">
                          <c:v>DM RP03</c:v>
                        </c:pt>
                        <c:pt idx="21">
                          <c:v>DSGA CS01</c:v>
                        </c:pt>
                        <c:pt idx="22">
                          <c:v>DSGA CS10</c:v>
                        </c:pt>
                        <c:pt idx="23">
                          <c:v>DSGA CS11</c:v>
                        </c:pt>
                        <c:pt idx="24">
                          <c:v>DSGA RP03</c:v>
                        </c:pt>
                        <c:pt idx="25">
                          <c:v>IF CS01</c:v>
                        </c:pt>
                        <c:pt idx="26">
                          <c:v>IF CS10</c:v>
                        </c:pt>
                        <c:pt idx="27">
                          <c:v>IF CS11</c:v>
                        </c:pt>
                        <c:pt idx="28">
                          <c:v>IF RP03</c:v>
                        </c:pt>
                      </c:lvl>
                      <c:lvl>
                        <c:pt idx="0">
                          <c:v>PROVINCIA</c:v>
                        </c:pt>
                        <c:pt idx="1">
                          <c:v>ATA</c:v>
                        </c:pt>
                      </c:lvl>
                    </c:multiLvlStrCache>
                  </c:multiLvlStrRef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'Cessazioni ATA'!$A$9:$AC$9</c15:sqref>
                        </c15:formulaRef>
                      </c:ext>
                    </c:extLst>
                    <c:numCache>
                      <c:formatCode>General</c:formatCode>
                      <c:ptCount val="29"/>
                    </c:numCache>
                  </c:numRef>
                </c:val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6-11FD-4CCE-AEDD-E84A4C86E13E}"/>
                  </c:ext>
                </c:extLst>
              </c15:ser>
            </c15:filteredBarSeries>
          </c:ext>
        </c:extLst>
      </c:barChart>
      <c:catAx>
        <c:axId val="966514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512544"/>
        <c:crosses val="autoZero"/>
        <c:auto val="1"/>
        <c:lblAlgn val="ctr"/>
        <c:lblOffset val="100"/>
        <c:noMultiLvlLbl val="0"/>
      </c:catAx>
      <c:valAx>
        <c:axId val="966512544"/>
        <c:scaling>
          <c:orientation val="minMax"/>
          <c:max val="115"/>
          <c:min val="0"/>
        </c:scaling>
        <c:delete val="1"/>
        <c:axPos val="l"/>
        <c:numFmt formatCode="General" sourceLinked="1"/>
        <c:majorTickMark val="none"/>
        <c:minorTickMark val="none"/>
        <c:tickLblPos val="nextTo"/>
        <c:crossAx val="966514176"/>
        <c:crosses val="autoZero"/>
        <c:crossBetween val="between"/>
        <c:majorUnit val="2"/>
        <c:minorUnit val="1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1800" b="1"/>
              <a:t>INFANZIA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Ancona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'Cessazioni INFANZIA'!$B$2:$M$2</c:f>
              <c:strCache>
                <c:ptCount val="12"/>
                <c:pt idx="0">
                  <c:v>Normale CS01</c:v>
                </c:pt>
                <c:pt idx="1">
                  <c:v>Normale CS10</c:v>
                </c:pt>
                <c:pt idx="2">
                  <c:v>Normale CS11</c:v>
                </c:pt>
                <c:pt idx="3">
                  <c:v>Normale RP03</c:v>
                </c:pt>
                <c:pt idx="4">
                  <c:v>Fuori Ruolo CS01</c:v>
                </c:pt>
                <c:pt idx="5">
                  <c:v>Fuori Ruolo CS10</c:v>
                </c:pt>
                <c:pt idx="6">
                  <c:v>Fuori Ruolo CS11</c:v>
                </c:pt>
                <c:pt idx="7">
                  <c:v>Fuori Ruolo RP03</c:v>
                </c:pt>
                <c:pt idx="8">
                  <c:v>Sostegno CS01</c:v>
                </c:pt>
                <c:pt idx="9">
                  <c:v>Sostegno CS10</c:v>
                </c:pt>
                <c:pt idx="10">
                  <c:v>Sostegno CS11</c:v>
                </c:pt>
                <c:pt idx="11">
                  <c:v>Sostegno RP03</c:v>
                </c:pt>
              </c:strCache>
            </c:strRef>
          </c:cat>
          <c:val>
            <c:numRef>
              <c:f>'Cessazioni INFANZIA'!$B$3:$M$3</c:f>
              <c:numCache>
                <c:formatCode>General</c:formatCode>
                <c:ptCount val="12"/>
                <c:pt idx="0">
                  <c:v>2</c:v>
                </c:pt>
                <c:pt idx="1">
                  <c:v>28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801-4555-9EFC-7D67BD37BF1C}"/>
            </c:ext>
          </c:extLst>
        </c:ser>
        <c:ser>
          <c:idx val="1"/>
          <c:order val="1"/>
          <c:tx>
            <c:v>Ascoli Piceno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'Cessazioni INFANZIA'!$B$2:$M$2</c:f>
              <c:strCache>
                <c:ptCount val="12"/>
                <c:pt idx="0">
                  <c:v>Normale CS01</c:v>
                </c:pt>
                <c:pt idx="1">
                  <c:v>Normale CS10</c:v>
                </c:pt>
                <c:pt idx="2">
                  <c:v>Normale CS11</c:v>
                </c:pt>
                <c:pt idx="3">
                  <c:v>Normale RP03</c:v>
                </c:pt>
                <c:pt idx="4">
                  <c:v>Fuori Ruolo CS01</c:v>
                </c:pt>
                <c:pt idx="5">
                  <c:v>Fuori Ruolo CS10</c:v>
                </c:pt>
                <c:pt idx="6">
                  <c:v>Fuori Ruolo CS11</c:v>
                </c:pt>
                <c:pt idx="7">
                  <c:v>Fuori Ruolo RP03</c:v>
                </c:pt>
                <c:pt idx="8">
                  <c:v>Sostegno CS01</c:v>
                </c:pt>
                <c:pt idx="9">
                  <c:v>Sostegno CS10</c:v>
                </c:pt>
                <c:pt idx="10">
                  <c:v>Sostegno CS11</c:v>
                </c:pt>
                <c:pt idx="11">
                  <c:v>Sostegno RP03</c:v>
                </c:pt>
              </c:strCache>
            </c:strRef>
          </c:cat>
          <c:val>
            <c:numRef>
              <c:f>'Cessazioni INFANZIA'!$B$4:$M$4</c:f>
              <c:numCache>
                <c:formatCode>General</c:formatCode>
                <c:ptCount val="12"/>
                <c:pt idx="0">
                  <c:v>12</c:v>
                </c:pt>
                <c:pt idx="1">
                  <c:v>23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801-4555-9EFC-7D67BD37BF1C}"/>
            </c:ext>
          </c:extLst>
        </c:ser>
        <c:ser>
          <c:idx val="2"/>
          <c:order val="2"/>
          <c:tx>
            <c:v>Macerata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'Cessazioni INFANZIA'!$B$2:$M$2</c:f>
              <c:strCache>
                <c:ptCount val="12"/>
                <c:pt idx="0">
                  <c:v>Normale CS01</c:v>
                </c:pt>
                <c:pt idx="1">
                  <c:v>Normale CS10</c:v>
                </c:pt>
                <c:pt idx="2">
                  <c:v>Normale CS11</c:v>
                </c:pt>
                <c:pt idx="3">
                  <c:v>Normale RP03</c:v>
                </c:pt>
                <c:pt idx="4">
                  <c:v>Fuori Ruolo CS01</c:v>
                </c:pt>
                <c:pt idx="5">
                  <c:v>Fuori Ruolo CS10</c:v>
                </c:pt>
                <c:pt idx="6">
                  <c:v>Fuori Ruolo CS11</c:v>
                </c:pt>
                <c:pt idx="7">
                  <c:v>Fuori Ruolo RP03</c:v>
                </c:pt>
                <c:pt idx="8">
                  <c:v>Sostegno CS01</c:v>
                </c:pt>
                <c:pt idx="9">
                  <c:v>Sostegno CS10</c:v>
                </c:pt>
                <c:pt idx="10">
                  <c:v>Sostegno CS11</c:v>
                </c:pt>
                <c:pt idx="11">
                  <c:v>Sostegno RP03</c:v>
                </c:pt>
              </c:strCache>
            </c:strRef>
          </c:cat>
          <c:val>
            <c:numRef>
              <c:f>'Cessazioni INFANZIA'!$B$5:$M$5</c:f>
              <c:numCache>
                <c:formatCode>General</c:formatCode>
                <c:ptCount val="12"/>
                <c:pt idx="0">
                  <c:v>8</c:v>
                </c:pt>
                <c:pt idx="1">
                  <c:v>16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801-4555-9EFC-7D67BD37BF1C}"/>
            </c:ext>
          </c:extLst>
        </c:ser>
        <c:ser>
          <c:idx val="3"/>
          <c:order val="3"/>
          <c:tx>
            <c:v>Pesaro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'Cessazioni INFANZIA'!$B$2:$M$2</c:f>
              <c:strCache>
                <c:ptCount val="12"/>
                <c:pt idx="0">
                  <c:v>Normale CS01</c:v>
                </c:pt>
                <c:pt idx="1">
                  <c:v>Normale CS10</c:v>
                </c:pt>
                <c:pt idx="2">
                  <c:v>Normale CS11</c:v>
                </c:pt>
                <c:pt idx="3">
                  <c:v>Normale RP03</c:v>
                </c:pt>
                <c:pt idx="4">
                  <c:v>Fuori Ruolo CS01</c:v>
                </c:pt>
                <c:pt idx="5">
                  <c:v>Fuori Ruolo CS10</c:v>
                </c:pt>
                <c:pt idx="6">
                  <c:v>Fuori Ruolo CS11</c:v>
                </c:pt>
                <c:pt idx="7">
                  <c:v>Fuori Ruolo RP03</c:v>
                </c:pt>
                <c:pt idx="8">
                  <c:v>Sostegno CS01</c:v>
                </c:pt>
                <c:pt idx="9">
                  <c:v>Sostegno CS10</c:v>
                </c:pt>
                <c:pt idx="10">
                  <c:v>Sostegno CS11</c:v>
                </c:pt>
                <c:pt idx="11">
                  <c:v>Sostegno RP03</c:v>
                </c:pt>
              </c:strCache>
            </c:strRef>
          </c:cat>
          <c:val>
            <c:numRef>
              <c:f>'Cessazioni INFANZIA'!$B$6:$M$6</c:f>
              <c:numCache>
                <c:formatCode>General</c:formatCode>
                <c:ptCount val="12"/>
                <c:pt idx="0">
                  <c:v>5</c:v>
                </c:pt>
                <c:pt idx="1">
                  <c:v>24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5801-4555-9EFC-7D67BD37BF1C}"/>
            </c:ext>
          </c:extLst>
        </c:ser>
        <c:ser>
          <c:idx val="5"/>
          <c:order val="5"/>
          <c:tx>
            <c:v>Totale Marche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'Cessazioni INFANZIA'!$B$2:$M$2</c:f>
              <c:strCache>
                <c:ptCount val="12"/>
                <c:pt idx="0">
                  <c:v>Normale CS01</c:v>
                </c:pt>
                <c:pt idx="1">
                  <c:v>Normale CS10</c:v>
                </c:pt>
                <c:pt idx="2">
                  <c:v>Normale CS11</c:v>
                </c:pt>
                <c:pt idx="3">
                  <c:v>Normale RP03</c:v>
                </c:pt>
                <c:pt idx="4">
                  <c:v>Fuori Ruolo CS01</c:v>
                </c:pt>
                <c:pt idx="5">
                  <c:v>Fuori Ruolo CS10</c:v>
                </c:pt>
                <c:pt idx="6">
                  <c:v>Fuori Ruolo CS11</c:v>
                </c:pt>
                <c:pt idx="7">
                  <c:v>Fuori Ruolo RP03</c:v>
                </c:pt>
                <c:pt idx="8">
                  <c:v>Sostegno CS01</c:v>
                </c:pt>
                <c:pt idx="9">
                  <c:v>Sostegno CS10</c:v>
                </c:pt>
                <c:pt idx="10">
                  <c:v>Sostegno CS11</c:v>
                </c:pt>
                <c:pt idx="11">
                  <c:v>Sostegno RP03</c:v>
                </c:pt>
              </c:strCache>
            </c:strRef>
          </c:cat>
          <c:val>
            <c:numRef>
              <c:f>'Cessazioni INFANZIA'!$B$8:$M$8</c:f>
              <c:numCache>
                <c:formatCode>General</c:formatCode>
                <c:ptCount val="12"/>
                <c:pt idx="0">
                  <c:v>27</c:v>
                </c:pt>
                <c:pt idx="1">
                  <c:v>91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5801-4555-9EFC-7D67BD37BF1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0"/>
        <c:overlap val="-25"/>
        <c:axId val="966523424"/>
        <c:axId val="966525056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4"/>
                <c:order val="4"/>
                <c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'Cessazioni INFANZIA'!$A$7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it-IT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'Cessazioni INFANZIA'!$B$2:$M$2</c15:sqref>
                        </c15:formulaRef>
                      </c:ext>
                    </c:extLst>
                    <c:strCache>
                      <c:ptCount val="12"/>
                      <c:pt idx="0">
                        <c:v>Normale CS01</c:v>
                      </c:pt>
                      <c:pt idx="1">
                        <c:v>Normale CS10</c:v>
                      </c:pt>
                      <c:pt idx="2">
                        <c:v>Normale CS11</c:v>
                      </c:pt>
                      <c:pt idx="3">
                        <c:v>Normale RP03</c:v>
                      </c:pt>
                      <c:pt idx="4">
                        <c:v>Fuori Ruolo CS01</c:v>
                      </c:pt>
                      <c:pt idx="5">
                        <c:v>Fuori Ruolo CS10</c:v>
                      </c:pt>
                      <c:pt idx="6">
                        <c:v>Fuori Ruolo CS11</c:v>
                      </c:pt>
                      <c:pt idx="7">
                        <c:v>Fuori Ruolo RP03</c:v>
                      </c:pt>
                      <c:pt idx="8">
                        <c:v>Sostegno CS01</c:v>
                      </c:pt>
                      <c:pt idx="9">
                        <c:v>Sostegno CS10</c:v>
                      </c:pt>
                      <c:pt idx="10">
                        <c:v>Sostegno CS11</c:v>
                      </c:pt>
                      <c:pt idx="11">
                        <c:v>Sostegno RP03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'Cessazioni INFANZIA'!$B$7:$M$7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5-5801-4555-9EFC-7D67BD37BF1C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'Cessazioni INFANZIA'!$A$9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it-IT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'Cessazioni INFANZIA'!$B$2:$M$2</c15:sqref>
                        </c15:formulaRef>
                      </c:ext>
                    </c:extLst>
                    <c:strCache>
                      <c:ptCount val="12"/>
                      <c:pt idx="0">
                        <c:v>Normale CS01</c:v>
                      </c:pt>
                      <c:pt idx="1">
                        <c:v>Normale CS10</c:v>
                      </c:pt>
                      <c:pt idx="2">
                        <c:v>Normale CS11</c:v>
                      </c:pt>
                      <c:pt idx="3">
                        <c:v>Normale RP03</c:v>
                      </c:pt>
                      <c:pt idx="4">
                        <c:v>Fuori Ruolo CS01</c:v>
                      </c:pt>
                      <c:pt idx="5">
                        <c:v>Fuori Ruolo CS10</c:v>
                      </c:pt>
                      <c:pt idx="6">
                        <c:v>Fuori Ruolo CS11</c:v>
                      </c:pt>
                      <c:pt idx="7">
                        <c:v>Fuori Ruolo RP03</c:v>
                      </c:pt>
                      <c:pt idx="8">
                        <c:v>Sostegno CS01</c:v>
                      </c:pt>
                      <c:pt idx="9">
                        <c:v>Sostegno CS10</c:v>
                      </c:pt>
                      <c:pt idx="10">
                        <c:v>Sostegno CS11</c:v>
                      </c:pt>
                      <c:pt idx="11">
                        <c:v>Sostegno RP03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'Cessazioni INFANZIA'!$B$9:$M$9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6-5801-4555-9EFC-7D67BD37BF1C}"/>
                  </c:ext>
                </c:extLst>
              </c15:ser>
            </c15:filteredBarSeries>
          </c:ext>
        </c:extLst>
      </c:barChart>
      <c:catAx>
        <c:axId val="966523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525056"/>
        <c:crosses val="autoZero"/>
        <c:auto val="1"/>
        <c:lblAlgn val="ctr"/>
        <c:lblOffset val="100"/>
        <c:noMultiLvlLbl val="0"/>
      </c:catAx>
      <c:valAx>
        <c:axId val="966525056"/>
        <c:scaling>
          <c:orientation val="minMax"/>
          <c:max val="120"/>
        </c:scaling>
        <c:delete val="1"/>
        <c:axPos val="l"/>
        <c:numFmt formatCode="General" sourceLinked="1"/>
        <c:majorTickMark val="none"/>
        <c:minorTickMark val="none"/>
        <c:tickLblPos val="nextTo"/>
        <c:crossAx val="966523424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</xdr:colOff>
      <xdr:row>12</xdr:row>
      <xdr:rowOff>137583</xdr:rowOff>
    </xdr:from>
    <xdr:to>
      <xdr:col>13</xdr:col>
      <xdr:colOff>10585</xdr:colOff>
      <xdr:row>53</xdr:row>
      <xdr:rowOff>142875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xmlns="" id="{B68BEDE3-8CDF-4DCC-A4E3-29815F512FC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438151</xdr:colOff>
      <xdr:row>12</xdr:row>
      <xdr:rowOff>74084</xdr:rowOff>
    </xdr:from>
    <xdr:to>
      <xdr:col>21</xdr:col>
      <xdr:colOff>116417</xdr:colOff>
      <xdr:row>53</xdr:row>
      <xdr:rowOff>104776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xmlns="" id="{06CEF483-9920-43C7-8DE1-69FB42495E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714374</xdr:colOff>
      <xdr:row>12</xdr:row>
      <xdr:rowOff>76200</xdr:rowOff>
    </xdr:from>
    <xdr:to>
      <xdr:col>29</xdr:col>
      <xdr:colOff>9524</xdr:colOff>
      <xdr:row>53</xdr:row>
      <xdr:rowOff>161926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xmlns="" id="{2BF8C7A3-F8C4-405C-A9DD-27913A1B22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29</xdr:col>
      <xdr:colOff>647699</xdr:colOff>
      <xdr:row>12</xdr:row>
      <xdr:rowOff>47626</xdr:rowOff>
    </xdr:from>
    <xdr:to>
      <xdr:col>48</xdr:col>
      <xdr:colOff>561975</xdr:colOff>
      <xdr:row>61</xdr:row>
      <xdr:rowOff>76200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xmlns="" id="{4F0DE0F9-DC89-4965-BBDE-EB6590D822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49</xdr:col>
      <xdr:colOff>561974</xdr:colOff>
      <xdr:row>12</xdr:row>
      <xdr:rowOff>66674</xdr:rowOff>
    </xdr:from>
    <xdr:to>
      <xdr:col>107</xdr:col>
      <xdr:colOff>561974</xdr:colOff>
      <xdr:row>65</xdr:row>
      <xdr:rowOff>38100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xmlns="" id="{8277C519-5769-4E35-A7C0-9341D9702E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12</xdr:row>
      <xdr:rowOff>74083</xdr:rowOff>
    </xdr:from>
    <xdr:to>
      <xdr:col>2</xdr:col>
      <xdr:colOff>74083</xdr:colOff>
      <xdr:row>35</xdr:row>
      <xdr:rowOff>169333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xmlns="" id="{798EE715-4F75-42A1-ACC4-BBA0E66693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190499</xdr:rowOff>
    </xdr:from>
    <xdr:to>
      <xdr:col>5</xdr:col>
      <xdr:colOff>0</xdr:colOff>
      <xdr:row>35</xdr:row>
      <xdr:rowOff>123824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xmlns="" id="{034546A0-3B06-4E3C-B7CE-208FFB3F61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104774</xdr:rowOff>
    </xdr:from>
    <xdr:to>
      <xdr:col>34</xdr:col>
      <xdr:colOff>66675</xdr:colOff>
      <xdr:row>57</xdr:row>
      <xdr:rowOff>66675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xmlns="" id="{5F7E3A7B-1180-4252-BE00-4141BBF41F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0</xdr:rowOff>
    </xdr:from>
    <xdr:to>
      <xdr:col>13</xdr:col>
      <xdr:colOff>0</xdr:colOff>
      <xdr:row>53</xdr:row>
      <xdr:rowOff>171450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xmlns="" id="{9FC0197F-B173-46C9-9729-71C03ABC3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0</xdr:rowOff>
    </xdr:from>
    <xdr:to>
      <xdr:col>13</xdr:col>
      <xdr:colOff>0</xdr:colOff>
      <xdr:row>53</xdr:row>
      <xdr:rowOff>171450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xmlns="" id="{B5B5A89E-D13E-4DED-B6F6-2F9A845489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180975</xdr:rowOff>
    </xdr:from>
    <xdr:to>
      <xdr:col>60</xdr:col>
      <xdr:colOff>771525</xdr:colOff>
      <xdr:row>63</xdr:row>
      <xdr:rowOff>161925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xmlns="" id="{EE5A98DA-7FB0-492D-8379-79726F24C6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0</xdr:rowOff>
    </xdr:from>
    <xdr:to>
      <xdr:col>221</xdr:col>
      <xdr:colOff>609599</xdr:colOff>
      <xdr:row>61</xdr:row>
      <xdr:rowOff>161926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xmlns="" id="{AABAB849-6721-4142-B5A7-EAC5E69F63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:DH4999"/>
  <sheetViews>
    <sheetView zoomScale="90" zoomScaleNormal="90" workbookViewId="0">
      <selection activeCell="D30" sqref="D30"/>
    </sheetView>
  </sheetViews>
  <sheetFormatPr defaultRowHeight="15"/>
  <cols>
    <col min="1" max="1" width="17.85546875" style="22" customWidth="1"/>
    <col min="2" max="2" width="29" style="22" customWidth="1"/>
    <col min="3" max="5" width="9.140625" style="115"/>
    <col min="6" max="6" width="15.85546875" style="22" customWidth="1"/>
    <col min="7" max="14" width="7.7109375" style="22" customWidth="1"/>
    <col min="15" max="15" width="7.7109375" style="25" customWidth="1"/>
    <col min="16" max="17" width="7.7109375" style="22" customWidth="1"/>
    <col min="18" max="27" width="10.7109375" style="22" customWidth="1"/>
    <col min="28" max="31" width="10.7109375" style="24" customWidth="1"/>
    <col min="32" max="37" width="10.7109375" style="22" customWidth="1"/>
    <col min="38" max="40" width="9.140625" style="22"/>
    <col min="41" max="46" width="10.5703125" style="22" customWidth="1"/>
    <col min="47" max="47" width="9.140625" style="22"/>
    <col min="48" max="50" width="9.140625" style="24"/>
    <col min="51" max="51" width="10.7109375" style="24" customWidth="1"/>
    <col min="52" max="98" width="9.140625" style="22"/>
    <col min="99" max="104" width="10.5703125" style="22" customWidth="1"/>
    <col min="105" max="111" width="9.140625" style="22"/>
    <col min="112" max="112" width="16" style="22" customWidth="1"/>
    <col min="113" max="16384" width="9.140625" style="22"/>
  </cols>
  <sheetData>
    <row r="1" spans="1:112" ht="31.5" customHeight="1">
      <c r="A1" s="53"/>
      <c r="B1" s="124" t="s">
        <v>4968</v>
      </c>
      <c r="F1" s="53"/>
      <c r="G1" s="130" t="s">
        <v>14</v>
      </c>
      <c r="H1" s="131"/>
      <c r="I1" s="131"/>
      <c r="J1" s="131"/>
      <c r="K1" s="131"/>
      <c r="L1" s="131"/>
      <c r="M1" s="137"/>
      <c r="N1" s="62"/>
      <c r="O1" s="62"/>
      <c r="P1" s="62"/>
      <c r="Q1" s="117" t="s">
        <v>4969</v>
      </c>
      <c r="R1" s="132" t="s">
        <v>4575</v>
      </c>
      <c r="S1" s="133"/>
      <c r="T1" s="134"/>
      <c r="U1" s="75"/>
      <c r="V1" s="75"/>
      <c r="W1" s="75"/>
      <c r="X1" s="118"/>
      <c r="Y1" s="130" t="s">
        <v>4571</v>
      </c>
      <c r="Z1" s="131"/>
      <c r="AA1" s="137"/>
      <c r="AB1" s="62"/>
      <c r="AC1" s="62"/>
      <c r="AD1" s="62"/>
      <c r="AE1" s="118"/>
      <c r="AF1" s="146" t="s">
        <v>4576</v>
      </c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AR1" s="133"/>
      <c r="AS1" s="133"/>
      <c r="AT1" s="133"/>
      <c r="AU1" s="134"/>
      <c r="AV1" s="62"/>
      <c r="AW1" s="62"/>
      <c r="AX1" s="62"/>
      <c r="AY1" s="118"/>
      <c r="AZ1" s="130" t="s">
        <v>4959</v>
      </c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  <c r="BY1" s="131"/>
      <c r="BZ1" s="131"/>
      <c r="CA1" s="131"/>
      <c r="CB1" s="131"/>
      <c r="CC1" s="131"/>
      <c r="CD1" s="131"/>
      <c r="CE1" s="131"/>
      <c r="CF1" s="131"/>
      <c r="CG1" s="131"/>
      <c r="CH1" s="131"/>
      <c r="CI1" s="131"/>
      <c r="CJ1" s="131"/>
      <c r="CK1" s="131"/>
      <c r="CL1" s="131"/>
      <c r="CM1" s="131"/>
      <c r="CN1" s="131"/>
      <c r="CO1" s="131"/>
      <c r="CP1" s="131"/>
      <c r="CQ1" s="131"/>
      <c r="CR1" s="131"/>
      <c r="CS1" s="131"/>
      <c r="CT1" s="131"/>
      <c r="CU1" s="131"/>
      <c r="CV1" s="131"/>
      <c r="CW1" s="131"/>
      <c r="CX1" s="131"/>
      <c r="CY1" s="131"/>
      <c r="CZ1" s="131"/>
      <c r="DA1" s="131"/>
      <c r="DB1" s="131"/>
      <c r="DC1" s="106"/>
      <c r="DD1" s="111"/>
    </row>
    <row r="2" spans="1:112" ht="45.75" thickBot="1">
      <c r="A2" s="53" t="s">
        <v>4570</v>
      </c>
      <c r="B2" s="125"/>
      <c r="F2" s="53" t="s">
        <v>4570</v>
      </c>
      <c r="G2" s="54" t="s">
        <v>24</v>
      </c>
      <c r="H2" s="55" t="s">
        <v>18</v>
      </c>
      <c r="I2" s="55" t="s">
        <v>177</v>
      </c>
      <c r="J2" s="55" t="s">
        <v>20</v>
      </c>
      <c r="K2" s="55" t="s">
        <v>48</v>
      </c>
      <c r="L2" s="56" t="s">
        <v>3519</v>
      </c>
      <c r="M2" s="57" t="s">
        <v>36</v>
      </c>
      <c r="N2" s="63"/>
      <c r="O2" s="27"/>
      <c r="P2" s="27"/>
      <c r="Q2" s="74"/>
      <c r="R2" s="64" t="s">
        <v>4572</v>
      </c>
      <c r="S2" s="55" t="s">
        <v>4574</v>
      </c>
      <c r="T2" s="57" t="s">
        <v>4573</v>
      </c>
      <c r="U2" s="60"/>
      <c r="V2" s="60"/>
      <c r="W2" s="60"/>
      <c r="X2" s="119" t="s">
        <v>4969</v>
      </c>
      <c r="Y2" s="54" t="s">
        <v>4572</v>
      </c>
      <c r="Z2" s="55" t="s">
        <v>4574</v>
      </c>
      <c r="AA2" s="57" t="s">
        <v>4573</v>
      </c>
      <c r="AB2" s="27"/>
      <c r="AC2" s="27"/>
      <c r="AD2" s="27"/>
      <c r="AE2" s="119" t="s">
        <v>4969</v>
      </c>
      <c r="AF2" s="54" t="s">
        <v>4577</v>
      </c>
      <c r="AG2" s="55" t="s">
        <v>4578</v>
      </c>
      <c r="AH2" s="55" t="s">
        <v>4674</v>
      </c>
      <c r="AI2" s="55" t="s">
        <v>4579</v>
      </c>
      <c r="AJ2" s="55" t="s">
        <v>4580</v>
      </c>
      <c r="AK2" s="55" t="s">
        <v>4581</v>
      </c>
      <c r="AL2" s="55" t="s">
        <v>4582</v>
      </c>
      <c r="AM2" s="55" t="s">
        <v>4583</v>
      </c>
      <c r="AN2" s="55" t="s">
        <v>4584</v>
      </c>
      <c r="AO2" s="55" t="s">
        <v>4585</v>
      </c>
      <c r="AP2" s="55" t="s">
        <v>4586</v>
      </c>
      <c r="AQ2" s="55" t="s">
        <v>4587</v>
      </c>
      <c r="AR2" s="55" t="s">
        <v>4588</v>
      </c>
      <c r="AS2" s="55" t="s">
        <v>4589</v>
      </c>
      <c r="AT2" s="55" t="s">
        <v>4590</v>
      </c>
      <c r="AU2" s="57" t="s">
        <v>169</v>
      </c>
      <c r="AV2" s="27"/>
      <c r="AW2" s="27"/>
      <c r="AX2" s="27"/>
      <c r="AY2" s="119" t="s">
        <v>4969</v>
      </c>
      <c r="AZ2" s="54" t="s">
        <v>4593</v>
      </c>
      <c r="BA2" s="55" t="s">
        <v>4594</v>
      </c>
      <c r="BB2" s="55" t="s">
        <v>4595</v>
      </c>
      <c r="BC2" s="55" t="s">
        <v>4597</v>
      </c>
      <c r="BD2" s="55" t="s">
        <v>4596</v>
      </c>
      <c r="BE2" s="55" t="s">
        <v>4598</v>
      </c>
      <c r="BF2" s="55" t="s">
        <v>4591</v>
      </c>
      <c r="BG2" s="55" t="s">
        <v>4599</v>
      </c>
      <c r="BH2" s="55" t="s">
        <v>4600</v>
      </c>
      <c r="BI2" s="55" t="s">
        <v>4601</v>
      </c>
      <c r="BJ2" s="55" t="s">
        <v>4602</v>
      </c>
      <c r="BK2" s="55" t="s">
        <v>4603</v>
      </c>
      <c r="BL2" s="55" t="s">
        <v>4604</v>
      </c>
      <c r="BM2" s="55" t="s">
        <v>4605</v>
      </c>
      <c r="BN2" s="55" t="s">
        <v>4606</v>
      </c>
      <c r="BO2" s="55" t="s">
        <v>4607</v>
      </c>
      <c r="BP2" s="55" t="s">
        <v>4608</v>
      </c>
      <c r="BQ2" s="55" t="s">
        <v>4609</v>
      </c>
      <c r="BR2" s="55" t="s">
        <v>4610</v>
      </c>
      <c r="BS2" s="55" t="s">
        <v>4611</v>
      </c>
      <c r="BT2" s="55" t="s">
        <v>4612</v>
      </c>
      <c r="BU2" s="55" t="s">
        <v>4613</v>
      </c>
      <c r="BV2" s="55" t="s">
        <v>4614</v>
      </c>
      <c r="BW2" s="55" t="s">
        <v>4615</v>
      </c>
      <c r="BX2" s="55" t="s">
        <v>4616</v>
      </c>
      <c r="BY2" s="55" t="s">
        <v>4617</v>
      </c>
      <c r="BZ2" s="55" t="s">
        <v>4618</v>
      </c>
      <c r="CA2" s="55" t="s">
        <v>4619</v>
      </c>
      <c r="CB2" s="55" t="s">
        <v>4620</v>
      </c>
      <c r="CC2" s="55" t="s">
        <v>4621</v>
      </c>
      <c r="CD2" s="55" t="s">
        <v>4622</v>
      </c>
      <c r="CE2" s="55" t="s">
        <v>4623</v>
      </c>
      <c r="CF2" s="55" t="s">
        <v>4624</v>
      </c>
      <c r="CG2" s="55" t="s">
        <v>4625</v>
      </c>
      <c r="CH2" s="55" t="s">
        <v>4626</v>
      </c>
      <c r="CI2" s="55" t="s">
        <v>4627</v>
      </c>
      <c r="CJ2" s="55" t="s">
        <v>4628</v>
      </c>
      <c r="CK2" s="55" t="s">
        <v>4629</v>
      </c>
      <c r="CL2" s="55" t="s">
        <v>4630</v>
      </c>
      <c r="CM2" s="55" t="s">
        <v>4632</v>
      </c>
      <c r="CN2" s="55" t="s">
        <v>4631</v>
      </c>
      <c r="CO2" s="55" t="s">
        <v>4633</v>
      </c>
      <c r="CP2" s="55" t="s">
        <v>4634</v>
      </c>
      <c r="CQ2" s="55" t="s">
        <v>4635</v>
      </c>
      <c r="CR2" s="55" t="s">
        <v>4636</v>
      </c>
      <c r="CS2" s="55" t="s">
        <v>4637</v>
      </c>
      <c r="CT2" s="55" t="s">
        <v>4638</v>
      </c>
      <c r="CU2" s="55" t="s">
        <v>4639</v>
      </c>
      <c r="CV2" s="55" t="s">
        <v>4640</v>
      </c>
      <c r="CW2" s="55" t="s">
        <v>4641</v>
      </c>
      <c r="CX2" s="55" t="s">
        <v>4642</v>
      </c>
      <c r="CY2" s="55" t="s">
        <v>4643</v>
      </c>
      <c r="CZ2" s="55" t="s">
        <v>4644</v>
      </c>
      <c r="DA2" s="57" t="s">
        <v>169</v>
      </c>
      <c r="DB2" s="105" t="s">
        <v>172</v>
      </c>
      <c r="DC2" s="104" t="s">
        <v>4964</v>
      </c>
      <c r="DD2" s="104" t="s">
        <v>4965</v>
      </c>
      <c r="DF2" s="110" t="s">
        <v>4970</v>
      </c>
    </row>
    <row r="3" spans="1:112" ht="15.75">
      <c r="A3" s="76" t="s">
        <v>1471</v>
      </c>
      <c r="B3" s="116">
        <f>COUNTIFS(Archivio!$C$3:$C$1212,"AN",Archivio!$E$3:$E$1212,"DIR")</f>
        <v>4</v>
      </c>
      <c r="F3" s="29" t="s">
        <v>1471</v>
      </c>
      <c r="G3" s="30">
        <f>COUNTIFS(Archivio!$C$3:$C$1212,"AN",Archivio!$N$3:$N$1212,"AA")</f>
        <v>13</v>
      </c>
      <c r="H3" s="31">
        <f>COUNTIFS(Archivio!$C$3:$C$1212,"AN",Archivio!$N$3:$N$1212,"AT")</f>
        <v>7</v>
      </c>
      <c r="I3" s="31">
        <f>COUNTIFS(Archivio!$C$3:$C$1212,"AN",Archivio!$N$3:$N$1212,"CO")</f>
        <v>1</v>
      </c>
      <c r="J3" s="31">
        <f>COUNTIFS(Archivio!$C$3:$C$1212,"AN",Archivio!$N$3:$N$1212,"CS")</f>
        <v>67</v>
      </c>
      <c r="K3" s="31">
        <f>COUNTIFS(Archivio!$C$3:$C$1212,"AN",Archivio!$N$3:$N$1212,"DM")</f>
        <v>5</v>
      </c>
      <c r="L3" s="32">
        <f>COUNTIFS(Archivio!$C$3:$C$1212,"AN",Archivio!$N$3:$N$1212,"DSGA")</f>
        <v>2</v>
      </c>
      <c r="M3" s="33">
        <f>COUNTIFS(Archivio!$C$3:$C$1212,"AN",Archivio!$N$3:$N$1212,"IF")</f>
        <v>0</v>
      </c>
      <c r="N3" s="61"/>
      <c r="O3" s="24"/>
      <c r="P3" s="24"/>
      <c r="Q3" s="69" t="s">
        <v>1471</v>
      </c>
      <c r="R3" s="65">
        <f>COUNTIFS(Archivio!$C$3:$C$1212,"AN",Archivio!$O$3:$O$1212,"AA",Archivio!$P$3:$P$1212,"NORMALE")</f>
        <v>30</v>
      </c>
      <c r="S3" s="31">
        <f>COUNTIFS(Archivio!$C$3:$C$1212,"AN",Archivio!$O$3:$O$1212,"AA",Archivio!$P$3:$P$1212,"FUORI R.")</f>
        <v>1</v>
      </c>
      <c r="T3" s="33">
        <f>COUNTIFS(Archivio!$C$3:$C$1212,"AN",Archivio!$O$3:$O$1212,"AA",Archivio!$P$3:$P$1212,"SOSTEGNO")</f>
        <v>0</v>
      </c>
      <c r="U3" s="58"/>
      <c r="V3" s="59"/>
      <c r="W3" s="59"/>
      <c r="X3" s="76" t="s">
        <v>1471</v>
      </c>
      <c r="Y3" s="30">
        <f>COUNTIFS(Archivio!$C$3:$C$1212,"AN",Archivio!$O$3:$O$1212,"EE",Archivio!$P$3:$P$1212,"NORMALE")</f>
        <v>57</v>
      </c>
      <c r="Z3" s="31">
        <f>COUNTIFS(Archivio!$C$3:$C$1212,"AN",Archivio!$O$3:$O$1212,"EE",Archivio!$P$3:$P$1212,"FUORI R.")</f>
        <v>0</v>
      </c>
      <c r="AA3" s="33">
        <f>COUNTIFS(Archivio!$C$3:$C$1212,"AN",Archivio!$O$3:$O$1212,"EE",Archivio!$P$3:$P$1212,"SOSTEGNO")</f>
        <v>3</v>
      </c>
      <c r="AE3" s="76" t="s">
        <v>1471</v>
      </c>
      <c r="AF3" s="30">
        <f>COUNTIFS(Archivio!$C$3:$C$1212,"AN",Archivio!$O$3:$O$1212,"MM",Archivio!$P$3:$P$1212,"NORMALE",Archivio!$Q$3:$Q$1212,"A001")</f>
        <v>5</v>
      </c>
      <c r="AG3" s="31">
        <f>COUNTIFS(Archivio!$C$3:$C$1212,"AN",Archivio!$O$3:$O$1212,"MM",Archivio!$P$3:$P$1212,"NORMALE",Archivio!$Q$3:$Q$1212,"A022")</f>
        <v>12</v>
      </c>
      <c r="AH3" s="31">
        <f>COUNTIFS(Archivio!$C$3:$C$1212,"AN",Archivio!$O$3:$O$1212,"MM",Archivio!$P$3:$P$1212,"NORMALE",Archivio!$Q$3:$Q$1212,"A028")</f>
        <v>10</v>
      </c>
      <c r="AI3" s="31">
        <f>COUNTIFS(Archivio!$C$3:$C$1212,"AN",Archivio!$O$3:$O$1212,"MM",Archivio!$P$3:$P$1212,"NORMALE",Archivio!$Q$3:$Q$1212,"A030")</f>
        <v>1</v>
      </c>
      <c r="AJ3" s="31">
        <f>COUNTIFS(Archivio!$C$3:$C$1212,"AN",Archivio!$O$3:$O$1212,"MM",Archivio!$P$3:$P$1212,"NORMALE",Archivio!$Q$3:$Q$1212,"A049")</f>
        <v>1</v>
      </c>
      <c r="AK3" s="31">
        <f>COUNTIFS(Archivio!$C$3:$C$1212,"AN",Archivio!$O$3:$O$1212,"MM",Archivio!$P$3:$P$1212,"NORMALE",Archivio!$Q$3:$Q$1212,"A060")</f>
        <v>5</v>
      </c>
      <c r="AL3" s="31">
        <f>COUNTIFS(Archivio!$C$3:$C$1212,"AN",Archivio!$O$3:$O$1212,"MM",Archivio!$P$3:$P$1212,"NORMALE",Archivio!$Q$3:$Q$1212,"AA25")</f>
        <v>3</v>
      </c>
      <c r="AM3" s="31">
        <f>COUNTIFS(Archivio!$C$3:$C$1212,"AN",Archivio!$O$3:$O$1212,"MM",Archivio!$P$3:$P$1212,"NORMALE",Archivio!$Q$3:$Q$1212,"AB25")</f>
        <v>9</v>
      </c>
      <c r="AN3" s="31">
        <f>COUNTIFS(Archivio!$C$3:$C$1212,"AN",Archivio!$O$3:$O$1212,"MM",Archivio!$P$3:$P$1212,"NORMALE",Archivio!$Q$3:$Q$1212,"AB56")</f>
        <v>2</v>
      </c>
      <c r="AO3" s="31">
        <f>COUNTIFS(Archivio!$C$3:$C$1212,"AN",Archivio!$O$3:$O$1212,"MM",Archivio!$P$3:$P$1212,"SOSTEGNO",Archivio!$Q$3:$Q$1212,"A001")</f>
        <v>2</v>
      </c>
      <c r="AP3" s="31">
        <f>COUNTIFS(Archivio!$C$3:$C$1212,"AN",Archivio!$O$3:$O$1212,"MM",Archivio!$P$3:$P$1212,"SOSTEGNO",Archivio!$Q$3:$Q$1212,"A022")</f>
        <v>0</v>
      </c>
      <c r="AQ3" s="31">
        <f>COUNTIFS(Archivio!$C$3:$C$1212,"AN",Archivio!$O$3:$O$1212,"MM",Archivio!$P$3:$P$1212,"SOSTEGNO",Archivio!$Q$3:$Q$1212,"A049")</f>
        <v>1</v>
      </c>
      <c r="AR3" s="31">
        <f>COUNTIFS(Archivio!$C$3:$C$1212,"AN",Archivio!$O$3:$O$1212,"MM",Archivio!$P$3:$P$1212,"SOSTEGNO",Archivio!$Q$3:$Q$1212,"A060")</f>
        <v>1</v>
      </c>
      <c r="AS3" s="31">
        <f>COUNTIFS(Archivio!$C$3:$C$1212,"AN",Archivio!$O$3:$O$1212,"MM",Archivio!$P$3:$P$1212,"SOSTEGNO",Archivio!$Q$3:$Q$1212,"AA25")</f>
        <v>2</v>
      </c>
      <c r="AT3" s="31">
        <f>COUNTIFS(Archivio!$C$3:$C$1212,"AN",Archivio!$O$3:$O$1212,"MM",Archivio!$P$3:$P$1212,"SOSTEGNO",Archivio!$Q$3:$Q$1212,"AB25")</f>
        <v>1</v>
      </c>
      <c r="AU3" s="33">
        <f>COUNTIFS(Archivio!$C$3:$C$1212,"AN",Archivio!$O$3:$O$1212,"MM",Archivio!$P$3:$P$1212,"IRC")</f>
        <v>0</v>
      </c>
      <c r="AY3" s="76" t="s">
        <v>1471</v>
      </c>
      <c r="AZ3" s="30">
        <f>COUNTIFS(Archivio!$C$3:$C$1212,"AN",Archivio!$O$3:$O$1212,"SS",Archivio!$P$3:$P$1212,"NORMALE",Archivio!$Q$3:$Q$1212,"A002")</f>
        <v>1</v>
      </c>
      <c r="BA3" s="31">
        <f>COUNTIFS(Archivio!$C$3:$C$1212,"AN",Archivio!$O$3:$O$1212,"SS",Archivio!$P$3:$P$1212,"NORMALE",Archivio!$Q$3:$Q$1212,"A003")</f>
        <v>0</v>
      </c>
      <c r="BB3" s="31">
        <f>COUNTIFS(Archivio!$C$3:$C$1212,"AN",Archivio!$O$3:$O$1212,"SS",Archivio!$P$3:$P$1212,"NORMALE",Archivio!$Q$3:$Q$1212,"A005")</f>
        <v>0</v>
      </c>
      <c r="BC3" s="31">
        <f>COUNTIFS(Archivio!$C$3:$C$1212,"AN",Archivio!$O$3:$O$1212,"SS",Archivio!$P$3:$P$1212,"NORMALE",Archivio!$Q$3:$Q$1212,"A008")</f>
        <v>1</v>
      </c>
      <c r="BD3" s="31">
        <f>COUNTIFS(Archivio!$C$3:$C$1212,"AN",Archivio!$O$3:$O$1212,"SS",Archivio!$P$3:$P$1212,"NORMALE",Archivio!$Q$3:$Q$1212,"A009")</f>
        <v>0</v>
      </c>
      <c r="BE3" s="31">
        <f>COUNTIFS(Archivio!$C$3:$C$1212,"AN",Archivio!$O$3:$O$1212,"SS",Archivio!$P$3:$P$1212,"NORMALE",Archivio!$Q$3:$Q$1212,"A011")</f>
        <v>2</v>
      </c>
      <c r="BF3" s="31">
        <f>COUNTIFS(Archivio!$C$3:$C$1212,"AN",Archivio!$O$3:$O$1212,"SS",Archivio!$P$3:$P$1212,"NORMALE",Archivio!$Q$3:$Q$1212,"A012")</f>
        <v>12</v>
      </c>
      <c r="BG3" s="31">
        <f>COUNTIFS(Archivio!$C$3:$C$1212,"AN",Archivio!$O$3:$O$1212,"SS",Archivio!$P$3:$P$1212,"NORMALE",Archivio!$Q$3:$Q$1212,"A014")</f>
        <v>0</v>
      </c>
      <c r="BH3" s="31">
        <f>COUNTIFS(Archivio!$C$3:$C$1212,"AN",Archivio!$O$3:$O$1212,"SS",Archivio!$P$3:$P$1212,"NORMALE",Archivio!$Q$3:$Q$1212,"A015")</f>
        <v>1</v>
      </c>
      <c r="BI3" s="31">
        <f>COUNTIFS(Archivio!$C$3:$C$1212,"AN",Archivio!$O$3:$O$1212,"SS",Archivio!$P$3:$P$1212,"NORMALE",Archivio!$Q$3:$Q$1212,"A017")</f>
        <v>1</v>
      </c>
      <c r="BJ3" s="31">
        <f>COUNTIFS(Archivio!$C$3:$C$1212,"AN",Archivio!$O$3:$O$1212,"SS",Archivio!$P$3:$P$1212,"NORMALE",Archivio!$Q$3:$Q$1212,"A018")</f>
        <v>1</v>
      </c>
      <c r="BK3" s="31">
        <f>COUNTIFS(Archivio!$C$3:$C$1212,"AN",Archivio!$O$3:$O$1212,"SS",Archivio!$P$3:$P$1212,"NORMALE",Archivio!$Q$3:$Q$1212,"A019")</f>
        <v>1</v>
      </c>
      <c r="BL3" s="31">
        <f>COUNTIFS(Archivio!$C$3:$C$1212,"AN",Archivio!$O$3:$O$1212,"SS",Archivio!$P$3:$P$1212,"NORMALE",Archivio!$Q$3:$Q$1212,"A020")</f>
        <v>3</v>
      </c>
      <c r="BM3" s="31">
        <f>COUNTIFS(Archivio!$C$3:$C$1212,"AN",Archivio!$O$3:$O$1212,"SS",Archivio!$P$3:$P$1212,"NORMALE",Archivio!$Q$3:$Q$1212,"A021")</f>
        <v>2</v>
      </c>
      <c r="BN3" s="31">
        <f>COUNTIFS(Archivio!$C$3:$C$1212,"AN",Archivio!$O$3:$O$1212,"SS",Archivio!$P$3:$P$1212,"NORMALE",Archivio!$Q$3:$Q$1212,"A026")</f>
        <v>11</v>
      </c>
      <c r="BO3" s="31">
        <f>COUNTIFS(Archivio!$C$3:$C$1212,"AN",Archivio!$O$3:$O$1212,"SS",Archivio!$P$3:$P$1212,"NORMALE",Archivio!$Q$3:$Q$1212,"A027")</f>
        <v>4</v>
      </c>
      <c r="BP3" s="31">
        <f>COUNTIFS(Archivio!$C$3:$C$1212,"AN",Archivio!$O$3:$O$1212,"SS",Archivio!$P$3:$P$1212,"NORMALE",Archivio!$Q$3:$Q$1212,"A029")</f>
        <v>3</v>
      </c>
      <c r="BQ3" s="31">
        <f>COUNTIFS(Archivio!$C$3:$C$1212,"AN",Archivio!$O$3:$O$1212,"SS",Archivio!$P$3:$P$1212,"NORMALE",Archivio!$Q$3:$Q$1212,"A034")</f>
        <v>1</v>
      </c>
      <c r="BR3" s="31">
        <f>COUNTIFS(Archivio!$C$3:$C$1212,"AN",Archivio!$O$3:$O$1212,"SS",Archivio!$P$3:$P$1212,"NORMALE",Archivio!$Q$3:$Q$1212,"A037")</f>
        <v>6</v>
      </c>
      <c r="BS3" s="31">
        <f>COUNTIFS(Archivio!$C$3:$C$1212,"AN",Archivio!$O$3:$O$1212,"SS",Archivio!$P$3:$P$1212,"NORMALE",Archivio!$Q$3:$Q$1212,"A040")</f>
        <v>3</v>
      </c>
      <c r="BT3" s="31">
        <f>COUNTIFS(Archivio!$C$3:$C$1212,"AN",Archivio!$O$3:$O$1212,"SS",Archivio!$P$3:$P$1212,"NORMALE",Archivio!$Q$3:$Q$1212,"A041")</f>
        <v>1</v>
      </c>
      <c r="BU3" s="31">
        <f>COUNTIFS(Archivio!$C$3:$C$1212,"AN",Archivio!$O$3:$O$1212,"SS",Archivio!$P$3:$P$1212,"NORMALE",Archivio!$Q$3:$Q$1212,"A042")</f>
        <v>2</v>
      </c>
      <c r="BV3" s="31">
        <f>COUNTIFS(Archivio!$C$3:$C$1212,"AN",Archivio!$O$3:$O$1212,"SS",Archivio!$P$3:$P$1212,"NORMALE",Archivio!$Q$3:$Q$1212,"A045")</f>
        <v>6</v>
      </c>
      <c r="BW3" s="31">
        <f>COUNTIFS(Archivio!$C$3:$C$1212,"AN",Archivio!$O$3:$O$1212,"SS",Archivio!$P$3:$P$1212,"NORMALE",Archivio!$Q$3:$Q$1212,"A046")</f>
        <v>1</v>
      </c>
      <c r="BX3" s="31">
        <f>COUNTIFS(Archivio!$C$3:$C$1212,"AN",Archivio!$O$3:$O$1212,"SS",Archivio!$P$3:$P$1212,"NORMALE",Archivio!$Q$3:$Q$1212,"A047")</f>
        <v>1</v>
      </c>
      <c r="BY3" s="31">
        <f>COUNTIFS(Archivio!$C$3:$C$1212,"AN",Archivio!$O$3:$O$1212,"SS",Archivio!$P$3:$P$1212,"NORMALE",Archivio!$Q$3:$Q$1212,"A048")</f>
        <v>8</v>
      </c>
      <c r="BZ3" s="31">
        <f>COUNTIFS(Archivio!$C$3:$C$1212,"AN",Archivio!$O$3:$O$1212,"SS",Archivio!$P$3:$P$1212,"NORMALE",Archivio!$Q$3:$Q$1212,"A050")</f>
        <v>3</v>
      </c>
      <c r="CA3" s="31">
        <f>COUNTIFS(Archivio!$C$3:$C$1212,"AN",Archivio!$O$3:$O$1212,"SS",Archivio!$P$3:$P$1212,"NORMALE",Archivio!$Q$3:$Q$1212,"A051")</f>
        <v>2</v>
      </c>
      <c r="CB3" s="31">
        <f>COUNTIFS(Archivio!$C$3:$C$1212,"AN",Archivio!$O$3:$O$1212,"SS",Archivio!$P$3:$P$1212,"NORMALE",Archivio!$Q$3:$Q$1212,"A054")</f>
        <v>0</v>
      </c>
      <c r="CC3" s="31">
        <f>COUNTIFS(Archivio!$C$3:$C$1212,"AN",Archivio!$O$3:$O$1212,"SS",Archivio!$P$3:$P$1212,"NORMALE",Archivio!$Q$3:$Q$1212,"A066")</f>
        <v>1</v>
      </c>
      <c r="CD3" s="31">
        <f>COUNTIFS(Archivio!$C$3:$C$1212,"AN",Archivio!$O$3:$O$1212,"SS",Archivio!$P$3:$P$1212,"NORMALE",Archivio!$Q$3:$Q$1212,"A072")</f>
        <v>0</v>
      </c>
      <c r="CE3" s="31">
        <f>COUNTIFS(Archivio!$C$3:$C$1212,"AN",Archivio!$O$3:$O$1212,"SS",Archivio!$P$3:$P$1212,"NORMALE",Archivio!$Q$3:$Q$1212,"AA24")</f>
        <v>4</v>
      </c>
      <c r="CF3" s="31">
        <f>COUNTIFS(Archivio!$C$3:$C$1212,"AN",Archivio!$O$3:$O$1212,"SS",Archivio!$P$3:$P$1212,"NORMALE",Archivio!$Q$3:$Q$1212,"AB24")</f>
        <v>15</v>
      </c>
      <c r="CG3" s="31">
        <f>COUNTIFS(Archivio!$C$3:$C$1212,"AN",Archivio!$O$3:$O$1212,"SS",Archivio!$P$3:$P$1212,"NORMALE",Archivio!$Q$3:$Q$1212,"AD24")</f>
        <v>1</v>
      </c>
      <c r="CH3" s="31">
        <f>COUNTIFS(Archivio!$C$3:$C$1212,"AN",Archivio!$O$3:$O$1212,"SS",Archivio!$P$3:$P$1212,"NORMALE",Archivio!$Q$3:$Q$1212,"B003")</f>
        <v>1</v>
      </c>
      <c r="CI3" s="31">
        <f>COUNTIFS(Archivio!$C$3:$C$1212,"AN",Archivio!$O$3:$O$1212,"SS",Archivio!$P$3:$P$1212,"NORMALE",Archivio!$Q$3:$Q$1212,"B006")</f>
        <v>0</v>
      </c>
      <c r="CJ3" s="31">
        <f>COUNTIFS(Archivio!$C$3:$C$1212,"AN",Archivio!$O$3:$O$1212,"SS",Archivio!$P$3:$P$1212,"NORMALE",Archivio!$Q$3:$Q$1212,"B011")</f>
        <v>1</v>
      </c>
      <c r="CK3" s="31">
        <f>COUNTIFS(Archivio!$C$3:$C$1212,"AN",Archivio!$O$3:$O$1212,"SS",Archivio!$P$3:$P$1212,"NORMALE",Archivio!$Q$3:$Q$1212,"B012")</f>
        <v>0</v>
      </c>
      <c r="CL3" s="31">
        <f>COUNTIFS(Archivio!$C$3:$C$1212,"AN",Archivio!$O$3:$O$1212,"SS",Archivio!$P$3:$P$1212,"NORMALE",Archivio!$Q$3:$Q$1212,"B015")</f>
        <v>1</v>
      </c>
      <c r="CM3" s="31">
        <f>COUNTIFS(Archivio!$C$3:$C$1212,"AN",Archivio!$O$3:$O$1212,"SS",Archivio!$P$3:$P$1212,"NORMALE",Archivio!$Q$3:$Q$1212,"B016")</f>
        <v>0</v>
      </c>
      <c r="CN3" s="31">
        <f>COUNTIFS(Archivio!$C$3:$C$1212,"AN",Archivio!$O$3:$O$1212,"SS",Archivio!$P$3:$P$1212,"NORMALE",Archivio!$Q$3:$Q$1212,"B017")</f>
        <v>0</v>
      </c>
      <c r="CO3" s="31">
        <f>COUNTIFS(Archivio!$C$3:$C$1212,"AN",Archivio!$O$3:$O$1212,"SS",Archivio!$P$3:$P$1212,"NORMALE",Archivio!$Q$3:$Q$1212,"B018")</f>
        <v>0</v>
      </c>
      <c r="CP3" s="31">
        <f>COUNTIFS(Archivio!$C$3:$C$1212,"AN",Archivio!$O$3:$O$1212,"SS",Archivio!$P$3:$P$1212,"NORMALE",Archivio!$Q$3:$Q$1212,"B020")</f>
        <v>0</v>
      </c>
      <c r="CQ3" s="31">
        <f>COUNTIFS(Archivio!$C$3:$C$1212,"AN",Archivio!$O$3:$O$1212,"SS",Archivio!$P$3:$P$1212,"NORMALE",Archivio!$Q$3:$Q$1212,"B021")</f>
        <v>1</v>
      </c>
      <c r="CR3" s="31">
        <f>COUNTIFS(Archivio!$C$3:$C$1212,"AN",Archivio!$O$3:$O$1212,"SS",Archivio!$P$3:$P$1212,"NORMALE",Archivio!$Q$3:$Q$1212,"B026")</f>
        <v>0</v>
      </c>
      <c r="CS3" s="31">
        <f>COUNTIFS(Archivio!$C$3:$C$1212,"AN",Archivio!$O$3:$O$1212,"SS",Archivio!$P$3:$P$1212,"NORMALE",Archivio!$Q$3:$Q$1212,"BB02")</f>
        <v>0</v>
      </c>
      <c r="CT3" s="31">
        <f>COUNTIFS(Archivio!$C$3:$C$1212,"AN",Archivio!$O$3:$O$1212,"SS",Archivio!$P$3:$P$1212,"NORMALE",Archivio!$Q$3:$Q$1212,"BC02")</f>
        <v>0</v>
      </c>
      <c r="CU3" s="31">
        <f>COUNTIFS(Archivio!$C$3:$C$1212,"AN",Archivio!$O$3:$O$1212,"SS",Archivio!$P$3:$P$1212,"SOSTEGNO",Archivio!$Q$3:$Q$1212,"A012")</f>
        <v>0</v>
      </c>
      <c r="CV3" s="31">
        <f>COUNTIFS(Archivio!$C$3:$C$1212,"AN",Archivio!$O$3:$O$1212,"SS",Archivio!$P$3:$P$1212,"SOSTEGNO",Archivio!$Q$3:$Q$1212,"A017")</f>
        <v>0</v>
      </c>
      <c r="CW3" s="31">
        <f>COUNTIFS(Archivio!$C$3:$C$1212,"AN",Archivio!$O$3:$O$1212,"SS",Archivio!$P$3:$P$1212,"SOSTEGNO",Archivio!$Q$3:$Q$1212,"A029")</f>
        <v>0</v>
      </c>
      <c r="CX3" s="31">
        <f>COUNTIFS(Archivio!$C$3:$C$1212,"AN",Archivio!$O$3:$O$1212,"SS",Archivio!$P$3:$P$1212,"SOSTEGNO",Archivio!$Q$3:$Q$1212,"A046")</f>
        <v>0</v>
      </c>
      <c r="CY3" s="31">
        <f>COUNTIFS(Archivio!$C$3:$C$1212,"AN",Archivio!$O$3:$O$1212,"SS",Archivio!$P$3:$P$1212,"SOSTEGNO",Archivio!$Q$3:$Q$1212,"A048")</f>
        <v>2</v>
      </c>
      <c r="CZ3" s="31">
        <f>COUNTIFS(Archivio!$C$3:$C$1212,"AN",Archivio!$O$3:$O$1212,"SS",Archivio!$P$3:$P$1212,"SOSTEGNO",Archivio!$Q$3:$Q$1212,"AB24")</f>
        <v>0</v>
      </c>
      <c r="DA3" s="33">
        <f>COUNTIFS(Archivio!$C$3:$C$1212,"AN",Archivio!$O$3:$O$1212,"SS",Archivio!$P$3:$P$1212,"IRC")+DC3+DD3</f>
        <v>2</v>
      </c>
      <c r="DB3" s="100">
        <f>COUNTIFS(Archivio!$C$3:$C$1212,"AN",Archivio!$P$3:$P$1212,"PED")</f>
        <v>1</v>
      </c>
      <c r="DC3" s="34">
        <f>COUNTIFS(Archivio!$C$3:$C$1212,"AN",Archivio!$O$3:$O$1212,"IRC",Archivio!$P$3:$P$1212,"NORMALE")</f>
        <v>0</v>
      </c>
      <c r="DD3" s="100">
        <v>2</v>
      </c>
    </row>
    <row r="4" spans="1:112" ht="15.75">
      <c r="A4" s="77" t="s">
        <v>2104</v>
      </c>
      <c r="B4" s="40">
        <f>COUNTIFS(Archivio!$C$3:$C$1212,"AP",Archivio!$E$3:$E$1212,"DIR")</f>
        <v>3</v>
      </c>
      <c r="F4" s="35" t="s">
        <v>2104</v>
      </c>
      <c r="G4" s="36">
        <f>COUNTIFS(Archivio!$C$3:$C$1212,"AP",Archivio!$N$3:$N$1212,"AA")</f>
        <v>16</v>
      </c>
      <c r="H4" s="37">
        <f>COUNTIFS(Archivio!$C$3:$C$1212,"AP",Archivio!$N$3:$N$1212,"AT")</f>
        <v>6</v>
      </c>
      <c r="I4" s="37">
        <f>COUNTIFS(Archivio!$C$3:$C$1212,"AP",Archivio!$N$3:$N$1212,"CO")</f>
        <v>0</v>
      </c>
      <c r="J4" s="37">
        <f>COUNTIFS(Archivio!$C$3:$C$1212,"AP",Archivio!$N$3:$N$1212,"CS")</f>
        <v>51</v>
      </c>
      <c r="K4" s="37">
        <f>COUNTIFS(Archivio!$C$3:$C$1212,"AP",Archivio!$N$3:$N$1212,"DM")</f>
        <v>1</v>
      </c>
      <c r="L4" s="38">
        <f>COUNTIFS(Archivio!$C$3:$C$1212,"AP",Archivio!$N$3:$N$1212,"DSGA")</f>
        <v>0</v>
      </c>
      <c r="M4" s="39">
        <f>COUNTIFS(Archivio!$C$3:$C$1212,"AP",Archivio!$N$3:$N$1212,"IF")</f>
        <v>1</v>
      </c>
      <c r="N4" s="61"/>
      <c r="O4" s="24"/>
      <c r="P4" s="24"/>
      <c r="Q4" s="70" t="s">
        <v>2104</v>
      </c>
      <c r="R4" s="66">
        <f>COUNTIFS(Archivio!$C$3:$C$1212,"AP",Archivio!$O$3:$O$1212,"AA",Archivio!$P$3:$P$1212,"NORMALE")</f>
        <v>35</v>
      </c>
      <c r="S4" s="37">
        <f>COUNTIFS(Archivio!$C$3:$C$1212,"AP",Archivio!$O$3:$O$1212,"AA",Archivio!$P$3:$P$1212,"FUORI R.")</f>
        <v>0</v>
      </c>
      <c r="T4" s="39">
        <f>COUNTIFS(Archivio!$C$3:$C$1212,"AP",Archivio!$O$3:$O$1212,"AA",Archivio!$P$3:$P$1212,"SOSTEGNO")</f>
        <v>0</v>
      </c>
      <c r="U4" s="58"/>
      <c r="V4" s="59"/>
      <c r="W4" s="59"/>
      <c r="X4" s="77" t="s">
        <v>2104</v>
      </c>
      <c r="Y4" s="36">
        <f>COUNTIFS(Archivio!$C$3:$C$1212,"AP",Archivio!$O$3:$O$1212,"EE",Archivio!$P$3:$P$1212,"NORMALE")</f>
        <v>55</v>
      </c>
      <c r="Z4" s="37">
        <f>COUNTIFS(Archivio!$C$3:$C$1212,"AP",Archivio!$O$3:$O$1212,"EE",Archivio!$P$3:$P$1212,"FUORI R.")</f>
        <v>0</v>
      </c>
      <c r="AA4" s="39">
        <f>COUNTIFS(Archivio!$C$3:$C$1212,"AP",Archivio!$O$3:$O$1212,"EE",Archivio!$P$3:$P$1212,"SOSTEGNO")</f>
        <v>3</v>
      </c>
      <c r="AE4" s="77" t="s">
        <v>2104</v>
      </c>
      <c r="AF4" s="36">
        <f>COUNTIFS(Archivio!$C$3:$C$1212,"AP",Archivio!$O$3:$O$1212,"MM",Archivio!$P$3:$P$1212,"NORMALE",Archivio!$Q$3:$Q$1212,"A001")</f>
        <v>4</v>
      </c>
      <c r="AG4" s="37">
        <f>COUNTIFS(Archivio!$C$3:$C$1212,"AP",Archivio!$O$3:$O$1212,"MM",Archivio!$P$3:$P$1212,"NORMALE",Archivio!$Q$3:$Q$1212,"A022")</f>
        <v>15</v>
      </c>
      <c r="AH4" s="37">
        <f>COUNTIFS(Archivio!$C$3:$C$1212,"AP",Archivio!$O$3:$O$1212,"MM",Archivio!$P$3:$P$1212,"NORMALE",Archivio!$Q$3:$Q$1212,"A028")</f>
        <v>9</v>
      </c>
      <c r="AI4" s="37">
        <f>COUNTIFS(Archivio!$C$3:$C$1212,"AP",Archivio!$O$3:$O$1212,"MM",Archivio!$P$3:$P$1212,"NORMALE",Archivio!$Q$3:$Q$1212,"A030")</f>
        <v>8</v>
      </c>
      <c r="AJ4" s="37">
        <f>COUNTIFS(Archivio!$C$3:$C$1212,"AP",Archivio!$O$3:$O$1212,"MM",Archivio!$P$3:$P$1212,"NORMALE",Archivio!$Q$3:$Q$1212,"A049")</f>
        <v>2</v>
      </c>
      <c r="AK4" s="37">
        <f>COUNTIFS(Archivio!$C$3:$C$1212,"AP",Archivio!$O$3:$O$1212,"MM",Archivio!$P$3:$P$1212,"NORMALE",Archivio!$Q$3:$Q$1212,"A060")</f>
        <v>3</v>
      </c>
      <c r="AL4" s="37">
        <f>COUNTIFS(Archivio!$C$3:$C$1212,"AP",Archivio!$O$3:$O$1212,"MM",Archivio!$P$3:$P$1212,"NORMALE",Archivio!$Q$3:$Q$1212,"AA25")</f>
        <v>0</v>
      </c>
      <c r="AM4" s="37">
        <f>COUNTIFS(Archivio!$C$3:$C$1212,"AP",Archivio!$O$3:$O$1212,"MM",Archivio!$P$3:$P$1212,"NORMALE",Archivio!$Q$3:$Q$1212,"AB25")</f>
        <v>2</v>
      </c>
      <c r="AN4" s="37">
        <f>COUNTIFS(Archivio!$C$3:$C$1212,"AP",Archivio!$O$3:$O$1212,"MM",Archivio!$P$3:$P$1212,"NORMALE",Archivio!$Q$3:$Q$1212,"AB56")</f>
        <v>0</v>
      </c>
      <c r="AO4" s="37">
        <f>COUNTIFS(Archivio!$C$3:$C$1212,"AP",Archivio!$O$3:$O$1212,"MM",Archivio!$P$3:$P$1212,"SOSTEGNO",Archivio!$Q$3:$Q$1212,"A001")</f>
        <v>1</v>
      </c>
      <c r="AP4" s="37">
        <f>COUNTIFS(Archivio!$C$3:$C$1212,"AP",Archivio!$O$3:$O$1212,"MM",Archivio!$P$3:$P$1212,"SOSTEGNO",Archivio!$Q$3:$Q$1212,"A022")</f>
        <v>0</v>
      </c>
      <c r="AQ4" s="37">
        <f>COUNTIFS(Archivio!$C$3:$C$1212,"AP",Archivio!$O$3:$O$1212,"MM",Archivio!$P$3:$P$1212,"SOSTEGNO",Archivio!$Q$3:$Q$1212,"A049")</f>
        <v>0</v>
      </c>
      <c r="AR4" s="37">
        <f>COUNTIFS(Archivio!$C$3:$C$1212,"AP",Archivio!$O$3:$O$1212,"MM",Archivio!$P$3:$P$1212,"SOSTEGNO",Archivio!$Q$3:$Q$1212,"A060")</f>
        <v>0</v>
      </c>
      <c r="AS4" s="37">
        <f>COUNTIFS(Archivio!$C$3:$C$1212,"AP",Archivio!$O$3:$O$1212,"MM",Archivio!$P$3:$P$1212,"SOSTEGNO",Archivio!$Q$3:$Q$1212,"AA25")</f>
        <v>0</v>
      </c>
      <c r="AT4" s="37">
        <f>COUNTIFS(Archivio!$C$3:$C$1212,"AP",Archivio!$O$3:$O$1212,"MM",Archivio!$P$3:$P$1212,"SOSTEGNO",Archivio!$Q$3:$Q$1212,"AB25")</f>
        <v>0</v>
      </c>
      <c r="AU4" s="39">
        <f>COUNTIFS(Archivio!$C$3:$C$1212,"AP",Archivio!$O$3:$O$1212,"MM",Archivio!$P$3:$P$1212,"IRC")</f>
        <v>0</v>
      </c>
      <c r="AY4" s="77" t="s">
        <v>2104</v>
      </c>
      <c r="AZ4" s="36">
        <f>COUNTIFS(Archivio!$C$3:$C$1212,"AP",Archivio!$O$3:$O$1212,"SS",Archivio!$P$3:$P$1212,"NORMALE",Archivio!$Q$3:$Q$1212,"A002")</f>
        <v>0</v>
      </c>
      <c r="BA4" s="37">
        <f>COUNTIFS(Archivio!$C$3:$C$1212,"AP",Archivio!$O$3:$O$1212,"SS",Archivio!$P$3:$P$1212,"NORMALE",Archivio!$Q$3:$Q$1212,"A003")</f>
        <v>1</v>
      </c>
      <c r="BB4" s="37">
        <f>COUNTIFS(Archivio!$C$3:$C$1212,"AP",Archivio!$O$3:$O$1212,"SS",Archivio!$P$3:$P$1212,"NORMALE",Archivio!$Q$3:$Q$1212,"A005")</f>
        <v>0</v>
      </c>
      <c r="BC4" s="37">
        <f>COUNTIFS(Archivio!$C$3:$C$1212,"AP",Archivio!$O$3:$O$1212,"SS",Archivio!$P$3:$P$1212,"NORMALE",Archivio!$Q$3:$Q$1212,"A008")</f>
        <v>2</v>
      </c>
      <c r="BD4" s="37">
        <f>COUNTIFS(Archivio!$C$3:$C$1212,"AP",Archivio!$O$3:$O$1212,"SS",Archivio!$P$3:$P$1212,"NORMALE",Archivio!$Q$3:$Q$1212,"A009")</f>
        <v>1</v>
      </c>
      <c r="BE4" s="37">
        <f>COUNTIFS(Archivio!$C$3:$C$1212,"AP",Archivio!$O$3:$O$1212,"SS",Archivio!$P$3:$P$1212,"NORMALE",Archivio!$Q$3:$Q$1212,"A011")</f>
        <v>4</v>
      </c>
      <c r="BF4" s="37">
        <f>COUNTIFS(Archivio!$C$3:$C$1212,"AP",Archivio!$O$3:$O$1212,"SS",Archivio!$P$3:$P$1212,"NORMALE",Archivio!$Q$3:$Q$1212,"A012")</f>
        <v>5</v>
      </c>
      <c r="BG4" s="37">
        <f>COUNTIFS(Archivio!$C$3:$C$1212,"AP",Archivio!$O$3:$O$1212,"SS",Archivio!$P$3:$P$1212,"NORMALE",Archivio!$Q$3:$Q$1212,"A014")</f>
        <v>2</v>
      </c>
      <c r="BH4" s="37">
        <f>COUNTIFS(Archivio!$C$3:$C$1212,"AP",Archivio!$O$3:$O$1212,"SS",Archivio!$P$3:$P$1212,"NORMALE",Archivio!$Q$3:$Q$1212,"A015")</f>
        <v>1</v>
      </c>
      <c r="BI4" s="37">
        <f>COUNTIFS(Archivio!$C$3:$C$1212,"AP",Archivio!$O$3:$O$1212,"SS",Archivio!$P$3:$P$1212,"NORMALE",Archivio!$Q$3:$Q$1212,"A017")</f>
        <v>0</v>
      </c>
      <c r="BJ4" s="37">
        <f>COUNTIFS(Archivio!$C$3:$C$1212,"AP",Archivio!$O$3:$O$1212,"SS",Archivio!$P$3:$P$1212,"NORMALE",Archivio!$Q$3:$Q$1212,"A018")</f>
        <v>0</v>
      </c>
      <c r="BK4" s="37">
        <f>COUNTIFS(Archivio!$C$3:$C$1212,"AP",Archivio!$O$3:$O$1212,"SS",Archivio!$P$3:$P$1212,"NORMALE",Archivio!$Q$3:$Q$1212,"A019")</f>
        <v>1</v>
      </c>
      <c r="BL4" s="37">
        <f>COUNTIFS(Archivio!$C$3:$C$1212,"AP",Archivio!$O$3:$O$1212,"SS",Archivio!$P$3:$P$1212,"NORMALE",Archivio!$Q$3:$Q$1212,"A020")</f>
        <v>2</v>
      </c>
      <c r="BM4" s="37">
        <f>COUNTIFS(Archivio!$C$3:$C$1212,"AP",Archivio!$O$3:$O$1212,"SS",Archivio!$P$3:$P$1212,"NORMALE",Archivio!$Q$3:$Q$1212,"A021")</f>
        <v>0</v>
      </c>
      <c r="BN4" s="37">
        <f>COUNTIFS(Archivio!$C$3:$C$1212,"AP",Archivio!$O$3:$O$1212,"SS",Archivio!$P$3:$P$1212,"NORMALE",Archivio!$Q$3:$Q$1212,"A026")</f>
        <v>9</v>
      </c>
      <c r="BO4" s="37">
        <f>COUNTIFS(Archivio!$C$3:$C$1212,"AP",Archivio!$O$3:$O$1212,"SS",Archivio!$P$3:$P$1212,"NORMALE",Archivio!$Q$3:$Q$1212,"A027")</f>
        <v>2</v>
      </c>
      <c r="BP4" s="37">
        <f>COUNTIFS(Archivio!$C$3:$C$1212,"AP",Archivio!$O$3:$O$1212,"SS",Archivio!$P$3:$P$1212,"NORMALE",Archivio!$Q$3:$Q$1212,"A029")</f>
        <v>0</v>
      </c>
      <c r="BQ4" s="37">
        <f>COUNTIFS(Archivio!$C$3:$C$1212,"AP",Archivio!$O$3:$O$1212,"SS",Archivio!$P$3:$P$1212,"NORMALE",Archivio!$Q$3:$Q$1212,"A034")</f>
        <v>4</v>
      </c>
      <c r="BR4" s="37">
        <f>COUNTIFS(Archivio!$C$3:$C$1212,"AP",Archivio!$O$3:$O$1212,"SS",Archivio!$P$3:$P$1212,"NORMALE",Archivio!$Q$3:$Q$1212,"A037")</f>
        <v>3</v>
      </c>
      <c r="BS4" s="37">
        <f>COUNTIFS(Archivio!$C$3:$C$1212,"AP",Archivio!$O$3:$O$1212,"SS",Archivio!$P$3:$P$1212,"NORMALE",Archivio!$Q$3:$Q$1212,"A040")</f>
        <v>3</v>
      </c>
      <c r="BT4" s="37">
        <f>COUNTIFS(Archivio!$C$3:$C$1212,"AP",Archivio!$O$3:$O$1212,"SS",Archivio!$P$3:$P$1212,"NORMALE",Archivio!$Q$3:$Q$1212,"A041")</f>
        <v>1</v>
      </c>
      <c r="BU4" s="37">
        <f>COUNTIFS(Archivio!$C$3:$C$1212,"AP",Archivio!$O$3:$O$1212,"SS",Archivio!$P$3:$P$1212,"NORMALE",Archivio!$Q$3:$Q$1212,"A042")</f>
        <v>1</v>
      </c>
      <c r="BV4" s="37">
        <f>COUNTIFS(Archivio!$C$3:$C$1212,"AP",Archivio!$O$3:$O$1212,"SS",Archivio!$P$3:$P$1212,"NORMALE",Archivio!$Q$3:$Q$1212,"A045")</f>
        <v>3</v>
      </c>
      <c r="BW4" s="37">
        <f>COUNTIFS(Archivio!$C$3:$C$1212,"AP",Archivio!$O$3:$O$1212,"SS",Archivio!$P$3:$P$1212,"NORMALE",Archivio!$Q$3:$Q$1212,"A046")</f>
        <v>9</v>
      </c>
      <c r="BX4" s="37">
        <f>COUNTIFS(Archivio!$C$3:$C$1212,"AP",Archivio!$O$3:$O$1212,"SS",Archivio!$P$3:$P$1212,"NORMALE",Archivio!$Q$3:$Q$1212,"A047")</f>
        <v>2</v>
      </c>
      <c r="BY4" s="37">
        <f>COUNTIFS(Archivio!$C$3:$C$1212,"AP",Archivio!$O$3:$O$1212,"SS",Archivio!$P$3:$P$1212,"NORMALE",Archivio!$Q$3:$Q$1212,"A048")</f>
        <v>11</v>
      </c>
      <c r="BZ4" s="37">
        <f>COUNTIFS(Archivio!$C$3:$C$1212,"AP",Archivio!$O$3:$O$1212,"SS",Archivio!$P$3:$P$1212,"NORMALE",Archivio!$Q$3:$Q$1212,"A050")</f>
        <v>12</v>
      </c>
      <c r="CA4" s="37">
        <f>COUNTIFS(Archivio!$C$3:$C$1212,"AP",Archivio!$O$3:$O$1212,"SS",Archivio!$P$3:$P$1212,"NORMALE",Archivio!$Q$3:$Q$1212,"A051")</f>
        <v>1</v>
      </c>
      <c r="CB4" s="37">
        <f>COUNTIFS(Archivio!$C$3:$C$1212,"AP",Archivio!$O$3:$O$1212,"SS",Archivio!$P$3:$P$1212,"NORMALE",Archivio!$Q$3:$Q$1212,"A054")</f>
        <v>1</v>
      </c>
      <c r="CC4" s="37">
        <f>COUNTIFS(Archivio!$C$3:$C$1212,"AP",Archivio!$O$3:$O$1212,"SS",Archivio!$P$3:$P$1212,"NORMALE",Archivio!$Q$3:$Q$1212,"A066")</f>
        <v>0</v>
      </c>
      <c r="CD4" s="37">
        <f>COUNTIFS(Archivio!$C$3:$C$1212,"AP",Archivio!$O$3:$O$1212,"SS",Archivio!$P$3:$P$1212,"NORMALE",Archivio!$Q$3:$Q$1212,"A072")</f>
        <v>0</v>
      </c>
      <c r="CE4" s="37">
        <f>COUNTIFS(Archivio!$C$3:$C$1212,"AP",Archivio!$O$3:$O$1212,"SS",Archivio!$P$3:$P$1212,"NORMALE",Archivio!$Q$3:$Q$1212,"AA24")</f>
        <v>0</v>
      </c>
      <c r="CF4" s="37">
        <f>COUNTIFS(Archivio!$C$3:$C$1212,"AP",Archivio!$O$3:$O$1212,"SS",Archivio!$P$3:$P$1212,"NORMALE",Archivio!$Q$3:$Q$1212,"AB24")</f>
        <v>9</v>
      </c>
      <c r="CG4" s="37">
        <f>COUNTIFS(Archivio!$C$3:$C$1212,"AP",Archivio!$O$3:$O$1212,"SS",Archivio!$P$3:$P$1212,"NORMALE",Archivio!$Q$3:$Q$1212,"AD24")</f>
        <v>1</v>
      </c>
      <c r="CH4" s="37">
        <f>COUNTIFS(Archivio!$C$3:$C$1212,"AP",Archivio!$O$3:$O$1212,"SS",Archivio!$P$3:$P$1212,"NORMALE",Archivio!$Q$3:$Q$1212,"B003")</f>
        <v>0</v>
      </c>
      <c r="CI4" s="37">
        <f>COUNTIFS(Archivio!$C$3:$C$1212,"AP",Archivio!$O$3:$O$1212,"SS",Archivio!$P$3:$P$1212,"NORMALE",Archivio!$Q$3:$Q$1212,"B006")</f>
        <v>2</v>
      </c>
      <c r="CJ4" s="37">
        <f>COUNTIFS(Archivio!$C$3:$C$1212,"AP",Archivio!$O$3:$O$1212,"SS",Archivio!$P$3:$P$1212,"NORMALE",Archivio!$Q$3:$Q$1212,"B011")</f>
        <v>0</v>
      </c>
      <c r="CK4" s="37">
        <f>COUNTIFS(Archivio!$C$3:$C$1212,"AP",Archivio!$O$3:$O$1212,"SS",Archivio!$P$3:$P$1212,"NORMALE",Archivio!$Q$3:$Q$1212,"B012")</f>
        <v>0</v>
      </c>
      <c r="CL4" s="37">
        <f>COUNTIFS(Archivio!$C$3:$C$1212,"AP",Archivio!$O$3:$O$1212,"SS",Archivio!$P$3:$P$1212,"NORMALE",Archivio!$Q$3:$Q$1212,"B015")</f>
        <v>2</v>
      </c>
      <c r="CM4" s="37">
        <f>COUNTIFS(Archivio!$C$3:$C$1212,"AP",Archivio!$O$3:$O$1212,"SS",Archivio!$P$3:$P$1212,"NORMALE",Archivio!$Q$3:$Q$1212,"B016")</f>
        <v>0</v>
      </c>
      <c r="CN4" s="37">
        <f>COUNTIFS(Archivio!$C$3:$C$1212,"AP",Archivio!$O$3:$O$1212,"SS",Archivio!$P$3:$P$1212,"NORMALE",Archivio!$Q$3:$Q$1212,"B017")</f>
        <v>0</v>
      </c>
      <c r="CO4" s="37">
        <f>COUNTIFS(Archivio!$C$3:$C$1212,"AP",Archivio!$O$3:$O$1212,"SS",Archivio!$P$3:$P$1212,"NORMALE",Archivio!$Q$3:$Q$1212,"B018")</f>
        <v>0</v>
      </c>
      <c r="CP4" s="37">
        <f>COUNTIFS(Archivio!$C$3:$C$1212,"AP",Archivio!$O$3:$O$1212,"SS",Archivio!$P$3:$P$1212,"NORMALE",Archivio!$Q$3:$Q$1212,"B020")</f>
        <v>1</v>
      </c>
      <c r="CQ4" s="37">
        <f>COUNTIFS(Archivio!$C$3:$C$1212,"AP",Archivio!$O$3:$O$1212,"SS",Archivio!$P$3:$P$1212,"NORMALE",Archivio!$Q$3:$Q$1212,"B021")</f>
        <v>0</v>
      </c>
      <c r="CR4" s="37">
        <f>COUNTIFS(Archivio!$C$3:$C$1212,"AP",Archivio!$O$3:$O$1212,"SS",Archivio!$P$3:$P$1212,"NORMALE",Archivio!$Q$3:$Q$1212,"B026")</f>
        <v>0</v>
      </c>
      <c r="CS4" s="37">
        <f>COUNTIFS(Archivio!$C$3:$C$1212,"AP",Archivio!$O$3:$O$1212,"SS",Archivio!$P$3:$P$1212,"NORMALE",Archivio!$Q$3:$Q$1212,"BB02")</f>
        <v>0</v>
      </c>
      <c r="CT4" s="37">
        <f>COUNTIFS(Archivio!$C$3:$C$1212,"AP",Archivio!$O$3:$O$1212,"SS",Archivio!$P$3:$P$1212,"NORMALE",Archivio!$Q$3:$Q$1212,"BC02")</f>
        <v>1</v>
      </c>
      <c r="CU4" s="37">
        <f>COUNTIFS(Archivio!$C$3:$C$1212,"AP",Archivio!$O$3:$O$1212,"SS",Archivio!$P$3:$P$1212,"SOSTEGNO",Archivio!$Q$3:$Q$1212,"A012")</f>
        <v>0</v>
      </c>
      <c r="CV4" s="37">
        <f>COUNTIFS(Archivio!$C$3:$C$1212,"AP",Archivio!$O$3:$O$1212,"SS",Archivio!$P$3:$P$1212,"SOSTEGNO",Archivio!$Q$3:$Q$1212,"A017")</f>
        <v>1</v>
      </c>
      <c r="CW4" s="37">
        <f>COUNTIFS(Archivio!$C$3:$C$1212,"AP",Archivio!$O$3:$O$1212,"SS",Archivio!$P$3:$P$1212,"SOSTEGNO",Archivio!$Q$3:$Q$1212,"A029")</f>
        <v>1</v>
      </c>
      <c r="CX4" s="37">
        <f>COUNTIFS(Archivio!$C$3:$C$1212,"AP",Archivio!$O$3:$O$1212,"SS",Archivio!$P$3:$P$1212,"SOSTEGNO",Archivio!$Q$3:$Q$1212,"A046")</f>
        <v>0</v>
      </c>
      <c r="CY4" s="37">
        <f>COUNTIFS(Archivio!$C$3:$C$1212,"AP",Archivio!$O$3:$O$1212,"SS",Archivio!$P$3:$P$1212,"SOSTEGNO",Archivio!$Q$3:$Q$1212,"A048")</f>
        <v>0</v>
      </c>
      <c r="CZ4" s="37">
        <f>COUNTIFS(Archivio!$C$3:$C$1212,"AP",Archivio!$O$3:$O$1212,"SS",Archivio!$P$3:$P$1212,"SOSTEGNO",Archivio!$Q$3:$Q$1212,"AB24")</f>
        <v>0</v>
      </c>
      <c r="DA4" s="39">
        <f>COUNTIFS(Archivio!$C$3:$C$1212,"AP",Archivio!$O$3:$O$1212,"SS",Archivio!$P$3:$P$1212,"IRC")+DC4+DD4</f>
        <v>4</v>
      </c>
      <c r="DB4" s="101">
        <f>COUNTIFS(Archivio!$C$3:$C$1212,"AP",Archivio!$P$3:$P$1212,"PED")</f>
        <v>4</v>
      </c>
      <c r="DC4" s="40">
        <f>COUNTIFS(Archivio!$C$3:$C$1212,"AP",Archivio!$O$3:$O$1212,"IRC",Archivio!$P$3:$P$1212,"NORMALE")</f>
        <v>0</v>
      </c>
      <c r="DD4" s="101">
        <v>3</v>
      </c>
    </row>
    <row r="5" spans="1:112" ht="15.75">
      <c r="A5" s="78" t="s">
        <v>2578</v>
      </c>
      <c r="B5" s="46">
        <f>COUNTIFS(Archivio!$C$3:$C$1212,"MC",Archivio!$E$3:$E$1212,"DIR")</f>
        <v>2</v>
      </c>
      <c r="F5" s="41" t="s">
        <v>2578</v>
      </c>
      <c r="G5" s="42">
        <f>COUNTIFS(Archivio!$C$3:$C$1212,"MC",Archivio!$N$3:$N$1212,"AA")</f>
        <v>10</v>
      </c>
      <c r="H5" s="43">
        <f>COUNTIFS(Archivio!$C$3:$C$1212,"MC",Archivio!$N$3:$N$1212,"AT")</f>
        <v>2</v>
      </c>
      <c r="I5" s="43">
        <f>COUNTIFS(Archivio!$C$3:$C$1212,"MC",Archivio!$N$3:$N$1212,"CO")</f>
        <v>0</v>
      </c>
      <c r="J5" s="43">
        <f>COUNTIFS(Archivio!$C$3:$C$1212,"MC",Archivio!$N$3:$N$1212,"CS")</f>
        <v>47</v>
      </c>
      <c r="K5" s="43">
        <f>COUNTIFS(Archivio!$C$3:$C$1212,"MC",Archivio!$N$3:$N$1212,"DM")</f>
        <v>1</v>
      </c>
      <c r="L5" s="44">
        <f>COUNTIFS(Archivio!$C$3:$C$1212,"MC",Archivio!$N$3:$N$1212,"DSGA")</f>
        <v>0</v>
      </c>
      <c r="M5" s="45">
        <f>COUNTIFS(Archivio!$C$3:$C$1212,"MC",Archivio!$N$3:$N$1212,"IF")</f>
        <v>0</v>
      </c>
      <c r="N5" s="61"/>
      <c r="O5" s="24"/>
      <c r="P5" s="24"/>
      <c r="Q5" s="71" t="s">
        <v>2578</v>
      </c>
      <c r="R5" s="67">
        <f>COUNTIFS(Archivio!$C$3:$C$1212,"MC",Archivio!$O$3:$O$1212,"AA",Archivio!$P$3:$P$1212,"NORMALE")</f>
        <v>24</v>
      </c>
      <c r="S5" s="43">
        <f>COUNTIFS(Archivio!$C$3:$C$1212,"MC",Archivio!$O$3:$O$1212,"AA",Archivio!$P$3:$P$1212,"FUORI R.")</f>
        <v>0</v>
      </c>
      <c r="T5" s="45">
        <f>COUNTIFS(Archivio!$C$3:$C$1212,"MC",Archivio!$O$3:$O$1212,"AA",Archivio!$P$3:$P$1212,"SOSTEGNO")</f>
        <v>0</v>
      </c>
      <c r="U5" s="58"/>
      <c r="V5" s="59"/>
      <c r="W5" s="59"/>
      <c r="X5" s="78" t="s">
        <v>2578</v>
      </c>
      <c r="Y5" s="42">
        <f>COUNTIFS(Archivio!$C$3:$C$1212,"MC",Archivio!$O$3:$O$1212,"EE",Archivio!$P$3:$P$1212,"NORMALE")</f>
        <v>40</v>
      </c>
      <c r="Z5" s="43">
        <f>COUNTIFS(Archivio!$C$3:$C$1212,"MC",Archivio!$O$3:$O$1212,"EE",Archivio!$P$3:$P$1212,"FUORI R.")</f>
        <v>0</v>
      </c>
      <c r="AA5" s="45">
        <f>COUNTIFS(Archivio!$C$3:$C$1212,"MC",Archivio!$O$3:$O$1212,"EE",Archivio!$P$3:$P$1212,"SOSTEGNO")</f>
        <v>2</v>
      </c>
      <c r="AE5" s="78" t="s">
        <v>2578</v>
      </c>
      <c r="AF5" s="42">
        <f>COUNTIFS(Archivio!$C$3:$C$1212,"MC",Archivio!$O$3:$O$1212,"MM",Archivio!$P$3:$P$1212,"NORMALE",Archivio!$Q$3:$Q$1212,"A001")</f>
        <v>1</v>
      </c>
      <c r="AG5" s="43">
        <f>COUNTIFS(Archivio!$C$3:$C$1212,"MC",Archivio!$O$3:$O$1212,"MM",Archivio!$P$3:$P$1212,"NORMALE",Archivio!$Q$3:$Q$1212,"A022")</f>
        <v>7</v>
      </c>
      <c r="AH5" s="43">
        <f>COUNTIFS(Archivio!$C$3:$C$1212,"MC",Archivio!$O$3:$O$1212,"MM",Archivio!$P$3:$P$1212,"NORMALE",Archivio!$Q$3:$Q$1212,"A028")</f>
        <v>6</v>
      </c>
      <c r="AI5" s="43">
        <f>COUNTIFS(Archivio!$C$3:$C$1212,"MC",Archivio!$O$3:$O$1212,"MM",Archivio!$P$3:$P$1212,"NORMALE",Archivio!$Q$3:$Q$1212,"A030")</f>
        <v>8</v>
      </c>
      <c r="AJ5" s="43">
        <f>COUNTIFS(Archivio!$C$3:$C$1212,"MC",Archivio!$O$3:$O$1212,"MM",Archivio!$P$3:$P$1212,"NORMALE",Archivio!$Q$3:$Q$1212,"A049")</f>
        <v>2</v>
      </c>
      <c r="AK5" s="43">
        <f>COUNTIFS(Archivio!$C$3:$C$1212,"MC",Archivio!$O$3:$O$1212,"MM",Archivio!$P$3:$P$1212,"NORMALE",Archivio!$Q$3:$Q$1212,"A060")</f>
        <v>4</v>
      </c>
      <c r="AL5" s="43">
        <f>COUNTIFS(Archivio!$C$3:$C$1212,"MC",Archivio!$O$3:$O$1212,"MM",Archivio!$P$3:$P$1212,"NORMALE",Archivio!$Q$3:$Q$1212,"AA25")</f>
        <v>2</v>
      </c>
      <c r="AM5" s="43">
        <f>COUNTIFS(Archivio!$C$3:$C$1212,"MC",Archivio!$O$3:$O$1212,"MM",Archivio!$P$3:$P$1212,"NORMALE",Archivio!$Q$3:$Q$1212,"AB25")</f>
        <v>2</v>
      </c>
      <c r="AN5" s="43">
        <f>COUNTIFS(Archivio!$C$3:$C$1212,"MC",Archivio!$O$3:$O$1212,"MM",Archivio!$P$3:$P$1212,"NORMALE",Archivio!$Q$3:$Q$1212,"AB56")</f>
        <v>0</v>
      </c>
      <c r="AO5" s="43">
        <f>COUNTIFS(Archivio!$C$3:$C$1212,"MC",Archivio!$O$3:$O$1212,"MM",Archivio!$P$3:$P$1212,"SOSTEGNO",Archivio!$Q$3:$Q$1212,"A001")</f>
        <v>1</v>
      </c>
      <c r="AP5" s="43">
        <f>COUNTIFS(Archivio!$C$3:$C$1212,"MC",Archivio!$O$3:$O$1212,"MM",Archivio!$P$3:$P$1212,"SOSTEGNO",Archivio!$Q$3:$Q$1212,"A022")</f>
        <v>1</v>
      </c>
      <c r="AQ5" s="43">
        <f>COUNTIFS(Archivio!$C$3:$C$1212,"MC",Archivio!$O$3:$O$1212,"MM",Archivio!$P$3:$P$1212,"SOSTEGNO",Archivio!$Q$3:$Q$1212,"A049")</f>
        <v>3</v>
      </c>
      <c r="AR5" s="43">
        <f>COUNTIFS(Archivio!$C$3:$C$1212,"MC",Archivio!$O$3:$O$1212,"MM",Archivio!$P$3:$P$1212,"SOSTEGNO",Archivio!$Q$3:$Q$1212,"A060")</f>
        <v>0</v>
      </c>
      <c r="AS5" s="43">
        <f>COUNTIFS(Archivio!$C$3:$C$1212,"MC",Archivio!$O$3:$O$1212,"MM",Archivio!$P$3:$P$1212,"SOSTEGNO",Archivio!$Q$3:$Q$1212,"AA25")</f>
        <v>0</v>
      </c>
      <c r="AT5" s="43">
        <f>COUNTIFS(Archivio!$C$3:$C$1212,"MC",Archivio!$O$3:$O$1212,"MM",Archivio!$P$3:$P$1212,"SOSTEGNO",Archivio!$Q$3:$Q$1212,"AB25")</f>
        <v>2</v>
      </c>
      <c r="AU5" s="45">
        <f>COUNTIFS(Archivio!$C$3:$C$1212,"MC",Archivio!$O$3:$O$1212,"MM",Archivio!$P$3:$P$1212,"IRC")</f>
        <v>1</v>
      </c>
      <c r="AY5" s="78" t="s">
        <v>2578</v>
      </c>
      <c r="AZ5" s="42">
        <f>COUNTIFS(Archivio!$C$3:$C$1212,"MC",Archivio!$O$3:$O$1212,"SS",Archivio!$P$3:$P$1212,"NORMALE",Archivio!$Q$3:$Q$1212,"A002")</f>
        <v>0</v>
      </c>
      <c r="BA5" s="43">
        <f>COUNTIFS(Archivio!$C$3:$C$1212,"MC",Archivio!$O$3:$O$1212,"SS",Archivio!$P$3:$P$1212,"NORMALE",Archivio!$Q$3:$Q$1212,"A003")</f>
        <v>0</v>
      </c>
      <c r="BB5" s="43">
        <f>COUNTIFS(Archivio!$C$3:$C$1212,"MC",Archivio!$O$3:$O$1212,"SS",Archivio!$P$3:$P$1212,"NORMALE",Archivio!$Q$3:$Q$1212,"A005")</f>
        <v>0</v>
      </c>
      <c r="BC5" s="43">
        <f>COUNTIFS(Archivio!$C$3:$C$1212,"MC",Archivio!$O$3:$O$1212,"SS",Archivio!$P$3:$P$1212,"NORMALE",Archivio!$Q$3:$Q$1212,"A008")</f>
        <v>0</v>
      </c>
      <c r="BD5" s="43">
        <f>COUNTIFS(Archivio!$C$3:$C$1212,"MC",Archivio!$O$3:$O$1212,"SS",Archivio!$P$3:$P$1212,"NORMALE",Archivio!$Q$3:$Q$1212,"A009")</f>
        <v>0</v>
      </c>
      <c r="BE5" s="43">
        <f>COUNTIFS(Archivio!$C$3:$C$1212,"MC",Archivio!$O$3:$O$1212,"SS",Archivio!$P$3:$P$1212,"NORMALE",Archivio!$Q$3:$Q$1212,"A011")</f>
        <v>4</v>
      </c>
      <c r="BF5" s="43">
        <f>COUNTIFS(Archivio!$C$3:$C$1212,"MC",Archivio!$O$3:$O$1212,"SS",Archivio!$P$3:$P$1212,"NORMALE",Archivio!$Q$3:$Q$1212,"A012")</f>
        <v>7</v>
      </c>
      <c r="BG5" s="43">
        <f>COUNTIFS(Archivio!$C$3:$C$1212,"MC",Archivio!$O$3:$O$1212,"SS",Archivio!$P$3:$P$1212,"NORMALE",Archivio!$Q$3:$Q$1212,"A014")</f>
        <v>0</v>
      </c>
      <c r="BH5" s="43">
        <f>COUNTIFS(Archivio!$C$3:$C$1212,"MC",Archivio!$O$3:$O$1212,"SS",Archivio!$P$3:$P$1212,"NORMALE",Archivio!$Q$3:$Q$1212,"A015")</f>
        <v>0</v>
      </c>
      <c r="BI5" s="43">
        <f>COUNTIFS(Archivio!$C$3:$C$1212,"MC",Archivio!$O$3:$O$1212,"SS",Archivio!$P$3:$P$1212,"NORMALE",Archivio!$Q$3:$Q$1212,"A017")</f>
        <v>3</v>
      </c>
      <c r="BJ5" s="43">
        <f>COUNTIFS(Archivio!$C$3:$C$1212,"MC",Archivio!$O$3:$O$1212,"SS",Archivio!$P$3:$P$1212,"NORMALE",Archivio!$Q$3:$Q$1212,"A018")</f>
        <v>1</v>
      </c>
      <c r="BK5" s="43">
        <f>COUNTIFS(Archivio!$C$3:$C$1212,"MC",Archivio!$O$3:$O$1212,"SS",Archivio!$P$3:$P$1212,"NORMALE",Archivio!$Q$3:$Q$1212,"A019")</f>
        <v>4</v>
      </c>
      <c r="BL5" s="43">
        <f>COUNTIFS(Archivio!$C$3:$C$1212,"MC",Archivio!$O$3:$O$1212,"SS",Archivio!$P$3:$P$1212,"NORMALE",Archivio!$Q$3:$Q$1212,"A020")</f>
        <v>0</v>
      </c>
      <c r="BM5" s="43">
        <f>COUNTIFS(Archivio!$C$3:$C$1212,"MC",Archivio!$O$3:$O$1212,"SS",Archivio!$P$3:$P$1212,"NORMALE",Archivio!$Q$3:$Q$1212,"A021")</f>
        <v>0</v>
      </c>
      <c r="BN5" s="43">
        <f>COUNTIFS(Archivio!$C$3:$C$1212,"MC",Archivio!$O$3:$O$1212,"SS",Archivio!$P$3:$P$1212,"NORMALE",Archivio!$Q$3:$Q$1212,"A026")</f>
        <v>6</v>
      </c>
      <c r="BO5" s="43">
        <f>COUNTIFS(Archivio!$C$3:$C$1212,"MC",Archivio!$O$3:$O$1212,"SS",Archivio!$P$3:$P$1212,"NORMALE",Archivio!$Q$3:$Q$1212,"A027")</f>
        <v>2</v>
      </c>
      <c r="BP5" s="43">
        <f>COUNTIFS(Archivio!$C$3:$C$1212,"MC",Archivio!$O$3:$O$1212,"SS",Archivio!$P$3:$P$1212,"NORMALE",Archivio!$Q$3:$Q$1212,"A029")</f>
        <v>1</v>
      </c>
      <c r="BQ5" s="43">
        <f>COUNTIFS(Archivio!$C$3:$C$1212,"MC",Archivio!$O$3:$O$1212,"SS",Archivio!$P$3:$P$1212,"NORMALE",Archivio!$Q$3:$Q$1212,"A034")</f>
        <v>2</v>
      </c>
      <c r="BR5" s="43">
        <f>COUNTIFS(Archivio!$C$3:$C$1212,"MC",Archivio!$O$3:$O$1212,"SS",Archivio!$P$3:$P$1212,"NORMALE",Archivio!$Q$3:$Q$1212,"A037")</f>
        <v>1</v>
      </c>
      <c r="BS5" s="43">
        <f>COUNTIFS(Archivio!$C$3:$C$1212,"MC",Archivio!$O$3:$O$1212,"SS",Archivio!$P$3:$P$1212,"NORMALE",Archivio!$Q$3:$Q$1212,"A040")</f>
        <v>0</v>
      </c>
      <c r="BT5" s="43">
        <f>COUNTIFS(Archivio!$C$3:$C$1212,"MC",Archivio!$O$3:$O$1212,"SS",Archivio!$P$3:$P$1212,"NORMALE",Archivio!$Q$3:$Q$1212,"A041")</f>
        <v>1</v>
      </c>
      <c r="BU5" s="43">
        <f>COUNTIFS(Archivio!$C$3:$C$1212,"MC",Archivio!$O$3:$O$1212,"SS",Archivio!$P$3:$P$1212,"NORMALE",Archivio!$Q$3:$Q$1212,"A042")</f>
        <v>1</v>
      </c>
      <c r="BV5" s="43">
        <f>COUNTIFS(Archivio!$C$3:$C$1212,"MC",Archivio!$O$3:$O$1212,"SS",Archivio!$P$3:$P$1212,"NORMALE",Archivio!$Q$3:$Q$1212,"A045")</f>
        <v>2</v>
      </c>
      <c r="BW5" s="43">
        <f>COUNTIFS(Archivio!$C$3:$C$1212,"MC",Archivio!$O$3:$O$1212,"SS",Archivio!$P$3:$P$1212,"NORMALE",Archivio!$Q$3:$Q$1212,"A046")</f>
        <v>3</v>
      </c>
      <c r="BX5" s="43">
        <f>COUNTIFS(Archivio!$C$3:$C$1212,"MC",Archivio!$O$3:$O$1212,"SS",Archivio!$P$3:$P$1212,"NORMALE",Archivio!$Q$3:$Q$1212,"A047")</f>
        <v>1</v>
      </c>
      <c r="BY5" s="43">
        <f>COUNTIFS(Archivio!$C$3:$C$1212,"MC",Archivio!$O$3:$O$1212,"SS",Archivio!$P$3:$P$1212,"NORMALE",Archivio!$Q$3:$Q$1212,"A048")</f>
        <v>6</v>
      </c>
      <c r="BZ5" s="43">
        <f>COUNTIFS(Archivio!$C$3:$C$1212,"MC",Archivio!$O$3:$O$1212,"SS",Archivio!$P$3:$P$1212,"NORMALE",Archivio!$Q$3:$Q$1212,"A050")</f>
        <v>4</v>
      </c>
      <c r="CA5" s="43">
        <f>COUNTIFS(Archivio!$C$3:$C$1212,"MC",Archivio!$O$3:$O$1212,"SS",Archivio!$P$3:$P$1212,"NORMALE",Archivio!$Q$3:$Q$1212,"A051")</f>
        <v>1</v>
      </c>
      <c r="CB5" s="43">
        <f>COUNTIFS(Archivio!$C$3:$C$1212,"MC",Archivio!$O$3:$O$1212,"SS",Archivio!$P$3:$P$1212,"NORMALE",Archivio!$Q$3:$Q$1212,"A054")</f>
        <v>1</v>
      </c>
      <c r="CC5" s="43">
        <f>COUNTIFS(Archivio!$C$3:$C$1212,"MC",Archivio!$O$3:$O$1212,"SS",Archivio!$P$3:$P$1212,"NORMALE",Archivio!$Q$3:$Q$1212,"A066")</f>
        <v>4</v>
      </c>
      <c r="CD5" s="43">
        <f>COUNTIFS(Archivio!$C$3:$C$1212,"MC",Archivio!$O$3:$O$1212,"SS",Archivio!$P$3:$P$1212,"NORMALE",Archivio!$Q$3:$Q$1212,"A072")</f>
        <v>1</v>
      </c>
      <c r="CE5" s="43">
        <f>COUNTIFS(Archivio!$C$3:$C$1212,"MC",Archivio!$O$3:$O$1212,"SS",Archivio!$P$3:$P$1212,"NORMALE",Archivio!$Q$3:$Q$1212,"AA24")</f>
        <v>1</v>
      </c>
      <c r="CF5" s="43">
        <f>COUNTIFS(Archivio!$C$3:$C$1212,"MC",Archivio!$O$3:$O$1212,"SS",Archivio!$P$3:$P$1212,"NORMALE",Archivio!$Q$3:$Q$1212,"AB24")</f>
        <v>8</v>
      </c>
      <c r="CG5" s="43">
        <f>COUNTIFS(Archivio!$C$3:$C$1212,"MC",Archivio!$O$3:$O$1212,"SS",Archivio!$P$3:$P$1212,"NORMALE",Archivio!$Q$3:$Q$1212,"AD24")</f>
        <v>0</v>
      </c>
      <c r="CH5" s="43">
        <f>COUNTIFS(Archivio!$C$3:$C$1212,"MC",Archivio!$O$3:$O$1212,"SS",Archivio!$P$3:$P$1212,"NORMALE",Archivio!$Q$3:$Q$1212,"B003")</f>
        <v>0</v>
      </c>
      <c r="CI5" s="43">
        <f>COUNTIFS(Archivio!$C$3:$C$1212,"MC",Archivio!$O$3:$O$1212,"SS",Archivio!$P$3:$P$1212,"NORMALE",Archivio!$Q$3:$Q$1212,"B006")</f>
        <v>0</v>
      </c>
      <c r="CJ5" s="43">
        <f>COUNTIFS(Archivio!$C$3:$C$1212,"MC",Archivio!$O$3:$O$1212,"SS",Archivio!$P$3:$P$1212,"NORMALE",Archivio!$Q$3:$Q$1212,"B011")</f>
        <v>0</v>
      </c>
      <c r="CK5" s="43">
        <f>COUNTIFS(Archivio!$C$3:$C$1212,"MC",Archivio!$O$3:$O$1212,"SS",Archivio!$P$3:$P$1212,"NORMALE",Archivio!$Q$3:$Q$1212,"B012")</f>
        <v>1</v>
      </c>
      <c r="CL5" s="43">
        <f>COUNTIFS(Archivio!$C$3:$C$1212,"MC",Archivio!$O$3:$O$1212,"SS",Archivio!$P$3:$P$1212,"NORMALE",Archivio!$Q$3:$Q$1212,"B015")</f>
        <v>1</v>
      </c>
      <c r="CM5" s="43">
        <f>COUNTIFS(Archivio!$C$3:$C$1212,"MC",Archivio!$O$3:$O$1212,"SS",Archivio!$P$3:$P$1212,"NORMALE",Archivio!$Q$3:$Q$1212,"B016")</f>
        <v>1</v>
      </c>
      <c r="CN5" s="43">
        <f>COUNTIFS(Archivio!$C$3:$C$1212,"MC",Archivio!$O$3:$O$1212,"SS",Archivio!$P$3:$P$1212,"NORMALE",Archivio!$Q$3:$Q$1212,"B017")</f>
        <v>0</v>
      </c>
      <c r="CO5" s="43">
        <f>COUNTIFS(Archivio!$C$3:$C$1212,"MC",Archivio!$O$3:$O$1212,"SS",Archivio!$P$3:$P$1212,"NORMALE",Archivio!$Q$3:$Q$1212,"B018")</f>
        <v>1</v>
      </c>
      <c r="CP5" s="43">
        <f>COUNTIFS(Archivio!$C$3:$C$1212,"MC",Archivio!$O$3:$O$1212,"SS",Archivio!$P$3:$P$1212,"NORMALE",Archivio!$Q$3:$Q$1212,"B020")</f>
        <v>0</v>
      </c>
      <c r="CQ5" s="43">
        <f>COUNTIFS(Archivio!$C$3:$C$1212,"MC",Archivio!$O$3:$O$1212,"SS",Archivio!$P$3:$P$1212,"NORMALE",Archivio!$Q$3:$Q$1212,"B021")</f>
        <v>0</v>
      </c>
      <c r="CR5" s="43">
        <f>COUNTIFS(Archivio!$C$3:$C$1212,"MC",Archivio!$O$3:$O$1212,"SS",Archivio!$P$3:$P$1212,"NORMALE",Archivio!$Q$3:$Q$1212,"B026")</f>
        <v>1</v>
      </c>
      <c r="CS5" s="43">
        <f>COUNTIFS(Archivio!$C$3:$C$1212,"MC",Archivio!$O$3:$O$1212,"SS",Archivio!$P$3:$P$1212,"NORMALE",Archivio!$Q$3:$Q$1212,"BB02")</f>
        <v>0</v>
      </c>
      <c r="CT5" s="43">
        <f>COUNTIFS(Archivio!$C$3:$C$1212,"MC",Archivio!$O$3:$O$1212,"SS",Archivio!$P$3:$P$1212,"NORMALE",Archivio!$Q$3:$Q$1212,"BC02")</f>
        <v>0</v>
      </c>
      <c r="CU5" s="43">
        <f>COUNTIFS(Archivio!$C$3:$C$1212,"MC",Archivio!$O$3:$O$1212,"SS",Archivio!$P$3:$P$1212,"SOSTEGNO",Archivio!$Q$3:$Q$1212,"A012")</f>
        <v>1</v>
      </c>
      <c r="CV5" s="43">
        <f>COUNTIFS(Archivio!$C$3:$C$1212,"MC",Archivio!$O$3:$O$1212,"SS",Archivio!$P$3:$P$1212,"SOSTEGNO",Archivio!$Q$3:$Q$1212,"A017")</f>
        <v>0</v>
      </c>
      <c r="CW5" s="43">
        <f>COUNTIFS(Archivio!$C$3:$C$1212,"MC",Archivio!$O$3:$O$1212,"SS",Archivio!$P$3:$P$1212,"SOSTEGNO",Archivio!$Q$3:$Q$1212,"A029")</f>
        <v>0</v>
      </c>
      <c r="CX5" s="43">
        <f>COUNTIFS(Archivio!$C$3:$C$1212,"MC",Archivio!$O$3:$O$1212,"SS",Archivio!$P$3:$P$1212,"SOSTEGNO",Archivio!$Q$3:$Q$1212,"A046")</f>
        <v>0</v>
      </c>
      <c r="CY5" s="43">
        <f>COUNTIFS(Archivio!$C$3:$C$1212,"MC",Archivio!$O$3:$O$1212,"SS",Archivio!$P$3:$P$1212,"SOSTEGNO",Archivio!$Q$3:$Q$1212,"A048")</f>
        <v>1</v>
      </c>
      <c r="CZ5" s="43">
        <f>COUNTIFS(Archivio!$C$3:$C$1212,"MC",Archivio!$O$3:$O$1212,"SS",Archivio!$P$3:$P$1212,"SOSTEGNO",Archivio!$Q$3:$Q$1212,"AB24")</f>
        <v>0</v>
      </c>
      <c r="DA5" s="98">
        <f>COUNTIFS(Archivio!$C$3:$C$1212,"MC",Archivio!$O$3:$O$1212,"SS",Archivio!$P$3:$P$1212,"IRC")+DC5+DD5</f>
        <v>2</v>
      </c>
      <c r="DB5" s="102">
        <f>COUNTIFS(Archivio!$C$3:$C$1212,"MC",Archivio!$P$3:$P$1212,"PED")</f>
        <v>1</v>
      </c>
      <c r="DC5" s="99">
        <f>COUNTIFS(Archivio!$C$3:$C$1212,"MC",Archivio!$O$3:$O$1212,"IRC",Archivio!$P$3:$P$1212,"NORMALE")</f>
        <v>0</v>
      </c>
      <c r="DD5" s="102">
        <v>2</v>
      </c>
      <c r="DF5" s="22">
        <v>1</v>
      </c>
      <c r="DH5" s="22" t="s">
        <v>174</v>
      </c>
    </row>
    <row r="6" spans="1:112" ht="15.75">
      <c r="A6" s="79" t="s">
        <v>2987</v>
      </c>
      <c r="B6" s="52">
        <f>COUNTIFS(Archivio!$C$3:$C$1212,"PS",Archivio!$E$3:$E$1212,"DIR")</f>
        <v>2</v>
      </c>
      <c r="F6" s="47" t="s">
        <v>2987</v>
      </c>
      <c r="G6" s="48">
        <f>COUNTIFS(Archivio!$C$3:$C$1212,"PS",Archivio!$N$3:$N$1212,"AA")</f>
        <v>16</v>
      </c>
      <c r="H6" s="49">
        <f>COUNTIFS(Archivio!$C$3:$C$1212,"PS",Archivio!$N$3:$N$1212,"AT")</f>
        <v>5</v>
      </c>
      <c r="I6" s="49">
        <f>COUNTIFS(Archivio!$C$3:$C$1212,"PS",Archivio!$N$3:$N$1212,"CO")</f>
        <v>0</v>
      </c>
      <c r="J6" s="49">
        <f>COUNTIFS(Archivio!$C$3:$C$1212,"PS",Archivio!$N$3:$N$1212,"CS")</f>
        <v>44</v>
      </c>
      <c r="K6" s="49">
        <f>COUNTIFS(Archivio!$C$3:$C$1212,"PS",Archivio!$N$3:$N$1212,"DM")</f>
        <v>4</v>
      </c>
      <c r="L6" s="50">
        <f>COUNTIFS(Archivio!$C$3:$C$1212,"PS",Archivio!$N$3:$N$1212,"DSGA")</f>
        <v>2</v>
      </c>
      <c r="M6" s="51">
        <f>COUNTIFS(Archivio!$C$3:$C$1212,"PS",Archivio!$N$3:$N$1212,"IF")</f>
        <v>0</v>
      </c>
      <c r="N6" s="61"/>
      <c r="O6" s="24"/>
      <c r="P6" s="24"/>
      <c r="Q6" s="72" t="s">
        <v>2987</v>
      </c>
      <c r="R6" s="68">
        <f>COUNTIFS(Archivio!$C$3:$C$1212,"PS",Archivio!$O$3:$O$1212,"AA",Archivio!$P$3:$P$1212,"NORMALE")</f>
        <v>29</v>
      </c>
      <c r="S6" s="49">
        <f>COUNTIFS(Archivio!$C$3:$C$1212,"PS",Archivio!$O$3:$O$1212,"AA",Archivio!$P$3:$P$1212,"FUORI R.")</f>
        <v>0</v>
      </c>
      <c r="T6" s="51">
        <f>COUNTIFS(Archivio!$C$3:$C$1212,"PS",Archivio!$O$3:$O$1212,"AA",Archivio!$P$3:$P$1212,"SOSTEGNO")</f>
        <v>0</v>
      </c>
      <c r="U6" s="58"/>
      <c r="V6" s="59"/>
      <c r="W6" s="59"/>
      <c r="X6" s="79" t="s">
        <v>2987</v>
      </c>
      <c r="Y6" s="48">
        <f>COUNTIFS(Archivio!$C$3:$C$1212,"PS",Archivio!$O$3:$O$1212,"EE",Archivio!$P$3:$P$1212,"NORMALE")</f>
        <v>46</v>
      </c>
      <c r="Z6" s="49">
        <f>COUNTIFS(Archivio!$C$3:$C$1212,"PS",Archivio!$O$3:$O$1212,"EE",Archivio!$P$3:$P$1212,"FUORI R.")</f>
        <v>0</v>
      </c>
      <c r="AA6" s="51">
        <f>COUNTIFS(Archivio!$C$3:$C$1212,"PS",Archivio!$O$3:$O$1212,"EE",Archivio!$P$3:$P$1212,"SOSTEGNO")</f>
        <v>1</v>
      </c>
      <c r="AE6" s="79" t="s">
        <v>2987</v>
      </c>
      <c r="AF6" s="48">
        <f>COUNTIFS(Archivio!$C$3:$C$1212,"PS",Archivio!$O$3:$O$1212,"MM",Archivio!$P$3:$P$1212,"NORMALE",Archivio!$Q$3:$Q$1212,"A001")</f>
        <v>0</v>
      </c>
      <c r="AG6" s="49">
        <f>COUNTIFS(Archivio!$C$3:$C$1212,"PS",Archivio!$O$3:$O$1212,"MM",Archivio!$P$3:$P$1212,"NORMALE",Archivio!$Q$3:$Q$1212,"A022")</f>
        <v>9</v>
      </c>
      <c r="AH6" s="49">
        <f>COUNTIFS(Archivio!$C$3:$C$1212,"PS",Archivio!$O$3:$O$1212,"MM",Archivio!$P$3:$P$1212,"NORMALE",Archivio!$Q$3:$Q$1212,"A028")</f>
        <v>11</v>
      </c>
      <c r="AI6" s="49">
        <f>COUNTIFS(Archivio!$C$3:$C$1212,"PS",Archivio!$O$3:$O$1212,"MM",Archivio!$P$3:$P$1212,"NORMALE",Archivio!$Q$3:$Q$1212,"A030")</f>
        <v>10</v>
      </c>
      <c r="AJ6" s="49">
        <f>COUNTIFS(Archivio!$C$3:$C$1212,"PS",Archivio!$O$3:$O$1212,"MM",Archivio!$P$3:$P$1212,"NORMALE",Archivio!$Q$3:$Q$1212,"A049")</f>
        <v>3</v>
      </c>
      <c r="AK6" s="49">
        <f>COUNTIFS(Archivio!$C$3:$C$1212,"PS",Archivio!$O$3:$O$1212,"MM",Archivio!$P$3:$P$1212,"NORMALE",Archivio!$Q$3:$Q$1212,"A060")</f>
        <v>2</v>
      </c>
      <c r="AL6" s="49">
        <f>COUNTIFS(Archivio!$C$3:$C$1212,"PS",Archivio!$O$3:$O$1212,"MM",Archivio!$P$3:$P$1212,"NORMALE",Archivio!$Q$3:$Q$1212,"AA25")</f>
        <v>3</v>
      </c>
      <c r="AM6" s="49">
        <f>COUNTIFS(Archivio!$C$3:$C$1212,"PS",Archivio!$O$3:$O$1212,"MM",Archivio!$P$3:$P$1212,"NORMALE",Archivio!$Q$3:$Q$1212,"AB25")</f>
        <v>4</v>
      </c>
      <c r="AN6" s="49">
        <f>COUNTIFS(Archivio!$C$3:$C$1212,"PS",Archivio!$O$3:$O$1212,"MM",Archivio!$P$3:$P$1212,"NORMALE",Archivio!$Q$3:$Q$1212,"AB56")</f>
        <v>0</v>
      </c>
      <c r="AO6" s="49">
        <f>COUNTIFS(Archivio!$C$3:$C$1212,"PS",Archivio!$O$3:$O$1212,"MM",Archivio!$P$3:$P$1212,"SOSTEGNO",Archivio!$Q$3:$Q$1212,"A001")</f>
        <v>0</v>
      </c>
      <c r="AP6" s="49">
        <f>COUNTIFS(Archivio!$C$3:$C$1212,"PS",Archivio!$O$3:$O$1212,"MM",Archivio!$P$3:$P$1212,"SOSTEGNO",Archivio!$Q$3:$Q$1212,"A022")</f>
        <v>0</v>
      </c>
      <c r="AQ6" s="49">
        <f>COUNTIFS(Archivio!$C$3:$C$1212,"PS",Archivio!$O$3:$O$1212,"MM",Archivio!$P$3:$P$1212,"SOSTEGNO",Archivio!$Q$3:$Q$1212,"A049")</f>
        <v>1</v>
      </c>
      <c r="AR6" s="49">
        <f>COUNTIFS(Archivio!$C$3:$C$1212,"PS",Archivio!$O$3:$O$1212,"MM",Archivio!$P$3:$P$1212,"SOSTEGNO",Archivio!$Q$3:$Q$1212,"A060")</f>
        <v>0</v>
      </c>
      <c r="AS6" s="49">
        <f>COUNTIFS(Archivio!$C$3:$C$1212,"PS",Archivio!$O$3:$O$1212,"MM",Archivio!$P$3:$P$1212,"SOSTEGNO",Archivio!$Q$3:$Q$1212,"AA25")</f>
        <v>0</v>
      </c>
      <c r="AT6" s="49">
        <f>COUNTIFS(Archivio!$C$3:$C$1212,"PS",Archivio!$O$3:$O$1212,"MM",Archivio!$P$3:$P$1212,"SOSTEGNO",Archivio!$Q$3:$Q$1212,"AB25")</f>
        <v>1</v>
      </c>
      <c r="AU6" s="51">
        <f>COUNTIFS(Archivio!$C$3:$C$1212,"PS",Archivio!$O$3:$O$1212,"MM",Archivio!$P$3:$P$1212,"IRC")</f>
        <v>1</v>
      </c>
      <c r="AY6" s="79" t="s">
        <v>2987</v>
      </c>
      <c r="AZ6" s="48">
        <f>COUNTIFS(Archivio!$C$3:$C$1212,"PS",Archivio!$O$3:$O$1212,"SS",Archivio!$P$3:$P$1212,"NORMALE",Archivio!$Q$3:$Q$1212,"A002")</f>
        <v>0</v>
      </c>
      <c r="BA6" s="49">
        <f>COUNTIFS(Archivio!$C$3:$C$1212,"PS",Archivio!$O$3:$O$1212,"SS",Archivio!$P$3:$P$1212,"NORMALE",Archivio!$Q$3:$Q$1212,"A003")</f>
        <v>0</v>
      </c>
      <c r="BB6" s="49">
        <f>COUNTIFS(Archivio!$C$3:$C$1212,"PS",Archivio!$O$3:$O$1212,"SS",Archivio!$P$3:$P$1212,"NORMALE",Archivio!$Q$3:$Q$1212,"A005")</f>
        <v>1</v>
      </c>
      <c r="BC6" s="49">
        <f>COUNTIFS(Archivio!$C$3:$C$1212,"PS",Archivio!$O$3:$O$1212,"SS",Archivio!$P$3:$P$1212,"NORMALE",Archivio!$Q$3:$Q$1212,"A008")</f>
        <v>0</v>
      </c>
      <c r="BD6" s="49">
        <f>COUNTIFS(Archivio!$C$3:$C$1212,"PS",Archivio!$O$3:$O$1212,"SS",Archivio!$P$3:$P$1212,"NORMALE",Archivio!$Q$3:$Q$1212,"A009")</f>
        <v>1</v>
      </c>
      <c r="BE6" s="49">
        <f>COUNTIFS(Archivio!$C$3:$C$1212,"PS",Archivio!$O$3:$O$1212,"SS",Archivio!$P$3:$P$1212,"NORMALE",Archivio!$Q$3:$Q$1212,"A011")</f>
        <v>4</v>
      </c>
      <c r="BF6" s="49">
        <f>COUNTIFS(Archivio!$C$3:$C$1212,"PS",Archivio!$O$3:$O$1212,"SS",Archivio!$P$3:$P$1212,"NORMALE",Archivio!$Q$3:$Q$1212,"A012")</f>
        <v>6</v>
      </c>
      <c r="BG6" s="49">
        <f>COUNTIFS(Archivio!$C$3:$C$1212,"PS",Archivio!$O$3:$O$1212,"SS",Archivio!$P$3:$P$1212,"NORMALE",Archivio!$Q$3:$Q$1212,"A014")</f>
        <v>0</v>
      </c>
      <c r="BH6" s="49">
        <f>COUNTIFS(Archivio!$C$3:$C$1212,"PS",Archivio!$O$3:$O$1212,"SS",Archivio!$P$3:$P$1212,"NORMALE",Archivio!$Q$3:$Q$1212,"A015")</f>
        <v>0</v>
      </c>
      <c r="BI6" s="49">
        <f>COUNTIFS(Archivio!$C$3:$C$1212,"PS",Archivio!$O$3:$O$1212,"SS",Archivio!$P$3:$P$1212,"NORMALE",Archivio!$Q$3:$Q$1212,"A017")</f>
        <v>1</v>
      </c>
      <c r="BJ6" s="49">
        <f>COUNTIFS(Archivio!$C$3:$C$1212,"PS",Archivio!$O$3:$O$1212,"SS",Archivio!$P$3:$P$1212,"NORMALE",Archivio!$Q$3:$Q$1212,"A018")</f>
        <v>1</v>
      </c>
      <c r="BK6" s="49">
        <f>COUNTIFS(Archivio!$C$3:$C$1212,"PS",Archivio!$O$3:$O$1212,"SS",Archivio!$P$3:$P$1212,"NORMALE",Archivio!$Q$3:$Q$1212,"A019")</f>
        <v>4</v>
      </c>
      <c r="BL6" s="49">
        <f>COUNTIFS(Archivio!$C$3:$C$1212,"PS",Archivio!$O$3:$O$1212,"SS",Archivio!$P$3:$P$1212,"NORMALE",Archivio!$Q$3:$Q$1212,"A020")</f>
        <v>1</v>
      </c>
      <c r="BM6" s="49">
        <f>COUNTIFS(Archivio!$C$3:$C$1212,"PS",Archivio!$O$3:$O$1212,"SS",Archivio!$P$3:$P$1212,"NORMALE",Archivio!$Q$3:$Q$1212,"A021")</f>
        <v>0</v>
      </c>
      <c r="BN6" s="49">
        <f>COUNTIFS(Archivio!$C$3:$C$1212,"PS",Archivio!$O$3:$O$1212,"SS",Archivio!$P$3:$P$1212,"NORMALE",Archivio!$Q$3:$Q$1212,"A026")</f>
        <v>4</v>
      </c>
      <c r="BO6" s="49">
        <f>COUNTIFS(Archivio!$C$3:$C$1212,"PS",Archivio!$O$3:$O$1212,"SS",Archivio!$P$3:$P$1212,"NORMALE",Archivio!$Q$3:$Q$1212,"A027")</f>
        <v>4</v>
      </c>
      <c r="BP6" s="49">
        <f>COUNTIFS(Archivio!$C$3:$C$1212,"PS",Archivio!$O$3:$O$1212,"SS",Archivio!$P$3:$P$1212,"NORMALE",Archivio!$Q$3:$Q$1212,"A029")</f>
        <v>0</v>
      </c>
      <c r="BQ6" s="49">
        <f>COUNTIFS(Archivio!$C$3:$C$1212,"PS",Archivio!$O$3:$O$1212,"SS",Archivio!$P$3:$P$1212,"NORMALE",Archivio!$Q$3:$Q$1212,"A034")</f>
        <v>4</v>
      </c>
      <c r="BR6" s="49">
        <f>COUNTIFS(Archivio!$C$3:$C$1212,"PS",Archivio!$O$3:$O$1212,"SS",Archivio!$P$3:$P$1212,"NORMALE",Archivio!$Q$3:$Q$1212,"A037")</f>
        <v>1</v>
      </c>
      <c r="BS6" s="49">
        <f>COUNTIFS(Archivio!$C$3:$C$1212,"PS",Archivio!$O$3:$O$1212,"SS",Archivio!$P$3:$P$1212,"NORMALE",Archivio!$Q$3:$Q$1212,"A040")</f>
        <v>1</v>
      </c>
      <c r="BT6" s="49">
        <f>COUNTIFS(Archivio!$C$3:$C$1212,"PS",Archivio!$O$3:$O$1212,"SS",Archivio!$P$3:$P$1212,"NORMALE",Archivio!$Q$3:$Q$1212,"A041")</f>
        <v>0</v>
      </c>
      <c r="BU6" s="49">
        <f>COUNTIFS(Archivio!$C$3:$C$1212,"PS",Archivio!$O$3:$O$1212,"SS",Archivio!$P$3:$P$1212,"NORMALE",Archivio!$Q$3:$Q$1212,"A042")</f>
        <v>1</v>
      </c>
      <c r="BV6" s="49">
        <f>COUNTIFS(Archivio!$C$3:$C$1212,"PS",Archivio!$O$3:$O$1212,"SS",Archivio!$P$3:$P$1212,"NORMALE",Archivio!$Q$3:$Q$1212,"A045")</f>
        <v>2</v>
      </c>
      <c r="BW6" s="49">
        <f>COUNTIFS(Archivio!$C$3:$C$1212,"PS",Archivio!$O$3:$O$1212,"SS",Archivio!$P$3:$P$1212,"NORMALE",Archivio!$Q$3:$Q$1212,"A046")</f>
        <v>2</v>
      </c>
      <c r="BX6" s="49">
        <f>COUNTIFS(Archivio!$C$3:$C$1212,"PS",Archivio!$O$3:$O$1212,"SS",Archivio!$P$3:$P$1212,"NORMALE",Archivio!$Q$3:$Q$1212,"A047")</f>
        <v>1</v>
      </c>
      <c r="BY6" s="49">
        <f>COUNTIFS(Archivio!$C$3:$C$1212,"PS",Archivio!$O$3:$O$1212,"SS",Archivio!$P$3:$P$1212,"NORMALE",Archivio!$Q$3:$Q$1212,"A048")</f>
        <v>13</v>
      </c>
      <c r="BZ6" s="49">
        <f>COUNTIFS(Archivio!$C$3:$C$1212,"PS",Archivio!$O$3:$O$1212,"SS",Archivio!$P$3:$P$1212,"NORMALE",Archivio!$Q$3:$Q$1212,"A050")</f>
        <v>3</v>
      </c>
      <c r="CA6" s="49">
        <f>COUNTIFS(Archivio!$C$3:$C$1212,"PS",Archivio!$O$3:$O$1212,"SS",Archivio!$P$3:$P$1212,"NORMALE",Archivio!$Q$3:$Q$1212,"A051")</f>
        <v>2</v>
      </c>
      <c r="CB6" s="49">
        <f>COUNTIFS(Archivio!$C$3:$C$1212,"PS",Archivio!$O$3:$O$1212,"SS",Archivio!$P$3:$P$1212,"NORMALE",Archivio!$Q$3:$Q$1212,"A054")</f>
        <v>2</v>
      </c>
      <c r="CC6" s="49">
        <f>COUNTIFS(Archivio!$C$3:$C$1212,"PS",Archivio!$O$3:$O$1212,"SS",Archivio!$P$3:$P$1212,"NORMALE",Archivio!$Q$3:$Q$1212,"A066")</f>
        <v>1</v>
      </c>
      <c r="CD6" s="49">
        <f>COUNTIFS(Archivio!$C$3:$C$1212,"PS",Archivio!$O$3:$O$1212,"SS",Archivio!$P$3:$P$1212,"NORMALE",Archivio!$Q$3:$Q$1212,"A072")</f>
        <v>0</v>
      </c>
      <c r="CE6" s="49">
        <f>COUNTIFS(Archivio!$C$3:$C$1212,"PS",Archivio!$O$3:$O$1212,"SS",Archivio!$P$3:$P$1212,"NORMALE",Archivio!$Q$3:$Q$1212,"AA24")</f>
        <v>1</v>
      </c>
      <c r="CF6" s="49">
        <f>COUNTIFS(Archivio!$C$3:$C$1212,"PS",Archivio!$O$3:$O$1212,"SS",Archivio!$P$3:$P$1212,"NORMALE",Archivio!$Q$3:$Q$1212,"AB24")</f>
        <v>8</v>
      </c>
      <c r="CG6" s="49">
        <f>COUNTIFS(Archivio!$C$3:$C$1212,"PS",Archivio!$O$3:$O$1212,"SS",Archivio!$P$3:$P$1212,"NORMALE",Archivio!$Q$3:$Q$1212,"AD24")</f>
        <v>1</v>
      </c>
      <c r="CH6" s="49">
        <f>COUNTIFS(Archivio!$C$3:$C$1212,"PS",Archivio!$O$3:$O$1212,"SS",Archivio!$P$3:$P$1212,"NORMALE",Archivio!$Q$3:$Q$1212,"B003")</f>
        <v>0</v>
      </c>
      <c r="CI6" s="49">
        <f>COUNTIFS(Archivio!$C$3:$C$1212,"PS",Archivio!$O$3:$O$1212,"SS",Archivio!$P$3:$P$1212,"NORMALE",Archivio!$Q$3:$Q$1212,"B006")</f>
        <v>3</v>
      </c>
      <c r="CJ6" s="49">
        <f>COUNTIFS(Archivio!$C$3:$C$1212,"PS",Archivio!$O$3:$O$1212,"SS",Archivio!$P$3:$P$1212,"NORMALE",Archivio!$Q$3:$Q$1212,"B011")</f>
        <v>0</v>
      </c>
      <c r="CK6" s="49">
        <f>COUNTIFS(Archivio!$C$3:$C$1212,"PS",Archivio!$O$3:$O$1212,"SS",Archivio!$P$3:$P$1212,"NORMALE",Archivio!$Q$3:$Q$1212,"B012")</f>
        <v>0</v>
      </c>
      <c r="CL6" s="49">
        <f>COUNTIFS(Archivio!$C$3:$C$1212,"PS",Archivio!$O$3:$O$1212,"SS",Archivio!$P$3:$P$1212,"NORMALE",Archivio!$Q$3:$Q$1212,"B015")</f>
        <v>3</v>
      </c>
      <c r="CM6" s="49">
        <f>COUNTIFS(Archivio!$C$3:$C$1212,"PS",Archivio!$O$3:$O$1212,"SS",Archivio!$P$3:$P$1212,"NORMALE",Archivio!$Q$3:$Q$1212,"B016")</f>
        <v>0</v>
      </c>
      <c r="CN6" s="49">
        <f>COUNTIFS(Archivio!$C$3:$C$1212,"PS",Archivio!$O$3:$O$1212,"SS",Archivio!$P$3:$P$1212,"NORMALE",Archivio!$Q$3:$Q$1212,"B017")</f>
        <v>5</v>
      </c>
      <c r="CO6" s="49">
        <f>COUNTIFS(Archivio!$C$3:$C$1212,"PS",Archivio!$O$3:$O$1212,"SS",Archivio!$P$3:$P$1212,"NORMALE",Archivio!$Q$3:$Q$1212,"B018")</f>
        <v>0</v>
      </c>
      <c r="CP6" s="49">
        <f>COUNTIFS(Archivio!$C$3:$C$1212,"PS",Archivio!$O$3:$O$1212,"SS",Archivio!$P$3:$P$1212,"NORMALE",Archivio!$Q$3:$Q$1212,"B020")</f>
        <v>1</v>
      </c>
      <c r="CQ6" s="49">
        <f>COUNTIFS(Archivio!$C$3:$C$1212,"PS",Archivio!$O$3:$O$1212,"SS",Archivio!$P$3:$P$1212,"NORMALE",Archivio!$Q$3:$Q$1212,"B021")</f>
        <v>1</v>
      </c>
      <c r="CR6" s="49">
        <f>COUNTIFS(Archivio!$C$3:$C$1212,"PS",Archivio!$O$3:$O$1212,"SS",Archivio!$P$3:$P$1212,"NORMALE",Archivio!$Q$3:$Q$1212,"B026")</f>
        <v>0</v>
      </c>
      <c r="CS6" s="49">
        <f>COUNTIFS(Archivio!$C$3:$C$1212,"PS",Archivio!$O$3:$O$1212,"SS",Archivio!$P$3:$P$1212,"NORMALE",Archivio!$Q$3:$Q$1212,"BB02")</f>
        <v>1</v>
      </c>
      <c r="CT6" s="49">
        <f>COUNTIFS(Archivio!$C$3:$C$1212,"PS",Archivio!$O$3:$O$1212,"SS",Archivio!$P$3:$P$1212,"NORMALE",Archivio!$Q$3:$Q$1212,"BC02")</f>
        <v>0</v>
      </c>
      <c r="CU6" s="49">
        <f>COUNTIFS(Archivio!$C$3:$C$1212,"PS",Archivio!$O$3:$O$1212,"SS",Archivio!$P$3:$P$1212,"SOSTEGNO",Archivio!$Q$3:$Q$1212,"A012")</f>
        <v>0</v>
      </c>
      <c r="CV6" s="49">
        <f>COUNTIFS(Archivio!$C$3:$C$1212,"PS",Archivio!$O$3:$O$1212,"SS",Archivio!$P$3:$P$1212,"SOSTEGNO",Archivio!$Q$3:$Q$1212,"A017")</f>
        <v>0</v>
      </c>
      <c r="CW6" s="49">
        <f>COUNTIFS(Archivio!$C$3:$C$1212,"PS",Archivio!$O$3:$O$1212,"SS",Archivio!$P$3:$P$1212,"SOSTEGNO",Archivio!$Q$3:$Q$1212,"A029")</f>
        <v>0</v>
      </c>
      <c r="CX6" s="49">
        <f>COUNTIFS(Archivio!$C$3:$C$1212,"PS",Archivio!$O$3:$O$1212,"SS",Archivio!$P$3:$P$1212,"SOSTEGNO",Archivio!$Q$3:$Q$1212,"A046")</f>
        <v>1</v>
      </c>
      <c r="CY6" s="49">
        <f>COUNTIFS(Archivio!$C$3:$C$1212,"PS",Archivio!$O$3:$O$1212,"SS",Archivio!$P$3:$P$1212,"SOSTEGNO",Archivio!$Q$3:$Q$1212,"A048")</f>
        <v>1</v>
      </c>
      <c r="CZ6" s="49">
        <f>COUNTIFS(Archivio!$C$3:$C$1212,"PS",Archivio!$O$3:$O$1212,"SS",Archivio!$P$3:$P$1212,"SOSTEGNO",Archivio!$Q$3:$Q$1212,"AB24")</f>
        <v>1</v>
      </c>
      <c r="DA6" s="51">
        <f>COUNTIFS(Archivio!$C$3:$C$1212,"PS",Archivio!$O$3:$O$1212,"SS",Archivio!$P$3:$P$1212,"IRC")+DC6+DD6</f>
        <v>3</v>
      </c>
      <c r="DB6" s="103">
        <f>COUNTIFS(Archivio!$C$3:$C$1212,"PS",Archivio!$P$3:$P$1212,"PED")</f>
        <v>0</v>
      </c>
      <c r="DC6" s="52">
        <f>COUNTIFS(Archivio!$C$3:$C$1212,"PS",Archivio!$O$3:$O$1212,"IRC",Archivio!$P$3:$P$1212,"NORMALE")</f>
        <v>3</v>
      </c>
      <c r="DD6" s="103">
        <v>0</v>
      </c>
      <c r="DF6" s="22">
        <v>1</v>
      </c>
      <c r="DH6" s="22" t="s">
        <v>174</v>
      </c>
    </row>
    <row r="7" spans="1:112" s="25" customFormat="1">
      <c r="A7" s="26"/>
      <c r="B7" s="26"/>
      <c r="C7" s="59"/>
      <c r="D7" s="59"/>
      <c r="E7" s="59"/>
      <c r="F7" s="26"/>
      <c r="G7" s="26"/>
      <c r="H7" s="26"/>
      <c r="I7" s="26"/>
      <c r="J7" s="26"/>
      <c r="K7" s="26"/>
      <c r="L7" s="26"/>
      <c r="M7" s="26"/>
      <c r="N7" s="24"/>
      <c r="O7" s="24"/>
      <c r="P7" s="24"/>
      <c r="Q7" s="26"/>
      <c r="R7" s="26"/>
      <c r="S7" s="26"/>
      <c r="T7" s="26"/>
      <c r="U7" s="59"/>
      <c r="V7" s="59"/>
      <c r="W7" s="59"/>
      <c r="X7" s="26"/>
      <c r="Y7" s="26"/>
      <c r="Z7" s="26"/>
      <c r="AA7" s="26"/>
      <c r="AB7" s="24"/>
      <c r="AC7" s="24"/>
      <c r="AD7" s="24"/>
      <c r="AE7" s="26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6"/>
      <c r="AZ7" s="24"/>
      <c r="BA7" s="24"/>
    </row>
    <row r="8" spans="1:112" ht="15.75" customHeight="1">
      <c r="A8" s="122" t="s">
        <v>4645</v>
      </c>
      <c r="B8" s="122">
        <f t="shared" ref="B8" si="0">SUM(B3:B6)</f>
        <v>11</v>
      </c>
      <c r="F8" s="122" t="s">
        <v>4645</v>
      </c>
      <c r="G8" s="144">
        <f>SUM(G3:G6)</f>
        <v>55</v>
      </c>
      <c r="H8" s="142">
        <f t="shared" ref="H8:M8" si="1">SUM(H3:H6)</f>
        <v>20</v>
      </c>
      <c r="I8" s="142">
        <f t="shared" si="1"/>
        <v>1</v>
      </c>
      <c r="J8" s="142">
        <f t="shared" si="1"/>
        <v>209</v>
      </c>
      <c r="K8" s="142">
        <f t="shared" si="1"/>
        <v>11</v>
      </c>
      <c r="L8" s="142">
        <f t="shared" ref="L8" si="2">SUM(L3:L6)</f>
        <v>4</v>
      </c>
      <c r="M8" s="135">
        <f t="shared" si="1"/>
        <v>1</v>
      </c>
      <c r="N8" s="27"/>
      <c r="O8" s="27"/>
      <c r="P8" s="27"/>
      <c r="Q8" s="122" t="s">
        <v>4645</v>
      </c>
      <c r="R8" s="138">
        <f t="shared" ref="R8:T8" si="3">SUM(R3:R6)</f>
        <v>118</v>
      </c>
      <c r="S8" s="142">
        <f t="shared" si="3"/>
        <v>1</v>
      </c>
      <c r="T8" s="135">
        <f t="shared" si="3"/>
        <v>0</v>
      </c>
      <c r="U8" s="60"/>
      <c r="V8" s="60"/>
      <c r="W8" s="60"/>
      <c r="X8" s="122" t="s">
        <v>4645</v>
      </c>
      <c r="Y8" s="144">
        <f t="shared" ref="Y8:AA8" si="4">SUM(Y3:Y6)</f>
        <v>198</v>
      </c>
      <c r="Z8" s="142">
        <f t="shared" si="4"/>
        <v>0</v>
      </c>
      <c r="AA8" s="135">
        <f t="shared" si="4"/>
        <v>9</v>
      </c>
      <c r="AB8" s="27"/>
      <c r="AC8" s="27"/>
      <c r="AD8" s="27"/>
      <c r="AE8" s="122" t="s">
        <v>4645</v>
      </c>
      <c r="AF8" s="144">
        <f t="shared" ref="AF8:AK8" si="5">SUM(AF3:AF6)</f>
        <v>10</v>
      </c>
      <c r="AG8" s="142">
        <f t="shared" si="5"/>
        <v>43</v>
      </c>
      <c r="AH8" s="142">
        <f t="shared" si="5"/>
        <v>36</v>
      </c>
      <c r="AI8" s="142">
        <f t="shared" si="5"/>
        <v>27</v>
      </c>
      <c r="AJ8" s="142">
        <f>SUM(AJ3:AJ6)</f>
        <v>8</v>
      </c>
      <c r="AK8" s="142">
        <f t="shared" si="5"/>
        <v>14</v>
      </c>
      <c r="AL8" s="142">
        <f t="shared" ref="AL8:AN8" si="6">SUM(AL3:AL6)</f>
        <v>8</v>
      </c>
      <c r="AM8" s="142">
        <f t="shared" si="6"/>
        <v>17</v>
      </c>
      <c r="AN8" s="142">
        <f t="shared" si="6"/>
        <v>2</v>
      </c>
      <c r="AO8" s="138">
        <f t="shared" ref="AO8:AU8" si="7">SUM(AO3:AO6)</f>
        <v>4</v>
      </c>
      <c r="AP8" s="142">
        <f t="shared" si="7"/>
        <v>1</v>
      </c>
      <c r="AQ8" s="142">
        <f t="shared" si="7"/>
        <v>5</v>
      </c>
      <c r="AR8" s="142">
        <f t="shared" si="7"/>
        <v>1</v>
      </c>
      <c r="AS8" s="142">
        <f t="shared" si="7"/>
        <v>2</v>
      </c>
      <c r="AT8" s="142">
        <f t="shared" si="7"/>
        <v>4</v>
      </c>
      <c r="AU8" s="135">
        <f t="shared" si="7"/>
        <v>2</v>
      </c>
      <c r="AV8" s="27"/>
      <c r="AW8" s="27"/>
      <c r="AX8" s="27"/>
      <c r="AY8" s="122" t="s">
        <v>4645</v>
      </c>
      <c r="AZ8" s="144">
        <f t="shared" ref="AZ8:DB8" si="8">SUM(AZ3:AZ6)</f>
        <v>1</v>
      </c>
      <c r="BA8" s="142">
        <f t="shared" si="8"/>
        <v>1</v>
      </c>
      <c r="BB8" s="142">
        <f t="shared" si="8"/>
        <v>1</v>
      </c>
      <c r="BC8" s="142">
        <f t="shared" si="8"/>
        <v>3</v>
      </c>
      <c r="BD8" s="142">
        <f t="shared" si="8"/>
        <v>2</v>
      </c>
      <c r="BE8" s="142">
        <f t="shared" si="8"/>
        <v>14</v>
      </c>
      <c r="BF8" s="142">
        <f t="shared" si="8"/>
        <v>30</v>
      </c>
      <c r="BG8" s="142">
        <f t="shared" si="8"/>
        <v>2</v>
      </c>
      <c r="BH8" s="142">
        <f t="shared" si="8"/>
        <v>2</v>
      </c>
      <c r="BI8" s="142">
        <f t="shared" si="8"/>
        <v>5</v>
      </c>
      <c r="BJ8" s="142">
        <f t="shared" si="8"/>
        <v>3</v>
      </c>
      <c r="BK8" s="142">
        <f t="shared" si="8"/>
        <v>10</v>
      </c>
      <c r="BL8" s="142">
        <f t="shared" si="8"/>
        <v>6</v>
      </c>
      <c r="BM8" s="142">
        <f t="shared" si="8"/>
        <v>2</v>
      </c>
      <c r="BN8" s="142">
        <f t="shared" si="8"/>
        <v>30</v>
      </c>
      <c r="BO8" s="142">
        <f t="shared" si="8"/>
        <v>12</v>
      </c>
      <c r="BP8" s="142">
        <f t="shared" si="8"/>
        <v>4</v>
      </c>
      <c r="BQ8" s="142">
        <f t="shared" si="8"/>
        <v>11</v>
      </c>
      <c r="BR8" s="142">
        <f t="shared" si="8"/>
        <v>11</v>
      </c>
      <c r="BS8" s="142">
        <f t="shared" si="8"/>
        <v>7</v>
      </c>
      <c r="BT8" s="142">
        <f t="shared" si="8"/>
        <v>3</v>
      </c>
      <c r="BU8" s="142">
        <f t="shared" si="8"/>
        <v>5</v>
      </c>
      <c r="BV8" s="142">
        <f t="shared" si="8"/>
        <v>13</v>
      </c>
      <c r="BW8" s="142">
        <f t="shared" si="8"/>
        <v>15</v>
      </c>
      <c r="BX8" s="142">
        <f t="shared" si="8"/>
        <v>5</v>
      </c>
      <c r="BY8" s="142">
        <f t="shared" si="8"/>
        <v>38</v>
      </c>
      <c r="BZ8" s="142">
        <f t="shared" si="8"/>
        <v>22</v>
      </c>
      <c r="CA8" s="142">
        <f t="shared" si="8"/>
        <v>6</v>
      </c>
      <c r="CB8" s="142">
        <f t="shared" si="8"/>
        <v>4</v>
      </c>
      <c r="CC8" s="142">
        <f t="shared" si="8"/>
        <v>6</v>
      </c>
      <c r="CD8" s="142">
        <f t="shared" si="8"/>
        <v>1</v>
      </c>
      <c r="CE8" s="142">
        <f t="shared" si="8"/>
        <v>6</v>
      </c>
      <c r="CF8" s="142">
        <f t="shared" si="8"/>
        <v>40</v>
      </c>
      <c r="CG8" s="142">
        <f t="shared" si="8"/>
        <v>3</v>
      </c>
      <c r="CH8" s="142">
        <f t="shared" si="8"/>
        <v>1</v>
      </c>
      <c r="CI8" s="142">
        <f t="shared" si="8"/>
        <v>5</v>
      </c>
      <c r="CJ8" s="142">
        <f t="shared" si="8"/>
        <v>1</v>
      </c>
      <c r="CK8" s="142">
        <f t="shared" si="8"/>
        <v>1</v>
      </c>
      <c r="CL8" s="142">
        <f t="shared" si="8"/>
        <v>7</v>
      </c>
      <c r="CM8" s="142">
        <f t="shared" si="8"/>
        <v>1</v>
      </c>
      <c r="CN8" s="142">
        <f t="shared" si="8"/>
        <v>5</v>
      </c>
      <c r="CO8" s="142">
        <f t="shared" si="8"/>
        <v>1</v>
      </c>
      <c r="CP8" s="142">
        <f t="shared" si="8"/>
        <v>2</v>
      </c>
      <c r="CQ8" s="142">
        <f t="shared" si="8"/>
        <v>2</v>
      </c>
      <c r="CR8" s="142">
        <f t="shared" si="8"/>
        <v>1</v>
      </c>
      <c r="CS8" s="142">
        <f t="shared" si="8"/>
        <v>1</v>
      </c>
      <c r="CT8" s="142">
        <f t="shared" si="8"/>
        <v>1</v>
      </c>
      <c r="CU8" s="142">
        <f t="shared" si="8"/>
        <v>1</v>
      </c>
      <c r="CV8" s="142">
        <f t="shared" si="8"/>
        <v>1</v>
      </c>
      <c r="CW8" s="142">
        <f t="shared" si="8"/>
        <v>1</v>
      </c>
      <c r="CX8" s="142">
        <f t="shared" si="8"/>
        <v>1</v>
      </c>
      <c r="CY8" s="142">
        <f t="shared" si="8"/>
        <v>4</v>
      </c>
      <c r="CZ8" s="142">
        <f t="shared" si="8"/>
        <v>1</v>
      </c>
      <c r="DA8" s="135">
        <f t="shared" si="8"/>
        <v>11</v>
      </c>
      <c r="DB8" s="128">
        <f t="shared" si="8"/>
        <v>6</v>
      </c>
      <c r="DC8" s="140">
        <f t="shared" ref="DC8" si="9">SUM(DC3:DC6)</f>
        <v>3</v>
      </c>
      <c r="DD8" s="126"/>
      <c r="DF8" s="120">
        <f>SUM(DF5:DF6)</f>
        <v>2</v>
      </c>
    </row>
    <row r="9" spans="1:112" ht="16.5" customHeight="1">
      <c r="A9" s="123"/>
      <c r="B9" s="123"/>
      <c r="F9" s="123"/>
      <c r="G9" s="145"/>
      <c r="H9" s="143"/>
      <c r="I9" s="143"/>
      <c r="J9" s="143"/>
      <c r="K9" s="143"/>
      <c r="L9" s="143"/>
      <c r="M9" s="136"/>
      <c r="N9" s="27"/>
      <c r="O9" s="27"/>
      <c r="P9" s="27"/>
      <c r="Q9" s="123"/>
      <c r="R9" s="139"/>
      <c r="S9" s="143"/>
      <c r="T9" s="136"/>
      <c r="U9" s="60"/>
      <c r="V9" s="60"/>
      <c r="W9" s="60"/>
      <c r="X9" s="123"/>
      <c r="Y9" s="145"/>
      <c r="Z9" s="143"/>
      <c r="AA9" s="136"/>
      <c r="AB9" s="27"/>
      <c r="AC9" s="27"/>
      <c r="AD9" s="27"/>
      <c r="AE9" s="123"/>
      <c r="AF9" s="145"/>
      <c r="AG9" s="143"/>
      <c r="AH9" s="143"/>
      <c r="AI9" s="143"/>
      <c r="AJ9" s="143"/>
      <c r="AK9" s="143"/>
      <c r="AL9" s="143"/>
      <c r="AM9" s="143"/>
      <c r="AN9" s="143"/>
      <c r="AO9" s="139"/>
      <c r="AP9" s="143"/>
      <c r="AQ9" s="143"/>
      <c r="AR9" s="143"/>
      <c r="AS9" s="143"/>
      <c r="AT9" s="143"/>
      <c r="AU9" s="136"/>
      <c r="AV9" s="27"/>
      <c r="AW9" s="27"/>
      <c r="AX9" s="27"/>
      <c r="AY9" s="123"/>
      <c r="AZ9" s="145"/>
      <c r="BA9" s="143"/>
      <c r="BB9" s="143"/>
      <c r="BC9" s="143"/>
      <c r="BD9" s="143"/>
      <c r="BE9" s="143"/>
      <c r="BF9" s="143"/>
      <c r="BG9" s="143"/>
      <c r="BH9" s="143"/>
      <c r="BI9" s="143"/>
      <c r="BJ9" s="143"/>
      <c r="BK9" s="143"/>
      <c r="BL9" s="143"/>
      <c r="BM9" s="143"/>
      <c r="BN9" s="143"/>
      <c r="BO9" s="143"/>
      <c r="BP9" s="143"/>
      <c r="BQ9" s="143"/>
      <c r="BR9" s="143"/>
      <c r="BS9" s="143"/>
      <c r="BT9" s="143"/>
      <c r="BU9" s="143"/>
      <c r="BV9" s="143"/>
      <c r="BW9" s="143"/>
      <c r="BX9" s="143"/>
      <c r="BY9" s="143"/>
      <c r="BZ9" s="143"/>
      <c r="CA9" s="143"/>
      <c r="CB9" s="143"/>
      <c r="CC9" s="143"/>
      <c r="CD9" s="143"/>
      <c r="CE9" s="143"/>
      <c r="CF9" s="143"/>
      <c r="CG9" s="143"/>
      <c r="CH9" s="143"/>
      <c r="CI9" s="143"/>
      <c r="CJ9" s="143"/>
      <c r="CK9" s="143"/>
      <c r="CL9" s="143"/>
      <c r="CM9" s="143"/>
      <c r="CN9" s="143"/>
      <c r="CO9" s="143"/>
      <c r="CP9" s="143"/>
      <c r="CQ9" s="143"/>
      <c r="CR9" s="143"/>
      <c r="CS9" s="143"/>
      <c r="CT9" s="143"/>
      <c r="CU9" s="143"/>
      <c r="CV9" s="143"/>
      <c r="CW9" s="143"/>
      <c r="CX9" s="143"/>
      <c r="CY9" s="143"/>
      <c r="CZ9" s="143"/>
      <c r="DA9" s="136"/>
      <c r="DB9" s="129"/>
      <c r="DC9" s="141"/>
      <c r="DD9" s="127"/>
      <c r="DF9" s="121"/>
    </row>
    <row r="10" spans="1:112" s="23" customFormat="1">
      <c r="C10" s="115"/>
      <c r="D10" s="115"/>
      <c r="E10" s="115"/>
      <c r="N10" s="24"/>
      <c r="O10" s="24"/>
      <c r="P10" s="24"/>
      <c r="U10" s="59"/>
      <c r="V10" s="59"/>
      <c r="W10" s="59"/>
      <c r="AB10" s="24"/>
      <c r="AC10" s="24"/>
      <c r="AD10" s="24"/>
      <c r="AV10" s="24"/>
      <c r="AW10" s="24"/>
      <c r="AX10" s="24"/>
    </row>
    <row r="11" spans="1:112" s="23" customFormat="1">
      <c r="C11" s="115"/>
      <c r="D11" s="115"/>
      <c r="E11" s="115"/>
      <c r="F11" s="28"/>
      <c r="G11" s="28"/>
      <c r="H11" s="28"/>
      <c r="I11" s="28"/>
      <c r="J11" s="28"/>
      <c r="K11" s="28"/>
      <c r="L11" s="28"/>
      <c r="M11" s="28"/>
      <c r="O11" s="24"/>
      <c r="Q11" s="28"/>
      <c r="R11" s="28"/>
      <c r="S11" s="28"/>
      <c r="T11" s="28"/>
      <c r="U11" s="59"/>
      <c r="V11" s="59"/>
      <c r="W11" s="59"/>
      <c r="X11" s="28"/>
      <c r="Y11" s="28"/>
      <c r="Z11" s="28"/>
      <c r="AA11" s="28"/>
      <c r="AB11" s="24"/>
      <c r="AC11" s="24"/>
      <c r="AD11" s="24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4"/>
      <c r="AW11" s="24"/>
      <c r="AX11" s="24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</row>
    <row r="12" spans="1:112" s="23" customFormat="1">
      <c r="C12" s="115"/>
      <c r="D12" s="115"/>
      <c r="E12" s="115"/>
      <c r="O12" s="24"/>
      <c r="AB12" s="24"/>
      <c r="AC12" s="24"/>
      <c r="AD12" s="24"/>
      <c r="AE12" s="24"/>
      <c r="AV12" s="24"/>
      <c r="AW12" s="24"/>
      <c r="AX12" s="24"/>
      <c r="AY12" s="24"/>
    </row>
    <row r="13" spans="1:112" s="23" customFormat="1">
      <c r="C13" s="115"/>
      <c r="D13" s="115"/>
      <c r="E13" s="115"/>
      <c r="O13" s="24"/>
      <c r="AB13" s="24"/>
      <c r="AC13" s="24"/>
      <c r="AD13" s="24"/>
      <c r="AE13" s="24"/>
      <c r="AV13" s="24"/>
      <c r="AW13" s="24"/>
      <c r="AX13" s="24"/>
      <c r="AY13" s="24"/>
    </row>
    <row r="14" spans="1:112" s="23" customFormat="1">
      <c r="C14" s="115"/>
      <c r="D14" s="115"/>
      <c r="E14" s="115"/>
      <c r="O14" s="24"/>
      <c r="AB14" s="24"/>
      <c r="AC14" s="24"/>
      <c r="AD14" s="24"/>
      <c r="AE14" s="24"/>
      <c r="AV14" s="24"/>
      <c r="AW14" s="24"/>
      <c r="AX14" s="24"/>
      <c r="AY14" s="24"/>
    </row>
    <row r="15" spans="1:112" s="23" customFormat="1">
      <c r="C15" s="115"/>
      <c r="D15" s="115"/>
      <c r="E15" s="115"/>
      <c r="O15" s="24"/>
      <c r="AB15" s="24"/>
      <c r="AC15" s="24"/>
      <c r="AD15" s="24"/>
      <c r="AE15" s="24"/>
      <c r="AV15" s="24"/>
      <c r="AW15" s="24"/>
      <c r="AX15" s="24"/>
      <c r="AY15" s="24"/>
    </row>
    <row r="16" spans="1:112" s="23" customFormat="1">
      <c r="C16" s="115"/>
      <c r="D16" s="115"/>
      <c r="E16" s="115"/>
      <c r="O16" s="24"/>
      <c r="AB16" s="24"/>
      <c r="AC16" s="24"/>
      <c r="AD16" s="24"/>
      <c r="AE16" s="24"/>
      <c r="AV16" s="24"/>
      <c r="AW16" s="24"/>
      <c r="AX16" s="24"/>
      <c r="AY16" s="24"/>
    </row>
    <row r="17" spans="3:51" s="23" customFormat="1">
      <c r="C17" s="115"/>
      <c r="D17" s="115"/>
      <c r="E17" s="115"/>
      <c r="O17" s="24"/>
      <c r="AB17" s="24"/>
      <c r="AC17" s="24"/>
      <c r="AD17" s="24"/>
      <c r="AE17" s="24"/>
      <c r="AV17" s="24"/>
      <c r="AW17" s="24"/>
      <c r="AX17" s="24"/>
      <c r="AY17" s="24"/>
    </row>
    <row r="18" spans="3:51" s="23" customFormat="1">
      <c r="C18" s="115"/>
      <c r="D18" s="115"/>
      <c r="E18" s="115"/>
      <c r="O18" s="24"/>
      <c r="AB18" s="24"/>
      <c r="AC18" s="24"/>
      <c r="AD18" s="24"/>
      <c r="AE18" s="24"/>
      <c r="AV18" s="24"/>
      <c r="AW18" s="24"/>
      <c r="AX18" s="24"/>
      <c r="AY18" s="24"/>
    </row>
    <row r="19" spans="3:51" s="23" customFormat="1">
      <c r="C19" s="115"/>
      <c r="D19" s="115"/>
      <c r="E19" s="115"/>
      <c r="O19" s="24"/>
      <c r="AB19" s="24"/>
      <c r="AC19" s="24"/>
      <c r="AD19" s="24"/>
      <c r="AE19" s="24"/>
      <c r="AV19" s="24"/>
      <c r="AW19" s="24"/>
      <c r="AX19" s="24"/>
      <c r="AY19" s="24"/>
    </row>
    <row r="20" spans="3:51" s="23" customFormat="1">
      <c r="C20" s="115"/>
      <c r="D20" s="115"/>
      <c r="E20" s="115"/>
      <c r="O20" s="24"/>
      <c r="AB20" s="24"/>
      <c r="AC20" s="24"/>
      <c r="AD20" s="24"/>
      <c r="AE20" s="24"/>
      <c r="AV20" s="24"/>
      <c r="AW20" s="24"/>
      <c r="AX20" s="24"/>
      <c r="AY20" s="24"/>
    </row>
    <row r="21" spans="3:51" s="23" customFormat="1">
      <c r="C21" s="115"/>
      <c r="D21" s="115"/>
      <c r="E21" s="115"/>
      <c r="O21" s="24"/>
      <c r="AB21" s="24"/>
      <c r="AC21" s="24"/>
      <c r="AD21" s="24"/>
      <c r="AE21" s="24"/>
      <c r="AV21" s="24"/>
      <c r="AW21" s="24"/>
      <c r="AX21" s="24"/>
      <c r="AY21" s="24"/>
    </row>
    <row r="22" spans="3:51" s="23" customFormat="1">
      <c r="C22" s="115"/>
      <c r="D22" s="115"/>
      <c r="E22" s="115"/>
      <c r="O22" s="24"/>
      <c r="AB22" s="24"/>
      <c r="AC22" s="24"/>
      <c r="AD22" s="24"/>
      <c r="AE22" s="24"/>
      <c r="AV22" s="24"/>
      <c r="AW22" s="24"/>
      <c r="AX22" s="24"/>
      <c r="AY22" s="24"/>
    </row>
    <row r="23" spans="3:51" s="23" customFormat="1">
      <c r="C23" s="115"/>
      <c r="D23" s="115"/>
      <c r="E23" s="115"/>
      <c r="O23" s="24"/>
      <c r="AB23" s="24"/>
      <c r="AC23" s="24"/>
      <c r="AD23" s="24"/>
      <c r="AE23" s="24"/>
      <c r="AV23" s="24"/>
      <c r="AW23" s="24"/>
      <c r="AX23" s="24"/>
      <c r="AY23" s="24"/>
    </row>
    <row r="24" spans="3:51" s="23" customFormat="1">
      <c r="C24" s="115"/>
      <c r="D24" s="115"/>
      <c r="E24" s="115"/>
      <c r="O24" s="24"/>
      <c r="AB24" s="24"/>
      <c r="AC24" s="24"/>
      <c r="AD24" s="24"/>
      <c r="AE24" s="24"/>
      <c r="AV24" s="24"/>
      <c r="AW24" s="24"/>
      <c r="AX24" s="24"/>
      <c r="AY24" s="24"/>
    </row>
    <row r="25" spans="3:51" s="23" customFormat="1">
      <c r="C25" s="115"/>
      <c r="D25" s="115"/>
      <c r="E25" s="115"/>
      <c r="O25" s="24"/>
      <c r="AB25" s="24"/>
      <c r="AC25" s="24"/>
      <c r="AD25" s="24"/>
      <c r="AE25" s="24"/>
      <c r="AV25" s="24"/>
      <c r="AW25" s="24"/>
      <c r="AX25" s="24"/>
      <c r="AY25" s="24"/>
    </row>
    <row r="26" spans="3:51" s="23" customFormat="1">
      <c r="C26" s="115"/>
      <c r="D26" s="115"/>
      <c r="E26" s="115"/>
      <c r="O26" s="24"/>
      <c r="AB26" s="24"/>
      <c r="AC26" s="24"/>
      <c r="AD26" s="24"/>
      <c r="AE26" s="24"/>
      <c r="AV26" s="24"/>
      <c r="AW26" s="24"/>
      <c r="AX26" s="24"/>
      <c r="AY26" s="24"/>
    </row>
    <row r="27" spans="3:51" s="23" customFormat="1">
      <c r="C27" s="115"/>
      <c r="D27" s="115"/>
      <c r="E27" s="115"/>
      <c r="O27" s="24"/>
      <c r="AB27" s="24"/>
      <c r="AC27" s="24"/>
      <c r="AD27" s="24"/>
      <c r="AE27" s="24"/>
      <c r="AV27" s="24"/>
      <c r="AW27" s="24"/>
      <c r="AX27" s="24"/>
      <c r="AY27" s="24"/>
    </row>
    <row r="28" spans="3:51" s="23" customFormat="1">
      <c r="C28" s="115"/>
      <c r="D28" s="115"/>
      <c r="E28" s="115"/>
      <c r="O28" s="24"/>
      <c r="AB28" s="24"/>
      <c r="AC28" s="24"/>
      <c r="AD28" s="24"/>
      <c r="AE28" s="24"/>
      <c r="AV28" s="24"/>
      <c r="AW28" s="24"/>
      <c r="AX28" s="24"/>
      <c r="AY28" s="24"/>
    </row>
    <row r="29" spans="3:51" s="23" customFormat="1">
      <c r="C29" s="115"/>
      <c r="D29" s="115"/>
      <c r="E29" s="115"/>
      <c r="O29" s="24"/>
      <c r="AB29" s="24"/>
      <c r="AC29" s="24"/>
      <c r="AD29" s="24"/>
      <c r="AE29" s="24"/>
      <c r="AV29" s="24"/>
      <c r="AW29" s="24"/>
      <c r="AX29" s="24"/>
      <c r="AY29" s="24"/>
    </row>
    <row r="30" spans="3:51" s="23" customFormat="1">
      <c r="C30" s="115"/>
      <c r="D30" s="115"/>
      <c r="E30" s="115"/>
      <c r="O30" s="24"/>
      <c r="AB30" s="24"/>
      <c r="AC30" s="24"/>
      <c r="AD30" s="24"/>
      <c r="AE30" s="24"/>
      <c r="AV30" s="24"/>
      <c r="AW30" s="24"/>
      <c r="AX30" s="24"/>
      <c r="AY30" s="24"/>
    </row>
    <row r="31" spans="3:51" s="23" customFormat="1">
      <c r="C31" s="115"/>
      <c r="D31" s="115"/>
      <c r="E31" s="115"/>
      <c r="O31" s="24"/>
      <c r="AB31" s="24"/>
      <c r="AC31" s="24"/>
      <c r="AD31" s="24"/>
      <c r="AE31" s="24"/>
      <c r="AV31" s="24"/>
      <c r="AW31" s="24"/>
      <c r="AX31" s="24"/>
      <c r="AY31" s="24"/>
    </row>
    <row r="32" spans="3:51" s="23" customFormat="1">
      <c r="C32" s="115"/>
      <c r="D32" s="115"/>
      <c r="E32" s="115"/>
      <c r="O32" s="24"/>
      <c r="AB32" s="24"/>
      <c r="AC32" s="24"/>
      <c r="AD32" s="24"/>
      <c r="AE32" s="24"/>
      <c r="AV32" s="24"/>
      <c r="AW32" s="24"/>
      <c r="AX32" s="24"/>
      <c r="AY32" s="24"/>
    </row>
    <row r="33" spans="3:51" s="23" customFormat="1">
      <c r="C33" s="115"/>
      <c r="D33" s="115"/>
      <c r="E33" s="115"/>
      <c r="O33" s="24"/>
      <c r="AB33" s="24"/>
      <c r="AC33" s="24"/>
      <c r="AD33" s="24"/>
      <c r="AE33" s="24"/>
      <c r="AV33" s="24"/>
      <c r="AW33" s="24"/>
      <c r="AX33" s="24"/>
      <c r="AY33" s="24"/>
    </row>
    <row r="34" spans="3:51" s="23" customFormat="1">
      <c r="C34" s="115"/>
      <c r="D34" s="115"/>
      <c r="E34" s="115"/>
      <c r="O34" s="24"/>
      <c r="AB34" s="24"/>
      <c r="AC34" s="24"/>
      <c r="AD34" s="24"/>
      <c r="AE34" s="24"/>
      <c r="AV34" s="24"/>
      <c r="AW34" s="24"/>
      <c r="AX34" s="24"/>
      <c r="AY34" s="24"/>
    </row>
    <row r="35" spans="3:51" s="23" customFormat="1">
      <c r="C35" s="115"/>
      <c r="D35" s="115"/>
      <c r="E35" s="115"/>
      <c r="O35" s="24"/>
      <c r="AB35" s="24"/>
      <c r="AC35" s="24"/>
      <c r="AD35" s="24"/>
      <c r="AE35" s="24"/>
      <c r="AV35" s="24"/>
      <c r="AW35" s="24"/>
      <c r="AX35" s="24"/>
      <c r="AY35" s="24"/>
    </row>
    <row r="36" spans="3:51" s="23" customFormat="1">
      <c r="C36" s="115"/>
      <c r="D36" s="115"/>
      <c r="E36" s="115"/>
      <c r="O36" s="24"/>
      <c r="AB36" s="24"/>
      <c r="AC36" s="24"/>
      <c r="AD36" s="24"/>
      <c r="AE36" s="24"/>
      <c r="AV36" s="24"/>
      <c r="AW36" s="24"/>
      <c r="AX36" s="24"/>
      <c r="AY36" s="24"/>
    </row>
    <row r="37" spans="3:51" s="23" customFormat="1">
      <c r="C37" s="115"/>
      <c r="D37" s="115"/>
      <c r="E37" s="115"/>
      <c r="O37" s="24"/>
      <c r="AB37" s="24"/>
      <c r="AC37" s="24"/>
      <c r="AD37" s="24"/>
      <c r="AE37" s="24"/>
      <c r="AV37" s="24"/>
      <c r="AW37" s="24"/>
      <c r="AX37" s="24"/>
      <c r="AY37" s="24"/>
    </row>
    <row r="38" spans="3:51" s="23" customFormat="1">
      <c r="C38" s="115"/>
      <c r="D38" s="115"/>
      <c r="E38" s="115"/>
      <c r="O38" s="24"/>
      <c r="AB38" s="24"/>
      <c r="AC38" s="24"/>
      <c r="AD38" s="24"/>
      <c r="AE38" s="24"/>
      <c r="AV38" s="24"/>
      <c r="AW38" s="24"/>
      <c r="AX38" s="24"/>
      <c r="AY38" s="24"/>
    </row>
    <row r="39" spans="3:51" s="23" customFormat="1">
      <c r="C39" s="115"/>
      <c r="D39" s="115"/>
      <c r="E39" s="115"/>
      <c r="O39" s="24"/>
      <c r="AB39" s="24"/>
      <c r="AC39" s="24"/>
      <c r="AD39" s="24"/>
      <c r="AE39" s="24"/>
      <c r="AV39" s="24"/>
      <c r="AW39" s="24"/>
      <c r="AX39" s="24"/>
      <c r="AY39" s="24"/>
    </row>
    <row r="40" spans="3:51" s="23" customFormat="1">
      <c r="C40" s="115"/>
      <c r="D40" s="115"/>
      <c r="E40" s="115"/>
      <c r="O40" s="24"/>
      <c r="AB40" s="24"/>
      <c r="AC40" s="24"/>
      <c r="AD40" s="24"/>
      <c r="AE40" s="24"/>
      <c r="AV40" s="24"/>
      <c r="AW40" s="24"/>
      <c r="AX40" s="24"/>
      <c r="AY40" s="24"/>
    </row>
    <row r="41" spans="3:51" s="23" customFormat="1">
      <c r="C41" s="115"/>
      <c r="D41" s="115"/>
      <c r="E41" s="115"/>
      <c r="O41" s="24"/>
      <c r="AB41" s="24"/>
      <c r="AC41" s="24"/>
      <c r="AD41" s="24"/>
      <c r="AE41" s="24"/>
      <c r="AV41" s="24"/>
      <c r="AW41" s="24"/>
      <c r="AX41" s="24"/>
      <c r="AY41" s="24"/>
    </row>
    <row r="42" spans="3:51" s="23" customFormat="1">
      <c r="C42" s="115"/>
      <c r="D42" s="115"/>
      <c r="E42" s="115"/>
      <c r="O42" s="24"/>
      <c r="AB42" s="24"/>
      <c r="AC42" s="24"/>
      <c r="AD42" s="24"/>
      <c r="AE42" s="24"/>
      <c r="AV42" s="24"/>
      <c r="AW42" s="24"/>
      <c r="AX42" s="24"/>
      <c r="AY42" s="24"/>
    </row>
    <row r="43" spans="3:51" s="23" customFormat="1">
      <c r="C43" s="115"/>
      <c r="D43" s="115"/>
      <c r="E43" s="115"/>
      <c r="O43" s="24"/>
      <c r="AB43" s="24"/>
      <c r="AC43" s="24"/>
      <c r="AD43" s="24"/>
      <c r="AE43" s="24"/>
      <c r="AV43" s="24"/>
      <c r="AW43" s="24"/>
      <c r="AX43" s="24"/>
      <c r="AY43" s="24"/>
    </row>
    <row r="44" spans="3:51" s="23" customFormat="1">
      <c r="C44" s="115"/>
      <c r="D44" s="115"/>
      <c r="E44" s="115"/>
      <c r="O44" s="24"/>
      <c r="AB44" s="24"/>
      <c r="AC44" s="24"/>
      <c r="AD44" s="24"/>
      <c r="AE44" s="24"/>
      <c r="AV44" s="24"/>
      <c r="AW44" s="24"/>
      <c r="AX44" s="24"/>
      <c r="AY44" s="24"/>
    </row>
    <row r="45" spans="3:51" s="23" customFormat="1">
      <c r="C45" s="115"/>
      <c r="D45" s="115"/>
      <c r="E45" s="115"/>
      <c r="O45" s="24"/>
      <c r="AB45" s="24"/>
      <c r="AC45" s="24"/>
      <c r="AD45" s="24"/>
      <c r="AE45" s="24"/>
      <c r="AV45" s="24"/>
      <c r="AW45" s="24"/>
      <c r="AX45" s="24"/>
      <c r="AY45" s="24"/>
    </row>
    <row r="46" spans="3:51" s="23" customFormat="1">
      <c r="C46" s="115"/>
      <c r="D46" s="115"/>
      <c r="E46" s="115"/>
      <c r="O46" s="24"/>
      <c r="AB46" s="24"/>
      <c r="AC46" s="24"/>
      <c r="AD46" s="24"/>
      <c r="AE46" s="24"/>
      <c r="AV46" s="24"/>
      <c r="AW46" s="24"/>
      <c r="AX46" s="24"/>
      <c r="AY46" s="24"/>
    </row>
    <row r="47" spans="3:51" s="23" customFormat="1">
      <c r="C47" s="115"/>
      <c r="D47" s="115"/>
      <c r="E47" s="115"/>
      <c r="O47" s="24"/>
      <c r="AB47" s="24"/>
      <c r="AC47" s="24"/>
      <c r="AD47" s="24"/>
      <c r="AE47" s="24"/>
      <c r="AV47" s="24"/>
      <c r="AW47" s="24"/>
      <c r="AX47" s="24"/>
      <c r="AY47" s="24"/>
    </row>
    <row r="48" spans="3:51" s="23" customFormat="1">
      <c r="C48" s="115"/>
      <c r="D48" s="115"/>
      <c r="E48" s="115"/>
      <c r="O48" s="24"/>
      <c r="AB48" s="24"/>
      <c r="AC48" s="24"/>
      <c r="AD48" s="24"/>
      <c r="AE48" s="24"/>
      <c r="AV48" s="24"/>
      <c r="AW48" s="24"/>
      <c r="AX48" s="24"/>
      <c r="AY48" s="24"/>
    </row>
    <row r="49" spans="3:51" s="23" customFormat="1">
      <c r="C49" s="115"/>
      <c r="D49" s="115"/>
      <c r="E49" s="115"/>
      <c r="O49" s="24"/>
      <c r="AB49" s="24"/>
      <c r="AC49" s="24"/>
      <c r="AD49" s="24"/>
      <c r="AE49" s="24"/>
      <c r="AV49" s="24"/>
      <c r="AW49" s="24"/>
      <c r="AX49" s="24"/>
      <c r="AY49" s="24"/>
    </row>
    <row r="50" spans="3:51" s="23" customFormat="1">
      <c r="C50" s="115"/>
      <c r="D50" s="115"/>
      <c r="E50" s="115"/>
      <c r="O50" s="24"/>
      <c r="AB50" s="24"/>
      <c r="AC50" s="24"/>
      <c r="AD50" s="24"/>
      <c r="AE50" s="24"/>
      <c r="AV50" s="24"/>
      <c r="AW50" s="24"/>
      <c r="AX50" s="24"/>
      <c r="AY50" s="24"/>
    </row>
    <row r="51" spans="3:51" s="23" customFormat="1">
      <c r="C51" s="115"/>
      <c r="D51" s="115"/>
      <c r="E51" s="115"/>
      <c r="O51" s="24"/>
      <c r="AB51" s="24"/>
      <c r="AC51" s="24"/>
      <c r="AD51" s="24"/>
      <c r="AE51" s="24"/>
      <c r="AV51" s="24"/>
      <c r="AW51" s="24"/>
      <c r="AX51" s="24"/>
      <c r="AY51" s="24"/>
    </row>
    <row r="52" spans="3:51" s="23" customFormat="1">
      <c r="C52" s="115"/>
      <c r="D52" s="115"/>
      <c r="E52" s="115"/>
      <c r="O52" s="24"/>
      <c r="AB52" s="24"/>
      <c r="AC52" s="24"/>
      <c r="AD52" s="24"/>
      <c r="AE52" s="24"/>
      <c r="AV52" s="24"/>
      <c r="AW52" s="24"/>
      <c r="AX52" s="24"/>
      <c r="AY52" s="24"/>
    </row>
    <row r="53" spans="3:51" s="23" customFormat="1">
      <c r="C53" s="115"/>
      <c r="D53" s="115"/>
      <c r="E53" s="115"/>
      <c r="O53" s="24"/>
      <c r="AB53" s="24"/>
      <c r="AC53" s="24"/>
      <c r="AD53" s="24"/>
      <c r="AE53" s="24"/>
      <c r="AV53" s="24"/>
      <c r="AW53" s="24"/>
      <c r="AX53" s="24"/>
      <c r="AY53" s="24"/>
    </row>
    <row r="54" spans="3:51" s="23" customFormat="1">
      <c r="C54" s="115"/>
      <c r="D54" s="115"/>
      <c r="E54" s="115"/>
      <c r="O54" s="24"/>
      <c r="AB54" s="24"/>
      <c r="AC54" s="24"/>
      <c r="AD54" s="24"/>
      <c r="AE54" s="24"/>
      <c r="AV54" s="24"/>
      <c r="AW54" s="24"/>
      <c r="AX54" s="24"/>
      <c r="AY54" s="24"/>
    </row>
    <row r="55" spans="3:51" s="23" customFormat="1">
      <c r="C55" s="115"/>
      <c r="D55" s="115"/>
      <c r="E55" s="115"/>
      <c r="O55" s="24"/>
      <c r="AB55" s="24"/>
      <c r="AC55" s="24"/>
      <c r="AD55" s="24"/>
      <c r="AE55" s="24"/>
      <c r="AV55" s="24"/>
      <c r="AW55" s="24"/>
      <c r="AX55" s="24"/>
      <c r="AY55" s="24"/>
    </row>
    <row r="56" spans="3:51" s="23" customFormat="1">
      <c r="C56" s="115"/>
      <c r="D56" s="115"/>
      <c r="E56" s="115"/>
      <c r="O56" s="24"/>
      <c r="AB56" s="24"/>
      <c r="AC56" s="24"/>
      <c r="AD56" s="24"/>
      <c r="AE56" s="24"/>
      <c r="AV56" s="24"/>
      <c r="AW56" s="24"/>
      <c r="AX56" s="24"/>
      <c r="AY56" s="24"/>
    </row>
    <row r="57" spans="3:51" s="23" customFormat="1">
      <c r="C57" s="115"/>
      <c r="D57" s="115"/>
      <c r="E57" s="115"/>
      <c r="O57" s="24"/>
      <c r="AB57" s="24"/>
      <c r="AC57" s="24"/>
      <c r="AD57" s="24"/>
      <c r="AE57" s="24"/>
      <c r="AV57" s="24"/>
      <c r="AW57" s="24"/>
      <c r="AX57" s="24"/>
      <c r="AY57" s="24"/>
    </row>
    <row r="58" spans="3:51" s="23" customFormat="1">
      <c r="C58" s="115"/>
      <c r="D58" s="115"/>
      <c r="E58" s="115"/>
      <c r="O58" s="24"/>
      <c r="AB58" s="24"/>
      <c r="AC58" s="24"/>
      <c r="AD58" s="24"/>
      <c r="AE58" s="24"/>
      <c r="AV58" s="24"/>
      <c r="AW58" s="24"/>
      <c r="AX58" s="24"/>
      <c r="AY58" s="24"/>
    </row>
    <row r="59" spans="3:51" s="23" customFormat="1">
      <c r="C59" s="115"/>
      <c r="D59" s="115"/>
      <c r="E59" s="115"/>
      <c r="O59" s="24"/>
      <c r="AB59" s="24"/>
      <c r="AC59" s="24"/>
      <c r="AD59" s="24"/>
      <c r="AE59" s="24"/>
      <c r="AV59" s="24"/>
      <c r="AW59" s="24"/>
      <c r="AX59" s="24"/>
      <c r="AY59" s="24"/>
    </row>
    <row r="60" spans="3:51" s="23" customFormat="1">
      <c r="C60" s="115"/>
      <c r="D60" s="115"/>
      <c r="E60" s="115"/>
      <c r="O60" s="24"/>
      <c r="AB60" s="24"/>
      <c r="AC60" s="24"/>
      <c r="AD60" s="24"/>
      <c r="AE60" s="24"/>
      <c r="AV60" s="24"/>
      <c r="AW60" s="24"/>
      <c r="AX60" s="24"/>
      <c r="AY60" s="24"/>
    </row>
    <row r="61" spans="3:51" s="23" customFormat="1">
      <c r="C61" s="115"/>
      <c r="D61" s="115"/>
      <c r="E61" s="115"/>
      <c r="O61" s="24"/>
      <c r="AB61" s="24"/>
      <c r="AC61" s="24"/>
      <c r="AD61" s="24"/>
      <c r="AE61" s="24"/>
      <c r="AV61" s="24"/>
      <c r="AW61" s="24"/>
      <c r="AX61" s="24"/>
      <c r="AY61" s="24"/>
    </row>
    <row r="62" spans="3:51" s="23" customFormat="1">
      <c r="C62" s="115"/>
      <c r="D62" s="115"/>
      <c r="E62" s="115"/>
      <c r="O62" s="24"/>
      <c r="AB62" s="24"/>
      <c r="AC62" s="24"/>
      <c r="AD62" s="24"/>
      <c r="AE62" s="24"/>
      <c r="AV62" s="24"/>
      <c r="AW62" s="24"/>
      <c r="AX62" s="24"/>
      <c r="AY62" s="24"/>
    </row>
    <row r="63" spans="3:51" s="23" customFormat="1">
      <c r="C63" s="115"/>
      <c r="D63" s="115"/>
      <c r="E63" s="115"/>
      <c r="O63" s="24"/>
      <c r="AB63" s="24"/>
      <c r="AC63" s="24"/>
      <c r="AD63" s="24"/>
      <c r="AE63" s="24"/>
      <c r="AV63" s="24"/>
      <c r="AW63" s="24"/>
      <c r="AX63" s="24"/>
      <c r="AY63" s="24"/>
    </row>
    <row r="64" spans="3:51" s="23" customFormat="1">
      <c r="C64" s="115"/>
      <c r="D64" s="115"/>
      <c r="E64" s="115"/>
      <c r="O64" s="24"/>
      <c r="AB64" s="24"/>
      <c r="AC64" s="24"/>
      <c r="AD64" s="24"/>
      <c r="AE64" s="24"/>
      <c r="AV64" s="24"/>
      <c r="AW64" s="24"/>
      <c r="AX64" s="24"/>
      <c r="AY64" s="24"/>
    </row>
    <row r="65" spans="3:51" s="23" customFormat="1">
      <c r="C65" s="115"/>
      <c r="D65" s="115"/>
      <c r="E65" s="115"/>
      <c r="O65" s="24"/>
      <c r="AB65" s="24"/>
      <c r="AC65" s="24"/>
      <c r="AD65" s="24"/>
      <c r="AE65" s="24"/>
      <c r="AV65" s="24"/>
      <c r="AW65" s="24"/>
      <c r="AX65" s="24"/>
      <c r="AY65" s="24"/>
    </row>
    <row r="66" spans="3:51" s="23" customFormat="1">
      <c r="C66" s="115"/>
      <c r="D66" s="115"/>
      <c r="E66" s="115"/>
      <c r="O66" s="24"/>
      <c r="AB66" s="24"/>
      <c r="AC66" s="24"/>
      <c r="AD66" s="24"/>
      <c r="AE66" s="24"/>
      <c r="AV66" s="24"/>
      <c r="AW66" s="24"/>
      <c r="AX66" s="24"/>
      <c r="AY66" s="24"/>
    </row>
    <row r="67" spans="3:51" s="23" customFormat="1">
      <c r="C67" s="115"/>
      <c r="D67" s="115"/>
      <c r="E67" s="115"/>
      <c r="O67" s="24"/>
      <c r="AB67" s="24"/>
      <c r="AC67" s="24"/>
      <c r="AD67" s="24"/>
      <c r="AE67" s="24"/>
      <c r="AV67" s="24"/>
      <c r="AW67" s="24"/>
      <c r="AX67" s="24"/>
      <c r="AY67" s="24"/>
    </row>
    <row r="68" spans="3:51" s="23" customFormat="1">
      <c r="C68" s="115"/>
      <c r="D68" s="115"/>
      <c r="E68" s="115"/>
      <c r="O68" s="24"/>
      <c r="AB68" s="24"/>
      <c r="AC68" s="24"/>
      <c r="AD68" s="24"/>
      <c r="AE68" s="24"/>
      <c r="AV68" s="24"/>
      <c r="AW68" s="24"/>
      <c r="AX68" s="24"/>
      <c r="AY68" s="24"/>
    </row>
    <row r="69" spans="3:51" s="23" customFormat="1">
      <c r="C69" s="115"/>
      <c r="D69" s="115"/>
      <c r="E69" s="115"/>
      <c r="O69" s="24"/>
      <c r="AB69" s="24"/>
      <c r="AC69" s="24"/>
      <c r="AD69" s="24"/>
      <c r="AE69" s="24"/>
      <c r="AV69" s="24"/>
      <c r="AW69" s="24"/>
      <c r="AX69" s="24"/>
      <c r="AY69" s="24"/>
    </row>
    <row r="70" spans="3:51" s="23" customFormat="1">
      <c r="C70" s="115"/>
      <c r="D70" s="115"/>
      <c r="E70" s="115"/>
      <c r="O70" s="24"/>
      <c r="AB70" s="24"/>
      <c r="AC70" s="24"/>
      <c r="AD70" s="24"/>
      <c r="AE70" s="24"/>
      <c r="AV70" s="24"/>
      <c r="AW70" s="24"/>
      <c r="AX70" s="24"/>
      <c r="AY70" s="24"/>
    </row>
    <row r="71" spans="3:51" s="23" customFormat="1">
      <c r="C71" s="115"/>
      <c r="D71" s="115"/>
      <c r="E71" s="115"/>
      <c r="O71" s="24"/>
      <c r="AB71" s="24"/>
      <c r="AC71" s="24"/>
      <c r="AD71" s="24"/>
      <c r="AE71" s="24"/>
      <c r="AV71" s="24"/>
      <c r="AW71" s="24"/>
      <c r="AX71" s="24"/>
      <c r="AY71" s="24"/>
    </row>
    <row r="72" spans="3:51" s="23" customFormat="1">
      <c r="C72" s="115"/>
      <c r="D72" s="115"/>
      <c r="E72" s="115"/>
      <c r="O72" s="24"/>
      <c r="AB72" s="24"/>
      <c r="AC72" s="24"/>
      <c r="AD72" s="24"/>
      <c r="AE72" s="24"/>
      <c r="AV72" s="24"/>
      <c r="AW72" s="24"/>
      <c r="AX72" s="24"/>
      <c r="AY72" s="24"/>
    </row>
    <row r="73" spans="3:51" s="23" customFormat="1">
      <c r="C73" s="115"/>
      <c r="D73" s="115"/>
      <c r="E73" s="115"/>
      <c r="O73" s="24"/>
      <c r="AB73" s="24"/>
      <c r="AC73" s="24"/>
      <c r="AD73" s="24"/>
      <c r="AE73" s="24"/>
      <c r="AV73" s="24"/>
      <c r="AW73" s="24"/>
      <c r="AX73" s="24"/>
      <c r="AY73" s="24"/>
    </row>
    <row r="74" spans="3:51" s="23" customFormat="1">
      <c r="C74" s="115"/>
      <c r="D74" s="115"/>
      <c r="E74" s="115"/>
      <c r="O74" s="24"/>
      <c r="AB74" s="24"/>
      <c r="AC74" s="24"/>
      <c r="AD74" s="24"/>
      <c r="AE74" s="24"/>
      <c r="AV74" s="24"/>
      <c r="AW74" s="24"/>
      <c r="AX74" s="24"/>
      <c r="AY74" s="24"/>
    </row>
    <row r="75" spans="3:51" s="23" customFormat="1">
      <c r="C75" s="115"/>
      <c r="D75" s="115"/>
      <c r="E75" s="115"/>
      <c r="O75" s="24"/>
      <c r="AB75" s="24"/>
      <c r="AC75" s="24"/>
      <c r="AD75" s="24"/>
      <c r="AE75" s="24"/>
      <c r="AV75" s="24"/>
      <c r="AW75" s="24"/>
      <c r="AX75" s="24"/>
      <c r="AY75" s="24"/>
    </row>
    <row r="76" spans="3:51" s="23" customFormat="1">
      <c r="C76" s="115"/>
      <c r="D76" s="115"/>
      <c r="E76" s="115"/>
      <c r="O76" s="24"/>
      <c r="AB76" s="24"/>
      <c r="AC76" s="24"/>
      <c r="AD76" s="24"/>
      <c r="AE76" s="24"/>
      <c r="AV76" s="24"/>
      <c r="AW76" s="24"/>
      <c r="AX76" s="24"/>
      <c r="AY76" s="24"/>
    </row>
    <row r="77" spans="3:51" s="23" customFormat="1">
      <c r="C77" s="115"/>
      <c r="D77" s="115"/>
      <c r="E77" s="115"/>
      <c r="O77" s="24"/>
      <c r="AB77" s="24"/>
      <c r="AC77" s="24"/>
      <c r="AD77" s="24"/>
      <c r="AE77" s="24"/>
      <c r="AV77" s="24"/>
      <c r="AW77" s="24"/>
      <c r="AX77" s="24"/>
      <c r="AY77" s="24"/>
    </row>
    <row r="78" spans="3:51" s="23" customFormat="1">
      <c r="C78" s="115"/>
      <c r="D78" s="115"/>
      <c r="E78" s="115"/>
      <c r="O78" s="24"/>
      <c r="AB78" s="24"/>
      <c r="AC78" s="24"/>
      <c r="AD78" s="24"/>
      <c r="AE78" s="24"/>
      <c r="AV78" s="24"/>
      <c r="AW78" s="24"/>
      <c r="AX78" s="24"/>
      <c r="AY78" s="24"/>
    </row>
    <row r="79" spans="3:51" s="23" customFormat="1">
      <c r="C79" s="115"/>
      <c r="D79" s="115"/>
      <c r="E79" s="115"/>
      <c r="O79" s="24"/>
      <c r="AB79" s="24"/>
      <c r="AC79" s="24"/>
      <c r="AD79" s="24"/>
      <c r="AE79" s="24"/>
      <c r="AV79" s="24"/>
      <c r="AW79" s="24"/>
      <c r="AX79" s="24"/>
      <c r="AY79" s="24"/>
    </row>
    <row r="80" spans="3:51" s="23" customFormat="1">
      <c r="C80" s="115"/>
      <c r="D80" s="115"/>
      <c r="E80" s="115"/>
      <c r="O80" s="24"/>
      <c r="AB80" s="24"/>
      <c r="AC80" s="24"/>
      <c r="AD80" s="24"/>
      <c r="AE80" s="24"/>
      <c r="AV80" s="24"/>
      <c r="AW80" s="24"/>
      <c r="AX80" s="24"/>
      <c r="AY80" s="24"/>
    </row>
    <row r="81" spans="3:51" s="23" customFormat="1">
      <c r="C81" s="115"/>
      <c r="D81" s="115"/>
      <c r="E81" s="115"/>
      <c r="O81" s="24"/>
      <c r="AB81" s="24"/>
      <c r="AC81" s="24"/>
      <c r="AD81" s="24"/>
      <c r="AE81" s="24"/>
      <c r="AV81" s="24"/>
      <c r="AW81" s="24"/>
      <c r="AX81" s="24"/>
      <c r="AY81" s="24"/>
    </row>
    <row r="82" spans="3:51" s="23" customFormat="1">
      <c r="C82" s="115"/>
      <c r="D82" s="115"/>
      <c r="E82" s="115"/>
      <c r="O82" s="24"/>
      <c r="AB82" s="24"/>
      <c r="AC82" s="24"/>
      <c r="AD82" s="24"/>
      <c r="AE82" s="24"/>
      <c r="AV82" s="24"/>
      <c r="AW82" s="24"/>
      <c r="AX82" s="24"/>
      <c r="AY82" s="24"/>
    </row>
    <row r="83" spans="3:51" s="23" customFormat="1">
      <c r="C83" s="115"/>
      <c r="D83" s="115"/>
      <c r="E83" s="115"/>
      <c r="O83" s="24"/>
      <c r="AB83" s="24"/>
      <c r="AC83" s="24"/>
      <c r="AD83" s="24"/>
      <c r="AE83" s="24"/>
      <c r="AV83" s="24"/>
      <c r="AW83" s="24"/>
      <c r="AX83" s="24"/>
      <c r="AY83" s="24"/>
    </row>
    <row r="84" spans="3:51" s="23" customFormat="1">
      <c r="C84" s="115"/>
      <c r="D84" s="115"/>
      <c r="E84" s="115"/>
      <c r="O84" s="24"/>
      <c r="AB84" s="24"/>
      <c r="AC84" s="24"/>
      <c r="AD84" s="24"/>
      <c r="AE84" s="24"/>
      <c r="AV84" s="24"/>
      <c r="AW84" s="24"/>
      <c r="AX84" s="24"/>
      <c r="AY84" s="24"/>
    </row>
    <row r="85" spans="3:51" s="23" customFormat="1">
      <c r="C85" s="115"/>
      <c r="D85" s="115"/>
      <c r="E85" s="115"/>
      <c r="O85" s="24"/>
      <c r="AB85" s="24"/>
      <c r="AC85" s="24"/>
      <c r="AD85" s="24"/>
      <c r="AE85" s="24"/>
      <c r="AV85" s="24"/>
      <c r="AW85" s="24"/>
      <c r="AX85" s="24"/>
      <c r="AY85" s="24"/>
    </row>
    <row r="86" spans="3:51" s="23" customFormat="1">
      <c r="C86" s="115"/>
      <c r="D86" s="115"/>
      <c r="E86" s="115"/>
      <c r="O86" s="24"/>
      <c r="AB86" s="24"/>
      <c r="AC86" s="24"/>
      <c r="AD86" s="24"/>
      <c r="AE86" s="24"/>
      <c r="AV86" s="24"/>
      <c r="AW86" s="24"/>
      <c r="AX86" s="24"/>
      <c r="AY86" s="24"/>
    </row>
    <row r="87" spans="3:51" s="23" customFormat="1">
      <c r="C87" s="115"/>
      <c r="D87" s="115"/>
      <c r="E87" s="115"/>
      <c r="O87" s="24"/>
      <c r="AB87" s="24"/>
      <c r="AC87" s="24"/>
      <c r="AD87" s="24"/>
      <c r="AE87" s="24"/>
      <c r="AV87" s="24"/>
      <c r="AW87" s="24"/>
      <c r="AX87" s="24"/>
      <c r="AY87" s="24"/>
    </row>
    <row r="88" spans="3:51" s="23" customFormat="1">
      <c r="C88" s="115"/>
      <c r="D88" s="115"/>
      <c r="E88" s="115"/>
      <c r="O88" s="24"/>
      <c r="AB88" s="24"/>
      <c r="AC88" s="24"/>
      <c r="AD88" s="24"/>
      <c r="AE88" s="24"/>
      <c r="AV88" s="24"/>
      <c r="AW88" s="24"/>
      <c r="AX88" s="24"/>
      <c r="AY88" s="24"/>
    </row>
    <row r="89" spans="3:51" s="23" customFormat="1">
      <c r="C89" s="115"/>
      <c r="D89" s="115"/>
      <c r="E89" s="115"/>
      <c r="O89" s="24"/>
      <c r="AB89" s="24"/>
      <c r="AC89" s="24"/>
      <c r="AD89" s="24"/>
      <c r="AE89" s="24"/>
      <c r="AV89" s="24"/>
      <c r="AW89" s="24"/>
      <c r="AX89" s="24"/>
      <c r="AY89" s="24"/>
    </row>
    <row r="90" spans="3:51" s="23" customFormat="1">
      <c r="C90" s="115"/>
      <c r="D90" s="115"/>
      <c r="E90" s="115"/>
      <c r="O90" s="24"/>
      <c r="AB90" s="24"/>
      <c r="AC90" s="24"/>
      <c r="AD90" s="24"/>
      <c r="AE90" s="24"/>
      <c r="AV90" s="24"/>
      <c r="AW90" s="24"/>
      <c r="AX90" s="24"/>
      <c r="AY90" s="24"/>
    </row>
    <row r="91" spans="3:51" s="23" customFormat="1">
      <c r="C91" s="115"/>
      <c r="D91" s="115"/>
      <c r="E91" s="115"/>
      <c r="O91" s="24"/>
      <c r="AB91" s="24"/>
      <c r="AC91" s="24"/>
      <c r="AD91" s="24"/>
      <c r="AE91" s="24"/>
      <c r="AV91" s="24"/>
      <c r="AW91" s="24"/>
      <c r="AX91" s="24"/>
      <c r="AY91" s="24"/>
    </row>
    <row r="92" spans="3:51" s="23" customFormat="1">
      <c r="C92" s="115"/>
      <c r="D92" s="115"/>
      <c r="E92" s="115"/>
      <c r="O92" s="24"/>
      <c r="AB92" s="24"/>
      <c r="AC92" s="24"/>
      <c r="AD92" s="24"/>
      <c r="AE92" s="24"/>
      <c r="AV92" s="24"/>
      <c r="AW92" s="24"/>
      <c r="AX92" s="24"/>
      <c r="AY92" s="24"/>
    </row>
    <row r="93" spans="3:51" s="23" customFormat="1">
      <c r="C93" s="115"/>
      <c r="D93" s="115"/>
      <c r="E93" s="115"/>
      <c r="O93" s="24"/>
      <c r="AB93" s="24"/>
      <c r="AC93" s="24"/>
      <c r="AD93" s="24"/>
      <c r="AE93" s="24"/>
      <c r="AV93" s="24"/>
      <c r="AW93" s="24"/>
      <c r="AX93" s="24"/>
      <c r="AY93" s="24"/>
    </row>
    <row r="94" spans="3:51" s="23" customFormat="1">
      <c r="C94" s="115"/>
      <c r="D94" s="115"/>
      <c r="E94" s="115"/>
      <c r="O94" s="24"/>
      <c r="AB94" s="24"/>
      <c r="AC94" s="24"/>
      <c r="AD94" s="24"/>
      <c r="AE94" s="24"/>
      <c r="AV94" s="24"/>
      <c r="AW94" s="24"/>
      <c r="AX94" s="24"/>
      <c r="AY94" s="24"/>
    </row>
    <row r="95" spans="3:51" s="23" customFormat="1">
      <c r="C95" s="115"/>
      <c r="D95" s="115"/>
      <c r="E95" s="115"/>
      <c r="O95" s="24"/>
      <c r="AB95" s="24"/>
      <c r="AC95" s="24"/>
      <c r="AD95" s="24"/>
      <c r="AE95" s="24"/>
      <c r="AV95" s="24"/>
      <c r="AW95" s="24"/>
      <c r="AX95" s="24"/>
      <c r="AY95" s="24"/>
    </row>
    <row r="96" spans="3:51" s="23" customFormat="1">
      <c r="C96" s="115"/>
      <c r="D96" s="115"/>
      <c r="E96" s="115"/>
      <c r="O96" s="24"/>
      <c r="AB96" s="24"/>
      <c r="AC96" s="24"/>
      <c r="AD96" s="24"/>
      <c r="AE96" s="24"/>
      <c r="AV96" s="24"/>
      <c r="AW96" s="24"/>
      <c r="AX96" s="24"/>
      <c r="AY96" s="24"/>
    </row>
    <row r="97" spans="3:51" s="23" customFormat="1">
      <c r="C97" s="115"/>
      <c r="D97" s="115"/>
      <c r="E97" s="115"/>
      <c r="O97" s="24"/>
      <c r="AB97" s="24"/>
      <c r="AC97" s="24"/>
      <c r="AD97" s="24"/>
      <c r="AE97" s="24"/>
      <c r="AV97" s="24"/>
      <c r="AW97" s="24"/>
      <c r="AX97" s="24"/>
      <c r="AY97" s="24"/>
    </row>
    <row r="98" spans="3:51" s="23" customFormat="1">
      <c r="C98" s="115"/>
      <c r="D98" s="115"/>
      <c r="E98" s="115"/>
      <c r="O98" s="24"/>
      <c r="AB98" s="24"/>
      <c r="AC98" s="24"/>
      <c r="AD98" s="24"/>
      <c r="AE98" s="24"/>
      <c r="AV98" s="24"/>
      <c r="AW98" s="24"/>
      <c r="AX98" s="24"/>
      <c r="AY98" s="24"/>
    </row>
    <row r="99" spans="3:51" s="23" customFormat="1">
      <c r="C99" s="115"/>
      <c r="D99" s="115"/>
      <c r="E99" s="115"/>
      <c r="O99" s="24"/>
      <c r="AB99" s="24"/>
      <c r="AC99" s="24"/>
      <c r="AD99" s="24"/>
      <c r="AE99" s="24"/>
      <c r="AV99" s="24"/>
      <c r="AW99" s="24"/>
      <c r="AX99" s="24"/>
      <c r="AY99" s="24"/>
    </row>
    <row r="100" spans="3:51" s="23" customFormat="1">
      <c r="C100" s="115"/>
      <c r="D100" s="115"/>
      <c r="E100" s="115"/>
      <c r="O100" s="24"/>
      <c r="AB100" s="24"/>
      <c r="AC100" s="24"/>
      <c r="AD100" s="24"/>
      <c r="AE100" s="24"/>
      <c r="AV100" s="24"/>
      <c r="AW100" s="24"/>
      <c r="AX100" s="24"/>
      <c r="AY100" s="24"/>
    </row>
    <row r="101" spans="3:51" s="23" customFormat="1">
      <c r="C101" s="115"/>
      <c r="D101" s="115"/>
      <c r="E101" s="115"/>
      <c r="O101" s="24"/>
      <c r="AB101" s="24"/>
      <c r="AC101" s="24"/>
      <c r="AD101" s="24"/>
      <c r="AE101" s="24"/>
      <c r="AV101" s="24"/>
      <c r="AW101" s="24"/>
      <c r="AX101" s="24"/>
      <c r="AY101" s="24"/>
    </row>
    <row r="102" spans="3:51" s="23" customFormat="1">
      <c r="C102" s="115"/>
      <c r="D102" s="115"/>
      <c r="E102" s="115"/>
      <c r="O102" s="24"/>
      <c r="AB102" s="24"/>
      <c r="AC102" s="24"/>
      <c r="AD102" s="24"/>
      <c r="AE102" s="24"/>
      <c r="AV102" s="24"/>
      <c r="AW102" s="24"/>
      <c r="AX102" s="24"/>
      <c r="AY102" s="24"/>
    </row>
    <row r="103" spans="3:51" s="23" customFormat="1">
      <c r="C103" s="115"/>
      <c r="D103" s="115"/>
      <c r="E103" s="115"/>
      <c r="O103" s="24"/>
      <c r="AB103" s="24"/>
      <c r="AC103" s="24"/>
      <c r="AD103" s="24"/>
      <c r="AE103" s="24"/>
      <c r="AV103" s="24"/>
      <c r="AW103" s="24"/>
      <c r="AX103" s="24"/>
      <c r="AY103" s="24"/>
    </row>
    <row r="104" spans="3:51" s="23" customFormat="1">
      <c r="C104" s="115"/>
      <c r="D104" s="115"/>
      <c r="E104" s="115"/>
      <c r="O104" s="24"/>
      <c r="AB104" s="24"/>
      <c r="AC104" s="24"/>
      <c r="AD104" s="24"/>
      <c r="AE104" s="24"/>
      <c r="AV104" s="24"/>
      <c r="AW104" s="24"/>
      <c r="AX104" s="24"/>
      <c r="AY104" s="24"/>
    </row>
    <row r="105" spans="3:51" s="23" customFormat="1">
      <c r="C105" s="115"/>
      <c r="D105" s="115"/>
      <c r="E105" s="115"/>
      <c r="O105" s="24"/>
      <c r="AB105" s="24"/>
      <c r="AC105" s="24"/>
      <c r="AD105" s="24"/>
      <c r="AE105" s="24"/>
      <c r="AV105" s="24"/>
      <c r="AW105" s="24"/>
      <c r="AX105" s="24"/>
      <c r="AY105" s="24"/>
    </row>
    <row r="106" spans="3:51" s="23" customFormat="1">
      <c r="C106" s="115"/>
      <c r="D106" s="115"/>
      <c r="E106" s="115"/>
      <c r="O106" s="24"/>
      <c r="AB106" s="24"/>
      <c r="AC106" s="24"/>
      <c r="AD106" s="24"/>
      <c r="AE106" s="24"/>
      <c r="AV106" s="24"/>
      <c r="AW106" s="24"/>
      <c r="AX106" s="24"/>
      <c r="AY106" s="24"/>
    </row>
    <row r="107" spans="3:51" s="23" customFormat="1">
      <c r="C107" s="115"/>
      <c r="D107" s="115"/>
      <c r="E107" s="115"/>
      <c r="O107" s="24"/>
      <c r="AB107" s="24"/>
      <c r="AC107" s="24"/>
      <c r="AD107" s="24"/>
      <c r="AE107" s="24"/>
      <c r="AV107" s="24"/>
      <c r="AW107" s="24"/>
      <c r="AX107" s="24"/>
      <c r="AY107" s="24"/>
    </row>
    <row r="108" spans="3:51" s="23" customFormat="1">
      <c r="C108" s="115"/>
      <c r="D108" s="115"/>
      <c r="E108" s="115"/>
      <c r="O108" s="24"/>
      <c r="AB108" s="24"/>
      <c r="AC108" s="24"/>
      <c r="AD108" s="24"/>
      <c r="AE108" s="24"/>
      <c r="AV108" s="24"/>
      <c r="AW108" s="24"/>
      <c r="AX108" s="24"/>
      <c r="AY108" s="24"/>
    </row>
    <row r="109" spans="3:51" s="23" customFormat="1">
      <c r="C109" s="115"/>
      <c r="D109" s="115"/>
      <c r="E109" s="115"/>
      <c r="O109" s="24"/>
      <c r="AB109" s="24"/>
      <c r="AC109" s="24"/>
      <c r="AD109" s="24"/>
      <c r="AE109" s="24"/>
      <c r="AV109" s="24"/>
      <c r="AW109" s="24"/>
      <c r="AX109" s="24"/>
      <c r="AY109" s="24"/>
    </row>
    <row r="110" spans="3:51" s="23" customFormat="1">
      <c r="C110" s="115"/>
      <c r="D110" s="115"/>
      <c r="E110" s="115"/>
      <c r="O110" s="24"/>
      <c r="AB110" s="24"/>
      <c r="AC110" s="24"/>
      <c r="AD110" s="24"/>
      <c r="AE110" s="24"/>
      <c r="AV110" s="24"/>
      <c r="AW110" s="24"/>
      <c r="AX110" s="24"/>
      <c r="AY110" s="24"/>
    </row>
    <row r="111" spans="3:51" s="23" customFormat="1">
      <c r="C111" s="115"/>
      <c r="D111" s="115"/>
      <c r="E111" s="115"/>
      <c r="O111" s="24"/>
      <c r="AB111" s="24"/>
      <c r="AC111" s="24"/>
      <c r="AD111" s="24"/>
      <c r="AE111" s="24"/>
      <c r="AV111" s="24"/>
      <c r="AW111" s="24"/>
      <c r="AX111" s="24"/>
      <c r="AY111" s="24"/>
    </row>
    <row r="112" spans="3:51" s="23" customFormat="1">
      <c r="C112" s="115"/>
      <c r="D112" s="115"/>
      <c r="E112" s="115"/>
      <c r="O112" s="24"/>
      <c r="AB112" s="24"/>
      <c r="AC112" s="24"/>
      <c r="AD112" s="24"/>
      <c r="AE112" s="24"/>
      <c r="AV112" s="24"/>
      <c r="AW112" s="24"/>
      <c r="AX112" s="24"/>
      <c r="AY112" s="24"/>
    </row>
    <row r="113" spans="3:51" s="23" customFormat="1">
      <c r="C113" s="115"/>
      <c r="D113" s="115"/>
      <c r="E113" s="115"/>
      <c r="O113" s="24"/>
      <c r="AB113" s="24"/>
      <c r="AC113" s="24"/>
      <c r="AD113" s="24"/>
      <c r="AE113" s="24"/>
      <c r="AV113" s="24"/>
      <c r="AW113" s="24"/>
      <c r="AX113" s="24"/>
      <c r="AY113" s="24"/>
    </row>
    <row r="114" spans="3:51" s="23" customFormat="1">
      <c r="C114" s="115"/>
      <c r="D114" s="115"/>
      <c r="E114" s="115"/>
      <c r="O114" s="24"/>
      <c r="AB114" s="24"/>
      <c r="AC114" s="24"/>
      <c r="AD114" s="24"/>
      <c r="AE114" s="24"/>
      <c r="AV114" s="24"/>
      <c r="AW114" s="24"/>
      <c r="AX114" s="24"/>
      <c r="AY114" s="24"/>
    </row>
    <row r="115" spans="3:51" s="23" customFormat="1">
      <c r="C115" s="115"/>
      <c r="D115" s="115"/>
      <c r="E115" s="115"/>
      <c r="O115" s="24"/>
      <c r="AB115" s="24"/>
      <c r="AC115" s="24"/>
      <c r="AD115" s="24"/>
      <c r="AE115" s="24"/>
      <c r="AV115" s="24"/>
      <c r="AW115" s="24"/>
      <c r="AX115" s="24"/>
      <c r="AY115" s="24"/>
    </row>
    <row r="116" spans="3:51" s="23" customFormat="1">
      <c r="C116" s="115"/>
      <c r="D116" s="115"/>
      <c r="E116" s="115"/>
      <c r="O116" s="24"/>
      <c r="AB116" s="24"/>
      <c r="AC116" s="24"/>
      <c r="AD116" s="24"/>
      <c r="AE116" s="24"/>
      <c r="AV116" s="24"/>
      <c r="AW116" s="24"/>
      <c r="AX116" s="24"/>
      <c r="AY116" s="24"/>
    </row>
    <row r="117" spans="3:51" s="23" customFormat="1">
      <c r="C117" s="115"/>
      <c r="D117" s="115"/>
      <c r="E117" s="115"/>
      <c r="O117" s="24"/>
      <c r="AB117" s="24"/>
      <c r="AC117" s="24"/>
      <c r="AD117" s="24"/>
      <c r="AE117" s="24"/>
      <c r="AV117" s="24"/>
      <c r="AW117" s="24"/>
      <c r="AX117" s="24"/>
      <c r="AY117" s="24"/>
    </row>
    <row r="118" spans="3:51" s="23" customFormat="1">
      <c r="C118" s="115"/>
      <c r="D118" s="115"/>
      <c r="E118" s="115"/>
      <c r="O118" s="24"/>
      <c r="AB118" s="24"/>
      <c r="AC118" s="24"/>
      <c r="AD118" s="24"/>
      <c r="AE118" s="24"/>
      <c r="AV118" s="24"/>
      <c r="AW118" s="24"/>
      <c r="AX118" s="24"/>
      <c r="AY118" s="24"/>
    </row>
    <row r="119" spans="3:51" s="23" customFormat="1">
      <c r="C119" s="115"/>
      <c r="D119" s="115"/>
      <c r="E119" s="115"/>
      <c r="O119" s="24"/>
      <c r="AB119" s="24"/>
      <c r="AC119" s="24"/>
      <c r="AD119" s="24"/>
      <c r="AE119" s="24"/>
      <c r="AV119" s="24"/>
      <c r="AW119" s="24"/>
      <c r="AX119" s="24"/>
      <c r="AY119" s="24"/>
    </row>
    <row r="120" spans="3:51" s="23" customFormat="1">
      <c r="C120" s="115"/>
      <c r="D120" s="115"/>
      <c r="E120" s="115"/>
      <c r="O120" s="24"/>
      <c r="AB120" s="24"/>
      <c r="AC120" s="24"/>
      <c r="AD120" s="24"/>
      <c r="AE120" s="24"/>
      <c r="AV120" s="24"/>
      <c r="AW120" s="24"/>
      <c r="AX120" s="24"/>
      <c r="AY120" s="24"/>
    </row>
    <row r="121" spans="3:51" s="23" customFormat="1">
      <c r="C121" s="115"/>
      <c r="D121" s="115"/>
      <c r="E121" s="115"/>
      <c r="O121" s="24"/>
      <c r="AB121" s="24"/>
      <c r="AC121" s="24"/>
      <c r="AD121" s="24"/>
      <c r="AE121" s="24"/>
      <c r="AV121" s="24"/>
      <c r="AW121" s="24"/>
      <c r="AX121" s="24"/>
      <c r="AY121" s="24"/>
    </row>
    <row r="122" spans="3:51" s="23" customFormat="1">
      <c r="C122" s="115"/>
      <c r="D122" s="115"/>
      <c r="E122" s="115"/>
      <c r="O122" s="24"/>
      <c r="AB122" s="24"/>
      <c r="AC122" s="24"/>
      <c r="AD122" s="24"/>
      <c r="AE122" s="24"/>
      <c r="AV122" s="24"/>
      <c r="AW122" s="24"/>
      <c r="AX122" s="24"/>
      <c r="AY122" s="24"/>
    </row>
    <row r="123" spans="3:51" s="23" customFormat="1">
      <c r="C123" s="115"/>
      <c r="D123" s="115"/>
      <c r="E123" s="115"/>
      <c r="O123" s="24"/>
      <c r="AB123" s="24"/>
      <c r="AC123" s="24"/>
      <c r="AD123" s="24"/>
      <c r="AE123" s="24"/>
      <c r="AV123" s="24"/>
      <c r="AW123" s="24"/>
      <c r="AX123" s="24"/>
      <c r="AY123" s="24"/>
    </row>
    <row r="124" spans="3:51" s="23" customFormat="1">
      <c r="C124" s="115"/>
      <c r="D124" s="115"/>
      <c r="E124" s="115"/>
      <c r="O124" s="24"/>
      <c r="AB124" s="24"/>
      <c r="AC124" s="24"/>
      <c r="AD124" s="24"/>
      <c r="AE124" s="24"/>
      <c r="AV124" s="24"/>
      <c r="AW124" s="24"/>
      <c r="AX124" s="24"/>
      <c r="AY124" s="24"/>
    </row>
    <row r="125" spans="3:51" s="23" customFormat="1">
      <c r="C125" s="115"/>
      <c r="D125" s="115"/>
      <c r="E125" s="115"/>
      <c r="O125" s="24"/>
      <c r="AB125" s="24"/>
      <c r="AC125" s="24"/>
      <c r="AD125" s="24"/>
      <c r="AE125" s="24"/>
      <c r="AV125" s="24"/>
      <c r="AW125" s="24"/>
      <c r="AX125" s="24"/>
      <c r="AY125" s="24"/>
    </row>
    <row r="126" spans="3:51" s="23" customFormat="1">
      <c r="C126" s="115"/>
      <c r="D126" s="115"/>
      <c r="E126" s="115"/>
      <c r="O126" s="24"/>
      <c r="AB126" s="24"/>
      <c r="AC126" s="24"/>
      <c r="AD126" s="24"/>
      <c r="AE126" s="24"/>
      <c r="AV126" s="24"/>
      <c r="AW126" s="24"/>
      <c r="AX126" s="24"/>
      <c r="AY126" s="24"/>
    </row>
    <row r="127" spans="3:51" s="23" customFormat="1">
      <c r="C127" s="115"/>
      <c r="D127" s="115"/>
      <c r="E127" s="115"/>
      <c r="O127" s="24"/>
      <c r="AB127" s="24"/>
      <c r="AC127" s="24"/>
      <c r="AD127" s="24"/>
      <c r="AE127" s="24"/>
      <c r="AV127" s="24"/>
      <c r="AW127" s="24"/>
      <c r="AX127" s="24"/>
      <c r="AY127" s="24"/>
    </row>
    <row r="128" spans="3:51" s="23" customFormat="1">
      <c r="C128" s="115"/>
      <c r="D128" s="115"/>
      <c r="E128" s="115"/>
      <c r="O128" s="24"/>
      <c r="AB128" s="24"/>
      <c r="AC128" s="24"/>
      <c r="AD128" s="24"/>
      <c r="AE128" s="24"/>
      <c r="AV128" s="24"/>
      <c r="AW128" s="24"/>
      <c r="AX128" s="24"/>
      <c r="AY128" s="24"/>
    </row>
    <row r="129" spans="3:51" s="23" customFormat="1">
      <c r="C129" s="115"/>
      <c r="D129" s="115"/>
      <c r="E129" s="115"/>
      <c r="O129" s="24"/>
      <c r="AB129" s="24"/>
      <c r="AC129" s="24"/>
      <c r="AD129" s="24"/>
      <c r="AE129" s="24"/>
      <c r="AV129" s="24"/>
      <c r="AW129" s="24"/>
      <c r="AX129" s="24"/>
      <c r="AY129" s="24"/>
    </row>
    <row r="130" spans="3:51" s="23" customFormat="1">
      <c r="C130" s="115"/>
      <c r="D130" s="115"/>
      <c r="E130" s="115"/>
      <c r="O130" s="24"/>
      <c r="AB130" s="24"/>
      <c r="AC130" s="24"/>
      <c r="AD130" s="24"/>
      <c r="AE130" s="24"/>
      <c r="AV130" s="24"/>
      <c r="AW130" s="24"/>
      <c r="AX130" s="24"/>
      <c r="AY130" s="24"/>
    </row>
    <row r="131" spans="3:51" s="23" customFormat="1">
      <c r="C131" s="115"/>
      <c r="D131" s="115"/>
      <c r="E131" s="115"/>
      <c r="O131" s="24"/>
      <c r="AB131" s="24"/>
      <c r="AC131" s="24"/>
      <c r="AD131" s="24"/>
      <c r="AE131" s="24"/>
      <c r="AV131" s="24"/>
      <c r="AW131" s="24"/>
      <c r="AX131" s="24"/>
      <c r="AY131" s="24"/>
    </row>
    <row r="132" spans="3:51" s="23" customFormat="1">
      <c r="C132" s="115"/>
      <c r="D132" s="115"/>
      <c r="E132" s="115"/>
      <c r="O132" s="24"/>
      <c r="AB132" s="24"/>
      <c r="AC132" s="24"/>
      <c r="AD132" s="24"/>
      <c r="AE132" s="24"/>
      <c r="AV132" s="24"/>
      <c r="AW132" s="24"/>
      <c r="AX132" s="24"/>
      <c r="AY132" s="24"/>
    </row>
    <row r="133" spans="3:51" s="23" customFormat="1">
      <c r="C133" s="115"/>
      <c r="D133" s="115"/>
      <c r="E133" s="115"/>
      <c r="O133" s="24"/>
      <c r="AB133" s="24"/>
      <c r="AC133" s="24"/>
      <c r="AD133" s="24"/>
      <c r="AE133" s="24"/>
      <c r="AV133" s="24"/>
      <c r="AW133" s="24"/>
      <c r="AX133" s="24"/>
      <c r="AY133" s="24"/>
    </row>
    <row r="134" spans="3:51" s="23" customFormat="1">
      <c r="C134" s="115"/>
      <c r="D134" s="115"/>
      <c r="E134" s="115"/>
      <c r="O134" s="24"/>
      <c r="AB134" s="24"/>
      <c r="AC134" s="24"/>
      <c r="AD134" s="24"/>
      <c r="AE134" s="24"/>
      <c r="AV134" s="24"/>
      <c r="AW134" s="24"/>
      <c r="AX134" s="24"/>
      <c r="AY134" s="24"/>
    </row>
    <row r="135" spans="3:51" s="23" customFormat="1">
      <c r="C135" s="115"/>
      <c r="D135" s="115"/>
      <c r="E135" s="115"/>
      <c r="O135" s="24"/>
      <c r="AB135" s="24"/>
      <c r="AC135" s="24"/>
      <c r="AD135" s="24"/>
      <c r="AE135" s="24"/>
      <c r="AV135" s="24"/>
      <c r="AW135" s="24"/>
      <c r="AX135" s="24"/>
      <c r="AY135" s="24"/>
    </row>
    <row r="136" spans="3:51" s="23" customFormat="1">
      <c r="C136" s="115"/>
      <c r="D136" s="115"/>
      <c r="E136" s="115"/>
      <c r="O136" s="24"/>
      <c r="AB136" s="24"/>
      <c r="AC136" s="24"/>
      <c r="AD136" s="24"/>
      <c r="AE136" s="24"/>
      <c r="AV136" s="24"/>
      <c r="AW136" s="24"/>
      <c r="AX136" s="24"/>
      <c r="AY136" s="24"/>
    </row>
    <row r="137" spans="3:51" s="23" customFormat="1">
      <c r="C137" s="115"/>
      <c r="D137" s="115"/>
      <c r="E137" s="115"/>
      <c r="O137" s="24"/>
      <c r="AB137" s="24"/>
      <c r="AC137" s="24"/>
      <c r="AD137" s="24"/>
      <c r="AE137" s="24"/>
      <c r="AV137" s="24"/>
      <c r="AW137" s="24"/>
      <c r="AX137" s="24"/>
      <c r="AY137" s="24"/>
    </row>
    <row r="138" spans="3:51" s="23" customFormat="1">
      <c r="C138" s="115"/>
      <c r="D138" s="115"/>
      <c r="E138" s="115"/>
      <c r="O138" s="24"/>
      <c r="AB138" s="24"/>
      <c r="AC138" s="24"/>
      <c r="AD138" s="24"/>
      <c r="AE138" s="24"/>
      <c r="AV138" s="24"/>
      <c r="AW138" s="24"/>
      <c r="AX138" s="24"/>
      <c r="AY138" s="24"/>
    </row>
    <row r="139" spans="3:51" s="23" customFormat="1">
      <c r="C139" s="115"/>
      <c r="D139" s="115"/>
      <c r="E139" s="115"/>
      <c r="O139" s="24"/>
      <c r="AB139" s="24"/>
      <c r="AC139" s="24"/>
      <c r="AD139" s="24"/>
      <c r="AE139" s="24"/>
      <c r="AV139" s="24"/>
      <c r="AW139" s="24"/>
      <c r="AX139" s="24"/>
      <c r="AY139" s="24"/>
    </row>
    <row r="140" spans="3:51" s="23" customFormat="1">
      <c r="C140" s="115"/>
      <c r="D140" s="115"/>
      <c r="E140" s="115"/>
      <c r="O140" s="24"/>
      <c r="AB140" s="24"/>
      <c r="AC140" s="24"/>
      <c r="AD140" s="24"/>
      <c r="AE140" s="24"/>
      <c r="AV140" s="24"/>
      <c r="AW140" s="24"/>
      <c r="AX140" s="24"/>
      <c r="AY140" s="24"/>
    </row>
    <row r="141" spans="3:51" s="23" customFormat="1">
      <c r="C141" s="115"/>
      <c r="D141" s="115"/>
      <c r="E141" s="115"/>
      <c r="O141" s="24"/>
      <c r="AB141" s="24"/>
      <c r="AC141" s="24"/>
      <c r="AD141" s="24"/>
      <c r="AE141" s="24"/>
      <c r="AV141" s="24"/>
      <c r="AW141" s="24"/>
      <c r="AX141" s="24"/>
      <c r="AY141" s="24"/>
    </row>
    <row r="142" spans="3:51" s="23" customFormat="1">
      <c r="C142" s="115"/>
      <c r="D142" s="115"/>
      <c r="E142" s="115"/>
      <c r="O142" s="24"/>
      <c r="AB142" s="24"/>
      <c r="AC142" s="24"/>
      <c r="AD142" s="24"/>
      <c r="AE142" s="24"/>
      <c r="AV142" s="24"/>
      <c r="AW142" s="24"/>
      <c r="AX142" s="24"/>
      <c r="AY142" s="24"/>
    </row>
    <row r="143" spans="3:51" s="23" customFormat="1">
      <c r="C143" s="115"/>
      <c r="D143" s="115"/>
      <c r="E143" s="115"/>
      <c r="O143" s="24"/>
      <c r="AB143" s="24"/>
      <c r="AC143" s="24"/>
      <c r="AD143" s="24"/>
      <c r="AE143" s="24"/>
      <c r="AV143" s="24"/>
      <c r="AW143" s="24"/>
      <c r="AX143" s="24"/>
      <c r="AY143" s="24"/>
    </row>
    <row r="144" spans="3:51" s="23" customFormat="1">
      <c r="C144" s="115"/>
      <c r="D144" s="115"/>
      <c r="E144" s="115"/>
      <c r="O144" s="24"/>
      <c r="AB144" s="24"/>
      <c r="AC144" s="24"/>
      <c r="AD144" s="24"/>
      <c r="AE144" s="24"/>
      <c r="AV144" s="24"/>
      <c r="AW144" s="24"/>
      <c r="AX144" s="24"/>
      <c r="AY144" s="24"/>
    </row>
    <row r="145" spans="3:51" s="23" customFormat="1">
      <c r="C145" s="115"/>
      <c r="D145" s="115"/>
      <c r="E145" s="115"/>
      <c r="O145" s="24"/>
      <c r="AB145" s="24"/>
      <c r="AC145" s="24"/>
      <c r="AD145" s="24"/>
      <c r="AE145" s="24"/>
      <c r="AV145" s="24"/>
      <c r="AW145" s="24"/>
      <c r="AX145" s="24"/>
      <c r="AY145" s="24"/>
    </row>
    <row r="146" spans="3:51" s="23" customFormat="1">
      <c r="C146" s="115"/>
      <c r="D146" s="115"/>
      <c r="E146" s="115"/>
      <c r="O146" s="24"/>
      <c r="AB146" s="24"/>
      <c r="AC146" s="24"/>
      <c r="AD146" s="24"/>
      <c r="AE146" s="24"/>
      <c r="AV146" s="24"/>
      <c r="AW146" s="24"/>
      <c r="AX146" s="24"/>
      <c r="AY146" s="24"/>
    </row>
    <row r="147" spans="3:51" s="23" customFormat="1">
      <c r="C147" s="115"/>
      <c r="D147" s="115"/>
      <c r="E147" s="115"/>
      <c r="O147" s="24"/>
      <c r="AB147" s="24"/>
      <c r="AC147" s="24"/>
      <c r="AD147" s="24"/>
      <c r="AE147" s="24"/>
      <c r="AV147" s="24"/>
      <c r="AW147" s="24"/>
      <c r="AX147" s="24"/>
      <c r="AY147" s="24"/>
    </row>
    <row r="148" spans="3:51" s="23" customFormat="1">
      <c r="C148" s="115"/>
      <c r="D148" s="115"/>
      <c r="E148" s="115"/>
      <c r="O148" s="24"/>
      <c r="AB148" s="24"/>
      <c r="AC148" s="24"/>
      <c r="AD148" s="24"/>
      <c r="AE148" s="24"/>
      <c r="AV148" s="24"/>
      <c r="AW148" s="24"/>
      <c r="AX148" s="24"/>
      <c r="AY148" s="24"/>
    </row>
    <row r="149" spans="3:51" s="23" customFormat="1">
      <c r="C149" s="115"/>
      <c r="D149" s="115"/>
      <c r="E149" s="115"/>
      <c r="O149" s="24"/>
      <c r="AB149" s="24"/>
      <c r="AC149" s="24"/>
      <c r="AD149" s="24"/>
      <c r="AE149" s="24"/>
      <c r="AV149" s="24"/>
      <c r="AW149" s="24"/>
      <c r="AX149" s="24"/>
      <c r="AY149" s="24"/>
    </row>
    <row r="150" spans="3:51" s="23" customFormat="1">
      <c r="C150" s="115"/>
      <c r="D150" s="115"/>
      <c r="E150" s="115"/>
      <c r="O150" s="24"/>
      <c r="AB150" s="24"/>
      <c r="AC150" s="24"/>
      <c r="AD150" s="24"/>
      <c r="AE150" s="24"/>
      <c r="AV150" s="24"/>
      <c r="AW150" s="24"/>
      <c r="AX150" s="24"/>
      <c r="AY150" s="24"/>
    </row>
    <row r="151" spans="3:51" s="23" customFormat="1">
      <c r="C151" s="115"/>
      <c r="D151" s="115"/>
      <c r="E151" s="115"/>
      <c r="O151" s="24"/>
      <c r="AB151" s="24"/>
      <c r="AC151" s="24"/>
      <c r="AD151" s="24"/>
      <c r="AE151" s="24"/>
      <c r="AV151" s="24"/>
      <c r="AW151" s="24"/>
      <c r="AX151" s="24"/>
      <c r="AY151" s="24"/>
    </row>
    <row r="152" spans="3:51" s="23" customFormat="1">
      <c r="C152" s="115"/>
      <c r="D152" s="115"/>
      <c r="E152" s="115"/>
      <c r="O152" s="24"/>
      <c r="AB152" s="24"/>
      <c r="AC152" s="24"/>
      <c r="AD152" s="24"/>
      <c r="AE152" s="24"/>
      <c r="AV152" s="24"/>
      <c r="AW152" s="24"/>
      <c r="AX152" s="24"/>
      <c r="AY152" s="24"/>
    </row>
    <row r="153" spans="3:51" s="23" customFormat="1">
      <c r="C153" s="115"/>
      <c r="D153" s="115"/>
      <c r="E153" s="115"/>
      <c r="O153" s="24"/>
      <c r="AB153" s="24"/>
      <c r="AC153" s="24"/>
      <c r="AD153" s="24"/>
      <c r="AE153" s="24"/>
      <c r="AV153" s="24"/>
      <c r="AW153" s="24"/>
      <c r="AX153" s="24"/>
      <c r="AY153" s="24"/>
    </row>
    <row r="154" spans="3:51" s="23" customFormat="1">
      <c r="C154" s="115"/>
      <c r="D154" s="115"/>
      <c r="E154" s="115"/>
      <c r="O154" s="24"/>
      <c r="AB154" s="24"/>
      <c r="AC154" s="24"/>
      <c r="AD154" s="24"/>
      <c r="AE154" s="24"/>
      <c r="AV154" s="24"/>
      <c r="AW154" s="24"/>
      <c r="AX154" s="24"/>
      <c r="AY154" s="24"/>
    </row>
    <row r="155" spans="3:51" s="23" customFormat="1">
      <c r="C155" s="115"/>
      <c r="D155" s="115"/>
      <c r="E155" s="115"/>
      <c r="O155" s="24"/>
      <c r="AB155" s="24"/>
      <c r="AC155" s="24"/>
      <c r="AD155" s="24"/>
      <c r="AE155" s="24"/>
      <c r="AV155" s="24"/>
      <c r="AW155" s="24"/>
      <c r="AX155" s="24"/>
      <c r="AY155" s="24"/>
    </row>
    <row r="156" spans="3:51" s="23" customFormat="1">
      <c r="C156" s="115"/>
      <c r="D156" s="115"/>
      <c r="E156" s="115"/>
      <c r="O156" s="24"/>
      <c r="AB156" s="24"/>
      <c r="AC156" s="24"/>
      <c r="AD156" s="24"/>
      <c r="AE156" s="24"/>
      <c r="AV156" s="24"/>
      <c r="AW156" s="24"/>
      <c r="AX156" s="24"/>
      <c r="AY156" s="24"/>
    </row>
    <row r="157" spans="3:51" s="23" customFormat="1">
      <c r="C157" s="115"/>
      <c r="D157" s="115"/>
      <c r="E157" s="115"/>
      <c r="O157" s="24"/>
      <c r="AB157" s="24"/>
      <c r="AC157" s="24"/>
      <c r="AD157" s="24"/>
      <c r="AE157" s="24"/>
      <c r="AV157" s="24"/>
      <c r="AW157" s="24"/>
      <c r="AX157" s="24"/>
      <c r="AY157" s="24"/>
    </row>
    <row r="158" spans="3:51" s="23" customFormat="1">
      <c r="C158" s="115"/>
      <c r="D158" s="115"/>
      <c r="E158" s="115"/>
      <c r="O158" s="24"/>
      <c r="AB158" s="24"/>
      <c r="AC158" s="24"/>
      <c r="AD158" s="24"/>
      <c r="AE158" s="24"/>
      <c r="AV158" s="24"/>
      <c r="AW158" s="24"/>
      <c r="AX158" s="24"/>
      <c r="AY158" s="24"/>
    </row>
    <row r="159" spans="3:51" s="23" customFormat="1">
      <c r="C159" s="115"/>
      <c r="D159" s="115"/>
      <c r="E159" s="115"/>
      <c r="O159" s="24"/>
      <c r="AB159" s="24"/>
      <c r="AC159" s="24"/>
      <c r="AD159" s="24"/>
      <c r="AE159" s="24"/>
      <c r="AV159" s="24"/>
      <c r="AW159" s="24"/>
      <c r="AX159" s="24"/>
      <c r="AY159" s="24"/>
    </row>
    <row r="160" spans="3:51" s="23" customFormat="1">
      <c r="C160" s="115"/>
      <c r="D160" s="115"/>
      <c r="E160" s="115"/>
      <c r="O160" s="24"/>
      <c r="AB160" s="24"/>
      <c r="AC160" s="24"/>
      <c r="AD160" s="24"/>
      <c r="AE160" s="24"/>
      <c r="AV160" s="24"/>
      <c r="AW160" s="24"/>
      <c r="AX160" s="24"/>
      <c r="AY160" s="24"/>
    </row>
    <row r="161" spans="3:51" s="23" customFormat="1">
      <c r="C161" s="115"/>
      <c r="D161" s="115"/>
      <c r="E161" s="115"/>
      <c r="O161" s="24"/>
      <c r="AB161" s="24"/>
      <c r="AC161" s="24"/>
      <c r="AD161" s="24"/>
      <c r="AE161" s="24"/>
      <c r="AV161" s="24"/>
      <c r="AW161" s="24"/>
      <c r="AX161" s="24"/>
      <c r="AY161" s="24"/>
    </row>
    <row r="162" spans="3:51" s="23" customFormat="1">
      <c r="C162" s="115"/>
      <c r="D162" s="115"/>
      <c r="E162" s="115"/>
      <c r="O162" s="24"/>
      <c r="AB162" s="24"/>
      <c r="AC162" s="24"/>
      <c r="AD162" s="24"/>
      <c r="AE162" s="24"/>
      <c r="AV162" s="24"/>
      <c r="AW162" s="24"/>
      <c r="AX162" s="24"/>
      <c r="AY162" s="24"/>
    </row>
    <row r="163" spans="3:51" s="23" customFormat="1">
      <c r="C163" s="115"/>
      <c r="D163" s="115"/>
      <c r="E163" s="115"/>
      <c r="O163" s="24"/>
      <c r="AB163" s="24"/>
      <c r="AC163" s="24"/>
      <c r="AD163" s="24"/>
      <c r="AE163" s="24"/>
      <c r="AV163" s="24"/>
      <c r="AW163" s="24"/>
      <c r="AX163" s="24"/>
      <c r="AY163" s="24"/>
    </row>
    <row r="164" spans="3:51" s="23" customFormat="1">
      <c r="C164" s="115"/>
      <c r="D164" s="115"/>
      <c r="E164" s="115"/>
      <c r="O164" s="24"/>
      <c r="AB164" s="24"/>
      <c r="AC164" s="24"/>
      <c r="AD164" s="24"/>
      <c r="AE164" s="24"/>
      <c r="AV164" s="24"/>
      <c r="AW164" s="24"/>
      <c r="AX164" s="24"/>
      <c r="AY164" s="24"/>
    </row>
    <row r="165" spans="3:51" s="23" customFormat="1">
      <c r="C165" s="115"/>
      <c r="D165" s="115"/>
      <c r="E165" s="115"/>
      <c r="O165" s="24"/>
      <c r="AB165" s="24"/>
      <c r="AC165" s="24"/>
      <c r="AD165" s="24"/>
      <c r="AE165" s="24"/>
      <c r="AV165" s="24"/>
      <c r="AW165" s="24"/>
      <c r="AX165" s="24"/>
      <c r="AY165" s="24"/>
    </row>
    <row r="166" spans="3:51" s="23" customFormat="1">
      <c r="C166" s="115"/>
      <c r="D166" s="115"/>
      <c r="E166" s="115"/>
      <c r="O166" s="24"/>
      <c r="AB166" s="24"/>
      <c r="AC166" s="24"/>
      <c r="AD166" s="24"/>
      <c r="AE166" s="24"/>
      <c r="AV166" s="24"/>
      <c r="AW166" s="24"/>
      <c r="AX166" s="24"/>
      <c r="AY166" s="24"/>
    </row>
    <row r="167" spans="3:51" s="23" customFormat="1">
      <c r="C167" s="115"/>
      <c r="D167" s="115"/>
      <c r="E167" s="115"/>
      <c r="O167" s="24"/>
      <c r="AB167" s="24"/>
      <c r="AC167" s="24"/>
      <c r="AD167" s="24"/>
      <c r="AE167" s="24"/>
      <c r="AV167" s="24"/>
      <c r="AW167" s="24"/>
      <c r="AX167" s="24"/>
      <c r="AY167" s="24"/>
    </row>
    <row r="168" spans="3:51" s="23" customFormat="1">
      <c r="C168" s="115"/>
      <c r="D168" s="115"/>
      <c r="E168" s="115"/>
      <c r="O168" s="24"/>
      <c r="AB168" s="24"/>
      <c r="AC168" s="24"/>
      <c r="AD168" s="24"/>
      <c r="AE168" s="24"/>
      <c r="AV168" s="24"/>
      <c r="AW168" s="24"/>
      <c r="AX168" s="24"/>
      <c r="AY168" s="24"/>
    </row>
    <row r="169" spans="3:51" s="23" customFormat="1">
      <c r="C169" s="115"/>
      <c r="D169" s="115"/>
      <c r="E169" s="115"/>
      <c r="O169" s="24"/>
      <c r="AB169" s="24"/>
      <c r="AC169" s="24"/>
      <c r="AD169" s="24"/>
      <c r="AE169" s="24"/>
      <c r="AV169" s="24"/>
      <c r="AW169" s="24"/>
      <c r="AX169" s="24"/>
      <c r="AY169" s="24"/>
    </row>
    <row r="170" spans="3:51" s="23" customFormat="1">
      <c r="C170" s="115"/>
      <c r="D170" s="115"/>
      <c r="E170" s="115"/>
      <c r="O170" s="24"/>
      <c r="AB170" s="24"/>
      <c r="AC170" s="24"/>
      <c r="AD170" s="24"/>
      <c r="AE170" s="24"/>
      <c r="AV170" s="24"/>
      <c r="AW170" s="24"/>
      <c r="AX170" s="24"/>
      <c r="AY170" s="24"/>
    </row>
    <row r="171" spans="3:51" s="23" customFormat="1">
      <c r="C171" s="115"/>
      <c r="D171" s="115"/>
      <c r="E171" s="115"/>
      <c r="O171" s="24"/>
      <c r="AB171" s="24"/>
      <c r="AC171" s="24"/>
      <c r="AD171" s="24"/>
      <c r="AE171" s="24"/>
      <c r="AV171" s="24"/>
      <c r="AW171" s="24"/>
      <c r="AX171" s="24"/>
      <c r="AY171" s="24"/>
    </row>
    <row r="172" spans="3:51" s="23" customFormat="1">
      <c r="C172" s="115"/>
      <c r="D172" s="115"/>
      <c r="E172" s="115"/>
      <c r="O172" s="24"/>
      <c r="AB172" s="24"/>
      <c r="AC172" s="24"/>
      <c r="AD172" s="24"/>
      <c r="AE172" s="24"/>
      <c r="AV172" s="24"/>
      <c r="AW172" s="24"/>
      <c r="AX172" s="24"/>
      <c r="AY172" s="24"/>
    </row>
    <row r="173" spans="3:51" s="23" customFormat="1">
      <c r="C173" s="115"/>
      <c r="D173" s="115"/>
      <c r="E173" s="115"/>
      <c r="O173" s="24"/>
      <c r="AB173" s="24"/>
      <c r="AC173" s="24"/>
      <c r="AD173" s="24"/>
      <c r="AE173" s="24"/>
      <c r="AV173" s="24"/>
      <c r="AW173" s="24"/>
      <c r="AX173" s="24"/>
      <c r="AY173" s="24"/>
    </row>
    <row r="174" spans="3:51" s="23" customFormat="1">
      <c r="C174" s="115"/>
      <c r="D174" s="115"/>
      <c r="E174" s="115"/>
      <c r="O174" s="24"/>
      <c r="AB174" s="24"/>
      <c r="AC174" s="24"/>
      <c r="AD174" s="24"/>
      <c r="AE174" s="24"/>
      <c r="AV174" s="24"/>
      <c r="AW174" s="24"/>
      <c r="AX174" s="24"/>
      <c r="AY174" s="24"/>
    </row>
    <row r="175" spans="3:51" s="23" customFormat="1">
      <c r="C175" s="115"/>
      <c r="D175" s="115"/>
      <c r="E175" s="115"/>
      <c r="O175" s="24"/>
      <c r="AB175" s="24"/>
      <c r="AC175" s="24"/>
      <c r="AD175" s="24"/>
      <c r="AE175" s="24"/>
      <c r="AV175" s="24"/>
      <c r="AW175" s="24"/>
      <c r="AX175" s="24"/>
      <c r="AY175" s="24"/>
    </row>
    <row r="176" spans="3:51" s="23" customFormat="1">
      <c r="C176" s="115"/>
      <c r="D176" s="115"/>
      <c r="E176" s="115"/>
      <c r="O176" s="24"/>
      <c r="AB176" s="24"/>
      <c r="AC176" s="24"/>
      <c r="AD176" s="24"/>
      <c r="AE176" s="24"/>
      <c r="AV176" s="24"/>
      <c r="AW176" s="24"/>
      <c r="AX176" s="24"/>
      <c r="AY176" s="24"/>
    </row>
    <row r="177" spans="3:51" s="23" customFormat="1">
      <c r="C177" s="115"/>
      <c r="D177" s="115"/>
      <c r="E177" s="115"/>
      <c r="O177" s="24"/>
      <c r="AB177" s="24"/>
      <c r="AC177" s="24"/>
      <c r="AD177" s="24"/>
      <c r="AE177" s="24"/>
      <c r="AV177" s="24"/>
      <c r="AW177" s="24"/>
      <c r="AX177" s="24"/>
      <c r="AY177" s="24"/>
    </row>
    <row r="178" spans="3:51" s="23" customFormat="1">
      <c r="C178" s="115"/>
      <c r="D178" s="115"/>
      <c r="E178" s="115"/>
      <c r="O178" s="24"/>
      <c r="AB178" s="24"/>
      <c r="AC178" s="24"/>
      <c r="AD178" s="24"/>
      <c r="AE178" s="24"/>
      <c r="AV178" s="24"/>
      <c r="AW178" s="24"/>
      <c r="AX178" s="24"/>
      <c r="AY178" s="24"/>
    </row>
    <row r="179" spans="3:51" s="23" customFormat="1">
      <c r="C179" s="115"/>
      <c r="D179" s="115"/>
      <c r="E179" s="115"/>
      <c r="O179" s="24"/>
      <c r="AB179" s="24"/>
      <c r="AC179" s="24"/>
      <c r="AD179" s="24"/>
      <c r="AE179" s="24"/>
      <c r="AV179" s="24"/>
      <c r="AW179" s="24"/>
      <c r="AX179" s="24"/>
      <c r="AY179" s="24"/>
    </row>
    <row r="180" spans="3:51" s="23" customFormat="1">
      <c r="C180" s="115"/>
      <c r="D180" s="115"/>
      <c r="E180" s="115"/>
      <c r="O180" s="24"/>
      <c r="AB180" s="24"/>
      <c r="AC180" s="24"/>
      <c r="AD180" s="24"/>
      <c r="AE180" s="24"/>
      <c r="AV180" s="24"/>
      <c r="AW180" s="24"/>
      <c r="AX180" s="24"/>
      <c r="AY180" s="24"/>
    </row>
    <row r="181" spans="3:51" s="23" customFormat="1">
      <c r="C181" s="115"/>
      <c r="D181" s="115"/>
      <c r="E181" s="115"/>
      <c r="O181" s="24"/>
      <c r="AB181" s="24"/>
      <c r="AC181" s="24"/>
      <c r="AD181" s="24"/>
      <c r="AE181" s="24"/>
      <c r="AV181" s="24"/>
      <c r="AW181" s="24"/>
      <c r="AX181" s="24"/>
      <c r="AY181" s="24"/>
    </row>
    <row r="182" spans="3:51" s="23" customFormat="1">
      <c r="C182" s="115"/>
      <c r="D182" s="115"/>
      <c r="E182" s="115"/>
      <c r="O182" s="24"/>
      <c r="AB182" s="24"/>
      <c r="AC182" s="24"/>
      <c r="AD182" s="24"/>
      <c r="AE182" s="24"/>
      <c r="AV182" s="24"/>
      <c r="AW182" s="24"/>
      <c r="AX182" s="24"/>
      <c r="AY182" s="24"/>
    </row>
    <row r="183" spans="3:51" s="23" customFormat="1">
      <c r="C183" s="115"/>
      <c r="D183" s="115"/>
      <c r="E183" s="115"/>
      <c r="O183" s="24"/>
      <c r="AB183" s="24"/>
      <c r="AC183" s="24"/>
      <c r="AD183" s="24"/>
      <c r="AE183" s="24"/>
      <c r="AV183" s="24"/>
      <c r="AW183" s="24"/>
      <c r="AX183" s="24"/>
      <c r="AY183" s="24"/>
    </row>
    <row r="184" spans="3:51" s="23" customFormat="1">
      <c r="C184" s="115"/>
      <c r="D184" s="115"/>
      <c r="E184" s="115"/>
      <c r="O184" s="24"/>
      <c r="AB184" s="24"/>
      <c r="AC184" s="24"/>
      <c r="AD184" s="24"/>
      <c r="AE184" s="24"/>
      <c r="AV184" s="24"/>
      <c r="AW184" s="24"/>
      <c r="AX184" s="24"/>
      <c r="AY184" s="24"/>
    </row>
    <row r="185" spans="3:51" s="23" customFormat="1">
      <c r="C185" s="115"/>
      <c r="D185" s="115"/>
      <c r="E185" s="115"/>
      <c r="O185" s="24"/>
      <c r="AB185" s="24"/>
      <c r="AC185" s="24"/>
      <c r="AD185" s="24"/>
      <c r="AE185" s="24"/>
      <c r="AV185" s="24"/>
      <c r="AW185" s="24"/>
      <c r="AX185" s="24"/>
      <c r="AY185" s="24"/>
    </row>
    <row r="186" spans="3:51" s="23" customFormat="1">
      <c r="C186" s="115"/>
      <c r="D186" s="115"/>
      <c r="E186" s="115"/>
      <c r="O186" s="24"/>
      <c r="AB186" s="24"/>
      <c r="AC186" s="24"/>
      <c r="AD186" s="24"/>
      <c r="AE186" s="24"/>
      <c r="AV186" s="24"/>
      <c r="AW186" s="24"/>
      <c r="AX186" s="24"/>
      <c r="AY186" s="24"/>
    </row>
    <row r="187" spans="3:51" s="23" customFormat="1">
      <c r="C187" s="115"/>
      <c r="D187" s="115"/>
      <c r="E187" s="115"/>
      <c r="O187" s="24"/>
      <c r="AB187" s="24"/>
      <c r="AC187" s="24"/>
      <c r="AD187" s="24"/>
      <c r="AE187" s="24"/>
      <c r="AV187" s="24"/>
      <c r="AW187" s="24"/>
      <c r="AX187" s="24"/>
      <c r="AY187" s="24"/>
    </row>
    <row r="188" spans="3:51" s="23" customFormat="1">
      <c r="C188" s="115"/>
      <c r="D188" s="115"/>
      <c r="E188" s="115"/>
      <c r="O188" s="24"/>
      <c r="AB188" s="24"/>
      <c r="AC188" s="24"/>
      <c r="AD188" s="24"/>
      <c r="AE188" s="24"/>
      <c r="AV188" s="24"/>
      <c r="AW188" s="24"/>
      <c r="AX188" s="24"/>
      <c r="AY188" s="24"/>
    </row>
    <row r="189" spans="3:51" s="23" customFormat="1">
      <c r="C189" s="115"/>
      <c r="D189" s="115"/>
      <c r="E189" s="115"/>
      <c r="O189" s="24"/>
      <c r="AB189" s="24"/>
      <c r="AC189" s="24"/>
      <c r="AD189" s="24"/>
      <c r="AE189" s="24"/>
      <c r="AV189" s="24"/>
      <c r="AW189" s="24"/>
      <c r="AX189" s="24"/>
      <c r="AY189" s="24"/>
    </row>
    <row r="190" spans="3:51" s="23" customFormat="1">
      <c r="C190" s="115"/>
      <c r="D190" s="115"/>
      <c r="E190" s="115"/>
      <c r="O190" s="24"/>
      <c r="AB190" s="24"/>
      <c r="AC190" s="24"/>
      <c r="AD190" s="24"/>
      <c r="AE190" s="24"/>
      <c r="AV190" s="24"/>
      <c r="AW190" s="24"/>
      <c r="AX190" s="24"/>
      <c r="AY190" s="24"/>
    </row>
    <row r="191" spans="3:51" s="23" customFormat="1">
      <c r="C191" s="115"/>
      <c r="D191" s="115"/>
      <c r="E191" s="115"/>
      <c r="O191" s="24"/>
      <c r="AB191" s="24"/>
      <c r="AC191" s="24"/>
      <c r="AD191" s="24"/>
      <c r="AE191" s="24"/>
      <c r="AV191" s="24"/>
      <c r="AW191" s="24"/>
      <c r="AX191" s="24"/>
      <c r="AY191" s="24"/>
    </row>
    <row r="192" spans="3:51" s="23" customFormat="1">
      <c r="C192" s="115"/>
      <c r="D192" s="115"/>
      <c r="E192" s="115"/>
      <c r="O192" s="24"/>
      <c r="AB192" s="24"/>
      <c r="AC192" s="24"/>
      <c r="AD192" s="24"/>
      <c r="AE192" s="24"/>
      <c r="AV192" s="24"/>
      <c r="AW192" s="24"/>
      <c r="AX192" s="24"/>
      <c r="AY192" s="24"/>
    </row>
    <row r="193" spans="3:51" s="23" customFormat="1">
      <c r="C193" s="115"/>
      <c r="D193" s="115"/>
      <c r="E193" s="115"/>
      <c r="O193" s="24"/>
      <c r="AB193" s="24"/>
      <c r="AC193" s="24"/>
      <c r="AD193" s="24"/>
      <c r="AE193" s="24"/>
      <c r="AV193" s="24"/>
      <c r="AW193" s="24"/>
      <c r="AX193" s="24"/>
      <c r="AY193" s="24"/>
    </row>
    <row r="194" spans="3:51" s="23" customFormat="1">
      <c r="C194" s="115"/>
      <c r="D194" s="115"/>
      <c r="E194" s="115"/>
      <c r="O194" s="24"/>
      <c r="AB194" s="24"/>
      <c r="AC194" s="24"/>
      <c r="AD194" s="24"/>
      <c r="AE194" s="24"/>
      <c r="AV194" s="24"/>
      <c r="AW194" s="24"/>
      <c r="AX194" s="24"/>
      <c r="AY194" s="24"/>
    </row>
    <row r="195" spans="3:51" s="23" customFormat="1">
      <c r="C195" s="115"/>
      <c r="D195" s="115"/>
      <c r="E195" s="115"/>
      <c r="O195" s="24"/>
      <c r="AB195" s="24"/>
      <c r="AC195" s="24"/>
      <c r="AD195" s="24"/>
      <c r="AE195" s="24"/>
      <c r="AV195" s="24"/>
      <c r="AW195" s="24"/>
      <c r="AX195" s="24"/>
      <c r="AY195" s="24"/>
    </row>
    <row r="196" spans="3:51" s="23" customFormat="1">
      <c r="C196" s="115"/>
      <c r="D196" s="115"/>
      <c r="E196" s="115"/>
      <c r="O196" s="24"/>
      <c r="AB196" s="24"/>
      <c r="AC196" s="24"/>
      <c r="AD196" s="24"/>
      <c r="AE196" s="24"/>
      <c r="AV196" s="24"/>
      <c r="AW196" s="24"/>
      <c r="AX196" s="24"/>
      <c r="AY196" s="24"/>
    </row>
    <row r="197" spans="3:51" s="23" customFormat="1">
      <c r="C197" s="115"/>
      <c r="D197" s="115"/>
      <c r="E197" s="115"/>
      <c r="O197" s="24"/>
      <c r="AB197" s="24"/>
      <c r="AC197" s="24"/>
      <c r="AD197" s="24"/>
      <c r="AE197" s="24"/>
      <c r="AV197" s="24"/>
      <c r="AW197" s="24"/>
      <c r="AX197" s="24"/>
      <c r="AY197" s="24"/>
    </row>
    <row r="198" spans="3:51" s="23" customFormat="1">
      <c r="C198" s="115"/>
      <c r="D198" s="115"/>
      <c r="E198" s="115"/>
      <c r="O198" s="24"/>
      <c r="AB198" s="24"/>
      <c r="AC198" s="24"/>
      <c r="AD198" s="24"/>
      <c r="AE198" s="24"/>
      <c r="AV198" s="24"/>
      <c r="AW198" s="24"/>
      <c r="AX198" s="24"/>
      <c r="AY198" s="24"/>
    </row>
    <row r="199" spans="3:51" s="23" customFormat="1">
      <c r="C199" s="115"/>
      <c r="D199" s="115"/>
      <c r="E199" s="115"/>
      <c r="O199" s="24"/>
      <c r="AB199" s="24"/>
      <c r="AC199" s="24"/>
      <c r="AD199" s="24"/>
      <c r="AE199" s="24"/>
      <c r="AV199" s="24"/>
      <c r="AW199" s="24"/>
      <c r="AX199" s="24"/>
      <c r="AY199" s="24"/>
    </row>
    <row r="200" spans="3:51" s="23" customFormat="1">
      <c r="C200" s="115"/>
      <c r="D200" s="115"/>
      <c r="E200" s="115"/>
      <c r="O200" s="24"/>
      <c r="AB200" s="24"/>
      <c r="AC200" s="24"/>
      <c r="AD200" s="24"/>
      <c r="AE200" s="24"/>
      <c r="AV200" s="24"/>
      <c r="AW200" s="24"/>
      <c r="AX200" s="24"/>
      <c r="AY200" s="24"/>
    </row>
    <row r="201" spans="3:51" s="23" customFormat="1">
      <c r="C201" s="115"/>
      <c r="D201" s="115"/>
      <c r="E201" s="115"/>
      <c r="O201" s="24"/>
      <c r="AB201" s="24"/>
      <c r="AC201" s="24"/>
      <c r="AD201" s="24"/>
      <c r="AE201" s="24"/>
      <c r="AV201" s="24"/>
      <c r="AW201" s="24"/>
      <c r="AX201" s="24"/>
      <c r="AY201" s="24"/>
    </row>
    <row r="202" spans="3:51" s="23" customFormat="1">
      <c r="C202" s="115"/>
      <c r="D202" s="115"/>
      <c r="E202" s="115"/>
      <c r="O202" s="24"/>
      <c r="AB202" s="24"/>
      <c r="AC202" s="24"/>
      <c r="AD202" s="24"/>
      <c r="AE202" s="24"/>
      <c r="AV202" s="24"/>
      <c r="AW202" s="24"/>
      <c r="AX202" s="24"/>
      <c r="AY202" s="24"/>
    </row>
    <row r="203" spans="3:51" s="23" customFormat="1">
      <c r="C203" s="115"/>
      <c r="D203" s="115"/>
      <c r="E203" s="115"/>
      <c r="O203" s="24"/>
      <c r="AB203" s="24"/>
      <c r="AC203" s="24"/>
      <c r="AD203" s="24"/>
      <c r="AE203" s="24"/>
      <c r="AV203" s="24"/>
      <c r="AW203" s="24"/>
      <c r="AX203" s="24"/>
      <c r="AY203" s="24"/>
    </row>
    <row r="204" spans="3:51" s="23" customFormat="1">
      <c r="C204" s="115"/>
      <c r="D204" s="115"/>
      <c r="E204" s="115"/>
      <c r="O204" s="24"/>
      <c r="AB204" s="24"/>
      <c r="AC204" s="24"/>
      <c r="AD204" s="24"/>
      <c r="AE204" s="24"/>
      <c r="AV204" s="24"/>
      <c r="AW204" s="24"/>
      <c r="AX204" s="24"/>
      <c r="AY204" s="24"/>
    </row>
    <row r="205" spans="3:51" s="23" customFormat="1">
      <c r="C205" s="115"/>
      <c r="D205" s="115"/>
      <c r="E205" s="115"/>
      <c r="O205" s="24"/>
      <c r="AB205" s="24"/>
      <c r="AC205" s="24"/>
      <c r="AD205" s="24"/>
      <c r="AE205" s="24"/>
      <c r="AV205" s="24"/>
      <c r="AW205" s="24"/>
      <c r="AX205" s="24"/>
      <c r="AY205" s="24"/>
    </row>
    <row r="206" spans="3:51" s="23" customFormat="1">
      <c r="C206" s="115"/>
      <c r="D206" s="115"/>
      <c r="E206" s="115"/>
      <c r="O206" s="24"/>
      <c r="AB206" s="24"/>
      <c r="AC206" s="24"/>
      <c r="AD206" s="24"/>
      <c r="AE206" s="24"/>
      <c r="AV206" s="24"/>
      <c r="AW206" s="24"/>
      <c r="AX206" s="24"/>
      <c r="AY206" s="24"/>
    </row>
    <row r="207" spans="3:51" s="23" customFormat="1">
      <c r="C207" s="115"/>
      <c r="D207" s="115"/>
      <c r="E207" s="115"/>
      <c r="O207" s="24"/>
      <c r="AB207" s="24"/>
      <c r="AC207" s="24"/>
      <c r="AD207" s="24"/>
      <c r="AE207" s="24"/>
      <c r="AV207" s="24"/>
      <c r="AW207" s="24"/>
      <c r="AX207" s="24"/>
      <c r="AY207" s="24"/>
    </row>
    <row r="208" spans="3:51" s="23" customFormat="1">
      <c r="C208" s="115"/>
      <c r="D208" s="115"/>
      <c r="E208" s="115"/>
      <c r="O208" s="24"/>
      <c r="AB208" s="24"/>
      <c r="AC208" s="24"/>
      <c r="AD208" s="24"/>
      <c r="AE208" s="24"/>
      <c r="AV208" s="24"/>
      <c r="AW208" s="24"/>
      <c r="AX208" s="24"/>
      <c r="AY208" s="24"/>
    </row>
    <row r="209" spans="3:51" s="23" customFormat="1">
      <c r="C209" s="115"/>
      <c r="D209" s="115"/>
      <c r="E209" s="115"/>
      <c r="O209" s="24"/>
      <c r="AB209" s="24"/>
      <c r="AC209" s="24"/>
      <c r="AD209" s="24"/>
      <c r="AE209" s="24"/>
      <c r="AV209" s="24"/>
      <c r="AW209" s="24"/>
      <c r="AX209" s="24"/>
      <c r="AY209" s="24"/>
    </row>
    <row r="210" spans="3:51" s="23" customFormat="1">
      <c r="C210" s="115"/>
      <c r="D210" s="115"/>
      <c r="E210" s="115"/>
      <c r="O210" s="24"/>
      <c r="AB210" s="24"/>
      <c r="AC210" s="24"/>
      <c r="AD210" s="24"/>
      <c r="AE210" s="24"/>
      <c r="AV210" s="24"/>
      <c r="AW210" s="24"/>
      <c r="AX210" s="24"/>
      <c r="AY210" s="24"/>
    </row>
    <row r="211" spans="3:51" s="23" customFormat="1">
      <c r="C211" s="115"/>
      <c r="D211" s="115"/>
      <c r="E211" s="115"/>
      <c r="O211" s="24"/>
      <c r="AB211" s="24"/>
      <c r="AC211" s="24"/>
      <c r="AD211" s="24"/>
      <c r="AE211" s="24"/>
      <c r="AV211" s="24"/>
      <c r="AW211" s="24"/>
      <c r="AX211" s="24"/>
      <c r="AY211" s="24"/>
    </row>
    <row r="212" spans="3:51" s="23" customFormat="1">
      <c r="C212" s="115"/>
      <c r="D212" s="115"/>
      <c r="E212" s="115"/>
      <c r="O212" s="24"/>
      <c r="AB212" s="24"/>
      <c r="AC212" s="24"/>
      <c r="AD212" s="24"/>
      <c r="AE212" s="24"/>
      <c r="AV212" s="24"/>
      <c r="AW212" s="24"/>
      <c r="AX212" s="24"/>
      <c r="AY212" s="24"/>
    </row>
    <row r="213" spans="3:51" s="23" customFormat="1">
      <c r="C213" s="115"/>
      <c r="D213" s="115"/>
      <c r="E213" s="115"/>
      <c r="O213" s="24"/>
      <c r="AB213" s="24"/>
      <c r="AC213" s="24"/>
      <c r="AD213" s="24"/>
      <c r="AE213" s="24"/>
      <c r="AV213" s="24"/>
      <c r="AW213" s="24"/>
      <c r="AX213" s="24"/>
      <c r="AY213" s="24"/>
    </row>
    <row r="214" spans="3:51" s="23" customFormat="1">
      <c r="C214" s="115"/>
      <c r="D214" s="115"/>
      <c r="E214" s="115"/>
      <c r="O214" s="24"/>
      <c r="AB214" s="24"/>
      <c r="AC214" s="24"/>
      <c r="AD214" s="24"/>
      <c r="AE214" s="24"/>
      <c r="AV214" s="24"/>
      <c r="AW214" s="24"/>
      <c r="AX214" s="24"/>
      <c r="AY214" s="24"/>
    </row>
    <row r="215" spans="3:51" s="23" customFormat="1">
      <c r="C215" s="115"/>
      <c r="D215" s="115"/>
      <c r="E215" s="115"/>
      <c r="O215" s="24"/>
      <c r="AB215" s="24"/>
      <c r="AC215" s="24"/>
      <c r="AD215" s="24"/>
      <c r="AE215" s="24"/>
      <c r="AV215" s="24"/>
      <c r="AW215" s="24"/>
      <c r="AX215" s="24"/>
      <c r="AY215" s="24"/>
    </row>
    <row r="216" spans="3:51" s="23" customFormat="1">
      <c r="C216" s="115"/>
      <c r="D216" s="115"/>
      <c r="E216" s="115"/>
      <c r="O216" s="24"/>
      <c r="AB216" s="24"/>
      <c r="AC216" s="24"/>
      <c r="AD216" s="24"/>
      <c r="AE216" s="24"/>
      <c r="AV216" s="24"/>
      <c r="AW216" s="24"/>
      <c r="AX216" s="24"/>
      <c r="AY216" s="24"/>
    </row>
    <row r="217" spans="3:51" s="23" customFormat="1">
      <c r="C217" s="115"/>
      <c r="D217" s="115"/>
      <c r="E217" s="115"/>
      <c r="O217" s="24"/>
      <c r="AB217" s="24"/>
      <c r="AC217" s="24"/>
      <c r="AD217" s="24"/>
      <c r="AE217" s="24"/>
      <c r="AV217" s="24"/>
      <c r="AW217" s="24"/>
      <c r="AX217" s="24"/>
      <c r="AY217" s="24"/>
    </row>
    <row r="218" spans="3:51" s="23" customFormat="1">
      <c r="C218" s="115"/>
      <c r="D218" s="115"/>
      <c r="E218" s="115"/>
      <c r="O218" s="24"/>
      <c r="AB218" s="24"/>
      <c r="AC218" s="24"/>
      <c r="AD218" s="24"/>
      <c r="AE218" s="24"/>
      <c r="AV218" s="24"/>
      <c r="AW218" s="24"/>
      <c r="AX218" s="24"/>
      <c r="AY218" s="24"/>
    </row>
    <row r="219" spans="3:51" s="23" customFormat="1">
      <c r="C219" s="115"/>
      <c r="D219" s="115"/>
      <c r="E219" s="115"/>
      <c r="O219" s="24"/>
      <c r="AB219" s="24"/>
      <c r="AC219" s="24"/>
      <c r="AD219" s="24"/>
      <c r="AE219" s="24"/>
      <c r="AV219" s="24"/>
      <c r="AW219" s="24"/>
      <c r="AX219" s="24"/>
      <c r="AY219" s="24"/>
    </row>
    <row r="220" spans="3:51" s="23" customFormat="1">
      <c r="C220" s="115"/>
      <c r="D220" s="115"/>
      <c r="E220" s="115"/>
      <c r="O220" s="24"/>
      <c r="AB220" s="24"/>
      <c r="AC220" s="24"/>
      <c r="AD220" s="24"/>
      <c r="AE220" s="24"/>
      <c r="AV220" s="24"/>
      <c r="AW220" s="24"/>
      <c r="AX220" s="24"/>
      <c r="AY220" s="24"/>
    </row>
    <row r="221" spans="3:51" s="23" customFormat="1">
      <c r="C221" s="115"/>
      <c r="D221" s="115"/>
      <c r="E221" s="115"/>
      <c r="O221" s="24"/>
      <c r="AB221" s="24"/>
      <c r="AC221" s="24"/>
      <c r="AD221" s="24"/>
      <c r="AE221" s="24"/>
      <c r="AV221" s="24"/>
      <c r="AW221" s="24"/>
      <c r="AX221" s="24"/>
      <c r="AY221" s="24"/>
    </row>
    <row r="222" spans="3:51" s="23" customFormat="1">
      <c r="C222" s="115"/>
      <c r="D222" s="115"/>
      <c r="E222" s="115"/>
      <c r="O222" s="24"/>
      <c r="AB222" s="24"/>
      <c r="AC222" s="24"/>
      <c r="AD222" s="24"/>
      <c r="AE222" s="24"/>
      <c r="AV222" s="24"/>
      <c r="AW222" s="24"/>
      <c r="AX222" s="24"/>
      <c r="AY222" s="24"/>
    </row>
    <row r="223" spans="3:51" s="23" customFormat="1">
      <c r="C223" s="115"/>
      <c r="D223" s="115"/>
      <c r="E223" s="115"/>
      <c r="O223" s="24"/>
      <c r="AB223" s="24"/>
      <c r="AC223" s="24"/>
      <c r="AD223" s="24"/>
      <c r="AE223" s="24"/>
      <c r="AV223" s="24"/>
      <c r="AW223" s="24"/>
      <c r="AX223" s="24"/>
      <c r="AY223" s="24"/>
    </row>
    <row r="224" spans="3:51" s="23" customFormat="1">
      <c r="C224" s="115"/>
      <c r="D224" s="115"/>
      <c r="E224" s="115"/>
      <c r="O224" s="24"/>
      <c r="AB224" s="24"/>
      <c r="AC224" s="24"/>
      <c r="AD224" s="24"/>
      <c r="AE224" s="24"/>
      <c r="AV224" s="24"/>
      <c r="AW224" s="24"/>
      <c r="AX224" s="24"/>
      <c r="AY224" s="24"/>
    </row>
    <row r="225" spans="3:51" s="23" customFormat="1">
      <c r="C225" s="115"/>
      <c r="D225" s="115"/>
      <c r="E225" s="115"/>
      <c r="O225" s="24"/>
      <c r="AB225" s="24"/>
      <c r="AC225" s="24"/>
      <c r="AD225" s="24"/>
      <c r="AE225" s="24"/>
      <c r="AV225" s="24"/>
      <c r="AW225" s="24"/>
      <c r="AX225" s="24"/>
      <c r="AY225" s="24"/>
    </row>
    <row r="226" spans="3:51" s="23" customFormat="1">
      <c r="C226" s="115"/>
      <c r="D226" s="115"/>
      <c r="E226" s="115"/>
      <c r="O226" s="24"/>
      <c r="AB226" s="24"/>
      <c r="AC226" s="24"/>
      <c r="AD226" s="24"/>
      <c r="AE226" s="24"/>
      <c r="AV226" s="24"/>
      <c r="AW226" s="24"/>
      <c r="AX226" s="24"/>
      <c r="AY226" s="24"/>
    </row>
    <row r="227" spans="3:51" s="23" customFormat="1">
      <c r="C227" s="115"/>
      <c r="D227" s="115"/>
      <c r="E227" s="115"/>
      <c r="O227" s="24"/>
      <c r="AB227" s="24"/>
      <c r="AC227" s="24"/>
      <c r="AD227" s="24"/>
      <c r="AE227" s="24"/>
      <c r="AV227" s="24"/>
      <c r="AW227" s="24"/>
      <c r="AX227" s="24"/>
      <c r="AY227" s="24"/>
    </row>
    <row r="228" spans="3:51" s="23" customFormat="1">
      <c r="C228" s="115"/>
      <c r="D228" s="115"/>
      <c r="E228" s="115"/>
      <c r="O228" s="24"/>
      <c r="AB228" s="24"/>
      <c r="AC228" s="24"/>
      <c r="AD228" s="24"/>
      <c r="AE228" s="24"/>
      <c r="AV228" s="24"/>
      <c r="AW228" s="24"/>
      <c r="AX228" s="24"/>
      <c r="AY228" s="24"/>
    </row>
    <row r="229" spans="3:51" s="23" customFormat="1">
      <c r="C229" s="115"/>
      <c r="D229" s="115"/>
      <c r="E229" s="115"/>
      <c r="O229" s="24"/>
      <c r="AB229" s="24"/>
      <c r="AC229" s="24"/>
      <c r="AD229" s="24"/>
      <c r="AE229" s="24"/>
      <c r="AV229" s="24"/>
      <c r="AW229" s="24"/>
      <c r="AX229" s="24"/>
      <c r="AY229" s="24"/>
    </row>
    <row r="230" spans="3:51" s="23" customFormat="1">
      <c r="C230" s="115"/>
      <c r="D230" s="115"/>
      <c r="E230" s="115"/>
      <c r="O230" s="24"/>
      <c r="AB230" s="24"/>
      <c r="AC230" s="24"/>
      <c r="AD230" s="24"/>
      <c r="AE230" s="24"/>
      <c r="AV230" s="24"/>
      <c r="AW230" s="24"/>
      <c r="AX230" s="24"/>
      <c r="AY230" s="24"/>
    </row>
    <row r="231" spans="3:51" s="23" customFormat="1">
      <c r="C231" s="115"/>
      <c r="D231" s="115"/>
      <c r="E231" s="115"/>
      <c r="O231" s="24"/>
      <c r="AB231" s="24"/>
      <c r="AC231" s="24"/>
      <c r="AD231" s="24"/>
      <c r="AE231" s="24"/>
      <c r="AV231" s="24"/>
      <c r="AW231" s="24"/>
      <c r="AX231" s="24"/>
      <c r="AY231" s="24"/>
    </row>
    <row r="232" spans="3:51" s="23" customFormat="1">
      <c r="C232" s="115"/>
      <c r="D232" s="115"/>
      <c r="E232" s="115"/>
      <c r="O232" s="24"/>
      <c r="AB232" s="24"/>
      <c r="AC232" s="24"/>
      <c r="AD232" s="24"/>
      <c r="AE232" s="24"/>
      <c r="AV232" s="24"/>
      <c r="AW232" s="24"/>
      <c r="AX232" s="24"/>
      <c r="AY232" s="24"/>
    </row>
    <row r="233" spans="3:51" s="23" customFormat="1">
      <c r="C233" s="115"/>
      <c r="D233" s="115"/>
      <c r="E233" s="115"/>
      <c r="O233" s="24"/>
      <c r="AB233" s="24"/>
      <c r="AC233" s="24"/>
      <c r="AD233" s="24"/>
      <c r="AE233" s="24"/>
      <c r="AV233" s="24"/>
      <c r="AW233" s="24"/>
      <c r="AX233" s="24"/>
      <c r="AY233" s="24"/>
    </row>
    <row r="234" spans="3:51" s="23" customFormat="1">
      <c r="C234" s="115"/>
      <c r="D234" s="115"/>
      <c r="E234" s="115"/>
      <c r="O234" s="24"/>
      <c r="AB234" s="24"/>
      <c r="AC234" s="24"/>
      <c r="AD234" s="24"/>
      <c r="AE234" s="24"/>
      <c r="AV234" s="24"/>
      <c r="AW234" s="24"/>
      <c r="AX234" s="24"/>
      <c r="AY234" s="24"/>
    </row>
    <row r="235" spans="3:51" s="23" customFormat="1">
      <c r="C235" s="115"/>
      <c r="D235" s="115"/>
      <c r="E235" s="115"/>
      <c r="O235" s="24"/>
      <c r="AB235" s="24"/>
      <c r="AC235" s="24"/>
      <c r="AD235" s="24"/>
      <c r="AE235" s="24"/>
      <c r="AV235" s="24"/>
      <c r="AW235" s="24"/>
      <c r="AX235" s="24"/>
      <c r="AY235" s="24"/>
    </row>
    <row r="236" spans="3:51" s="23" customFormat="1">
      <c r="C236" s="115"/>
      <c r="D236" s="115"/>
      <c r="E236" s="115"/>
      <c r="O236" s="24"/>
      <c r="AB236" s="24"/>
      <c r="AC236" s="24"/>
      <c r="AD236" s="24"/>
      <c r="AE236" s="24"/>
      <c r="AV236" s="24"/>
      <c r="AW236" s="24"/>
      <c r="AX236" s="24"/>
      <c r="AY236" s="24"/>
    </row>
    <row r="237" spans="3:51" s="23" customFormat="1">
      <c r="C237" s="115"/>
      <c r="D237" s="115"/>
      <c r="E237" s="115"/>
      <c r="O237" s="24"/>
      <c r="AB237" s="24"/>
      <c r="AC237" s="24"/>
      <c r="AD237" s="24"/>
      <c r="AE237" s="24"/>
      <c r="AV237" s="24"/>
      <c r="AW237" s="24"/>
      <c r="AX237" s="24"/>
      <c r="AY237" s="24"/>
    </row>
    <row r="238" spans="3:51" s="23" customFormat="1">
      <c r="C238" s="115"/>
      <c r="D238" s="115"/>
      <c r="E238" s="115"/>
      <c r="O238" s="24"/>
      <c r="AB238" s="24"/>
      <c r="AC238" s="24"/>
      <c r="AD238" s="24"/>
      <c r="AE238" s="24"/>
      <c r="AV238" s="24"/>
      <c r="AW238" s="24"/>
      <c r="AX238" s="24"/>
      <c r="AY238" s="24"/>
    </row>
    <row r="239" spans="3:51" s="23" customFormat="1">
      <c r="C239" s="115"/>
      <c r="D239" s="115"/>
      <c r="E239" s="115"/>
      <c r="O239" s="24"/>
      <c r="AB239" s="24"/>
      <c r="AC239" s="24"/>
      <c r="AD239" s="24"/>
      <c r="AE239" s="24"/>
      <c r="AV239" s="24"/>
      <c r="AW239" s="24"/>
      <c r="AX239" s="24"/>
      <c r="AY239" s="24"/>
    </row>
    <row r="240" spans="3:51" s="23" customFormat="1">
      <c r="C240" s="115"/>
      <c r="D240" s="115"/>
      <c r="E240" s="115"/>
      <c r="O240" s="24"/>
      <c r="AB240" s="24"/>
      <c r="AC240" s="24"/>
      <c r="AD240" s="24"/>
      <c r="AE240" s="24"/>
      <c r="AV240" s="24"/>
      <c r="AW240" s="24"/>
      <c r="AX240" s="24"/>
      <c r="AY240" s="24"/>
    </row>
    <row r="241" spans="3:51" s="23" customFormat="1">
      <c r="C241" s="115"/>
      <c r="D241" s="115"/>
      <c r="E241" s="115"/>
      <c r="O241" s="24"/>
      <c r="AB241" s="24"/>
      <c r="AC241" s="24"/>
      <c r="AD241" s="24"/>
      <c r="AE241" s="24"/>
      <c r="AV241" s="24"/>
      <c r="AW241" s="24"/>
      <c r="AX241" s="24"/>
      <c r="AY241" s="24"/>
    </row>
    <row r="242" spans="3:51" s="23" customFormat="1">
      <c r="C242" s="115"/>
      <c r="D242" s="115"/>
      <c r="E242" s="115"/>
      <c r="O242" s="24"/>
      <c r="AB242" s="24"/>
      <c r="AC242" s="24"/>
      <c r="AD242" s="24"/>
      <c r="AE242" s="24"/>
      <c r="AV242" s="24"/>
      <c r="AW242" s="24"/>
      <c r="AX242" s="24"/>
      <c r="AY242" s="24"/>
    </row>
    <row r="243" spans="3:51" s="23" customFormat="1">
      <c r="C243" s="115"/>
      <c r="D243" s="115"/>
      <c r="E243" s="115"/>
      <c r="O243" s="24"/>
      <c r="AB243" s="24"/>
      <c r="AC243" s="24"/>
      <c r="AD243" s="24"/>
      <c r="AE243" s="24"/>
      <c r="AV243" s="24"/>
      <c r="AW243" s="24"/>
      <c r="AX243" s="24"/>
      <c r="AY243" s="24"/>
    </row>
    <row r="244" spans="3:51" s="23" customFormat="1">
      <c r="C244" s="115"/>
      <c r="D244" s="115"/>
      <c r="E244" s="115"/>
      <c r="O244" s="24"/>
      <c r="AB244" s="24"/>
      <c r="AC244" s="24"/>
      <c r="AD244" s="24"/>
      <c r="AE244" s="24"/>
      <c r="AV244" s="24"/>
      <c r="AW244" s="24"/>
      <c r="AX244" s="24"/>
      <c r="AY244" s="24"/>
    </row>
    <row r="245" spans="3:51" s="23" customFormat="1">
      <c r="C245" s="115"/>
      <c r="D245" s="115"/>
      <c r="E245" s="115"/>
      <c r="O245" s="24"/>
      <c r="AB245" s="24"/>
      <c r="AC245" s="24"/>
      <c r="AD245" s="24"/>
      <c r="AE245" s="24"/>
      <c r="AV245" s="24"/>
      <c r="AW245" s="24"/>
      <c r="AX245" s="24"/>
      <c r="AY245" s="24"/>
    </row>
    <row r="246" spans="3:51" s="23" customFormat="1">
      <c r="C246" s="115"/>
      <c r="D246" s="115"/>
      <c r="E246" s="115"/>
      <c r="O246" s="24"/>
      <c r="AB246" s="24"/>
      <c r="AC246" s="24"/>
      <c r="AD246" s="24"/>
      <c r="AE246" s="24"/>
      <c r="AV246" s="24"/>
      <c r="AW246" s="24"/>
      <c r="AX246" s="24"/>
      <c r="AY246" s="24"/>
    </row>
    <row r="247" spans="3:51" s="23" customFormat="1">
      <c r="C247" s="115"/>
      <c r="D247" s="115"/>
      <c r="E247" s="115"/>
      <c r="O247" s="24"/>
      <c r="AB247" s="24"/>
      <c r="AC247" s="24"/>
      <c r="AD247" s="24"/>
      <c r="AE247" s="24"/>
      <c r="AV247" s="24"/>
      <c r="AW247" s="24"/>
      <c r="AX247" s="24"/>
      <c r="AY247" s="24"/>
    </row>
    <row r="248" spans="3:51" s="23" customFormat="1">
      <c r="C248" s="115"/>
      <c r="D248" s="115"/>
      <c r="E248" s="115"/>
      <c r="O248" s="24"/>
      <c r="AB248" s="24"/>
      <c r="AC248" s="24"/>
      <c r="AD248" s="24"/>
      <c r="AE248" s="24"/>
      <c r="AV248" s="24"/>
      <c r="AW248" s="24"/>
      <c r="AX248" s="24"/>
      <c r="AY248" s="24"/>
    </row>
    <row r="249" spans="3:51" s="23" customFormat="1">
      <c r="C249" s="115"/>
      <c r="D249" s="115"/>
      <c r="E249" s="115"/>
      <c r="O249" s="24"/>
      <c r="AB249" s="24"/>
      <c r="AC249" s="24"/>
      <c r="AD249" s="24"/>
      <c r="AE249" s="24"/>
      <c r="AV249" s="24"/>
      <c r="AW249" s="24"/>
      <c r="AX249" s="24"/>
      <c r="AY249" s="24"/>
    </row>
    <row r="250" spans="3:51" s="23" customFormat="1">
      <c r="C250" s="115"/>
      <c r="D250" s="115"/>
      <c r="E250" s="115"/>
      <c r="O250" s="24"/>
      <c r="AB250" s="24"/>
      <c r="AC250" s="24"/>
      <c r="AD250" s="24"/>
      <c r="AE250" s="24"/>
      <c r="AV250" s="24"/>
      <c r="AW250" s="24"/>
      <c r="AX250" s="24"/>
      <c r="AY250" s="24"/>
    </row>
    <row r="251" spans="3:51" s="23" customFormat="1">
      <c r="C251" s="115"/>
      <c r="D251" s="115"/>
      <c r="E251" s="115"/>
      <c r="O251" s="24"/>
      <c r="AB251" s="24"/>
      <c r="AC251" s="24"/>
      <c r="AD251" s="24"/>
      <c r="AE251" s="24"/>
      <c r="AV251" s="24"/>
      <c r="AW251" s="24"/>
      <c r="AX251" s="24"/>
      <c r="AY251" s="24"/>
    </row>
    <row r="252" spans="3:51" s="23" customFormat="1">
      <c r="C252" s="115"/>
      <c r="D252" s="115"/>
      <c r="E252" s="115"/>
      <c r="O252" s="24"/>
      <c r="AB252" s="24"/>
      <c r="AC252" s="24"/>
      <c r="AD252" s="24"/>
      <c r="AE252" s="24"/>
      <c r="AV252" s="24"/>
      <c r="AW252" s="24"/>
      <c r="AX252" s="24"/>
      <c r="AY252" s="24"/>
    </row>
    <row r="253" spans="3:51" s="23" customFormat="1">
      <c r="C253" s="115"/>
      <c r="D253" s="115"/>
      <c r="E253" s="115"/>
      <c r="O253" s="24"/>
      <c r="AB253" s="24"/>
      <c r="AC253" s="24"/>
      <c r="AD253" s="24"/>
      <c r="AE253" s="24"/>
      <c r="AV253" s="24"/>
      <c r="AW253" s="24"/>
      <c r="AX253" s="24"/>
      <c r="AY253" s="24"/>
    </row>
    <row r="254" spans="3:51" s="23" customFormat="1">
      <c r="C254" s="115"/>
      <c r="D254" s="115"/>
      <c r="E254" s="115"/>
      <c r="O254" s="24"/>
      <c r="AB254" s="24"/>
      <c r="AC254" s="24"/>
      <c r="AD254" s="24"/>
      <c r="AE254" s="24"/>
      <c r="AV254" s="24"/>
      <c r="AW254" s="24"/>
      <c r="AX254" s="24"/>
      <c r="AY254" s="24"/>
    </row>
    <row r="255" spans="3:51" s="23" customFormat="1">
      <c r="C255" s="115"/>
      <c r="D255" s="115"/>
      <c r="E255" s="115"/>
      <c r="O255" s="24"/>
      <c r="AB255" s="24"/>
      <c r="AC255" s="24"/>
      <c r="AD255" s="24"/>
      <c r="AE255" s="24"/>
      <c r="AV255" s="24"/>
      <c r="AW255" s="24"/>
      <c r="AX255" s="24"/>
      <c r="AY255" s="24"/>
    </row>
    <row r="256" spans="3:51" s="23" customFormat="1">
      <c r="C256" s="115"/>
      <c r="D256" s="115"/>
      <c r="E256" s="115"/>
      <c r="O256" s="24"/>
      <c r="AB256" s="24"/>
      <c r="AC256" s="24"/>
      <c r="AD256" s="24"/>
      <c r="AE256" s="24"/>
      <c r="AV256" s="24"/>
      <c r="AW256" s="24"/>
      <c r="AX256" s="24"/>
      <c r="AY256" s="24"/>
    </row>
    <row r="257" spans="3:51" s="23" customFormat="1">
      <c r="C257" s="115"/>
      <c r="D257" s="115"/>
      <c r="E257" s="115"/>
      <c r="O257" s="24"/>
      <c r="AB257" s="24"/>
      <c r="AC257" s="24"/>
      <c r="AD257" s="24"/>
      <c r="AE257" s="24"/>
      <c r="AV257" s="24"/>
      <c r="AW257" s="24"/>
      <c r="AX257" s="24"/>
      <c r="AY257" s="24"/>
    </row>
    <row r="258" spans="3:51" s="23" customFormat="1">
      <c r="C258" s="115"/>
      <c r="D258" s="115"/>
      <c r="E258" s="115"/>
      <c r="O258" s="24"/>
      <c r="AB258" s="24"/>
      <c r="AC258" s="24"/>
      <c r="AD258" s="24"/>
      <c r="AE258" s="24"/>
      <c r="AV258" s="24"/>
      <c r="AW258" s="24"/>
      <c r="AX258" s="24"/>
      <c r="AY258" s="24"/>
    </row>
    <row r="259" spans="3:51" s="23" customFormat="1">
      <c r="C259" s="115"/>
      <c r="D259" s="115"/>
      <c r="E259" s="115"/>
      <c r="O259" s="24"/>
      <c r="AB259" s="24"/>
      <c r="AC259" s="24"/>
      <c r="AD259" s="24"/>
      <c r="AE259" s="24"/>
      <c r="AV259" s="24"/>
      <c r="AW259" s="24"/>
      <c r="AX259" s="24"/>
      <c r="AY259" s="24"/>
    </row>
    <row r="260" spans="3:51" s="23" customFormat="1">
      <c r="C260" s="115"/>
      <c r="D260" s="115"/>
      <c r="E260" s="115"/>
      <c r="O260" s="24"/>
      <c r="AB260" s="24"/>
      <c r="AC260" s="24"/>
      <c r="AD260" s="24"/>
      <c r="AE260" s="24"/>
      <c r="AV260" s="24"/>
      <c r="AW260" s="24"/>
      <c r="AX260" s="24"/>
      <c r="AY260" s="24"/>
    </row>
    <row r="261" spans="3:51" s="23" customFormat="1">
      <c r="C261" s="115"/>
      <c r="D261" s="115"/>
      <c r="E261" s="115"/>
      <c r="O261" s="24"/>
      <c r="AB261" s="24"/>
      <c r="AC261" s="24"/>
      <c r="AD261" s="24"/>
      <c r="AE261" s="24"/>
      <c r="AV261" s="24"/>
      <c r="AW261" s="24"/>
      <c r="AX261" s="24"/>
      <c r="AY261" s="24"/>
    </row>
    <row r="262" spans="3:51" s="23" customFormat="1">
      <c r="C262" s="115"/>
      <c r="D262" s="115"/>
      <c r="E262" s="115"/>
      <c r="O262" s="24"/>
      <c r="AB262" s="24"/>
      <c r="AC262" s="24"/>
      <c r="AD262" s="24"/>
      <c r="AE262" s="24"/>
      <c r="AV262" s="24"/>
      <c r="AW262" s="24"/>
      <c r="AX262" s="24"/>
      <c r="AY262" s="24"/>
    </row>
    <row r="263" spans="3:51" s="23" customFormat="1">
      <c r="C263" s="115"/>
      <c r="D263" s="115"/>
      <c r="E263" s="115"/>
      <c r="O263" s="24"/>
      <c r="AB263" s="24"/>
      <c r="AC263" s="24"/>
      <c r="AD263" s="24"/>
      <c r="AE263" s="24"/>
      <c r="AV263" s="24"/>
      <c r="AW263" s="24"/>
      <c r="AX263" s="24"/>
      <c r="AY263" s="24"/>
    </row>
    <row r="264" spans="3:51" s="23" customFormat="1">
      <c r="C264" s="115"/>
      <c r="D264" s="115"/>
      <c r="E264" s="115"/>
      <c r="O264" s="24"/>
      <c r="AB264" s="24"/>
      <c r="AC264" s="24"/>
      <c r="AD264" s="24"/>
      <c r="AE264" s="24"/>
      <c r="AV264" s="24"/>
      <c r="AW264" s="24"/>
      <c r="AX264" s="24"/>
      <c r="AY264" s="24"/>
    </row>
    <row r="265" spans="3:51" s="23" customFormat="1">
      <c r="C265" s="115"/>
      <c r="D265" s="115"/>
      <c r="E265" s="115"/>
      <c r="O265" s="24"/>
      <c r="AB265" s="24"/>
      <c r="AC265" s="24"/>
      <c r="AD265" s="24"/>
      <c r="AE265" s="24"/>
      <c r="AV265" s="24"/>
      <c r="AW265" s="24"/>
      <c r="AX265" s="24"/>
      <c r="AY265" s="24"/>
    </row>
    <row r="266" spans="3:51" s="23" customFormat="1">
      <c r="C266" s="115"/>
      <c r="D266" s="115"/>
      <c r="E266" s="115"/>
      <c r="O266" s="24"/>
      <c r="AB266" s="24"/>
      <c r="AC266" s="24"/>
      <c r="AD266" s="24"/>
      <c r="AE266" s="24"/>
      <c r="AV266" s="24"/>
      <c r="AW266" s="24"/>
      <c r="AX266" s="24"/>
      <c r="AY266" s="24"/>
    </row>
    <row r="267" spans="3:51" s="23" customFormat="1">
      <c r="C267" s="115"/>
      <c r="D267" s="115"/>
      <c r="E267" s="115"/>
      <c r="O267" s="24"/>
      <c r="AB267" s="24"/>
      <c r="AC267" s="24"/>
      <c r="AD267" s="24"/>
      <c r="AE267" s="24"/>
      <c r="AV267" s="24"/>
      <c r="AW267" s="24"/>
      <c r="AX267" s="24"/>
      <c r="AY267" s="24"/>
    </row>
    <row r="268" spans="3:51" s="23" customFormat="1">
      <c r="C268" s="115"/>
      <c r="D268" s="115"/>
      <c r="E268" s="115"/>
      <c r="O268" s="24"/>
      <c r="AB268" s="24"/>
      <c r="AC268" s="24"/>
      <c r="AD268" s="24"/>
      <c r="AE268" s="24"/>
      <c r="AV268" s="24"/>
      <c r="AW268" s="24"/>
      <c r="AX268" s="24"/>
      <c r="AY268" s="24"/>
    </row>
    <row r="269" spans="3:51" s="23" customFormat="1">
      <c r="C269" s="115"/>
      <c r="D269" s="115"/>
      <c r="E269" s="115"/>
      <c r="O269" s="24"/>
      <c r="AB269" s="24"/>
      <c r="AC269" s="24"/>
      <c r="AD269" s="24"/>
      <c r="AE269" s="24"/>
      <c r="AV269" s="24"/>
      <c r="AW269" s="24"/>
      <c r="AX269" s="24"/>
      <c r="AY269" s="24"/>
    </row>
    <row r="270" spans="3:51" s="23" customFormat="1">
      <c r="C270" s="115"/>
      <c r="D270" s="115"/>
      <c r="E270" s="115"/>
      <c r="O270" s="24"/>
      <c r="AB270" s="24"/>
      <c r="AC270" s="24"/>
      <c r="AD270" s="24"/>
      <c r="AE270" s="24"/>
      <c r="AV270" s="24"/>
      <c r="AW270" s="24"/>
      <c r="AX270" s="24"/>
      <c r="AY270" s="24"/>
    </row>
    <row r="271" spans="3:51" s="23" customFormat="1">
      <c r="C271" s="115"/>
      <c r="D271" s="115"/>
      <c r="E271" s="115"/>
      <c r="O271" s="24"/>
      <c r="AB271" s="24"/>
      <c r="AC271" s="24"/>
      <c r="AD271" s="24"/>
      <c r="AE271" s="24"/>
      <c r="AV271" s="24"/>
      <c r="AW271" s="24"/>
      <c r="AX271" s="24"/>
      <c r="AY271" s="24"/>
    </row>
    <row r="272" spans="3:51" s="23" customFormat="1">
      <c r="C272" s="115"/>
      <c r="D272" s="115"/>
      <c r="E272" s="115"/>
      <c r="O272" s="24"/>
      <c r="AB272" s="24"/>
      <c r="AC272" s="24"/>
      <c r="AD272" s="24"/>
      <c r="AE272" s="24"/>
      <c r="AV272" s="24"/>
      <c r="AW272" s="24"/>
      <c r="AX272" s="24"/>
      <c r="AY272" s="24"/>
    </row>
    <row r="273" spans="3:51" s="23" customFormat="1">
      <c r="C273" s="115"/>
      <c r="D273" s="115"/>
      <c r="E273" s="115"/>
      <c r="O273" s="24"/>
      <c r="AB273" s="24"/>
      <c r="AC273" s="24"/>
      <c r="AD273" s="24"/>
      <c r="AE273" s="24"/>
      <c r="AV273" s="24"/>
      <c r="AW273" s="24"/>
      <c r="AX273" s="24"/>
      <c r="AY273" s="24"/>
    </row>
    <row r="274" spans="3:51" s="23" customFormat="1">
      <c r="C274" s="115"/>
      <c r="D274" s="115"/>
      <c r="E274" s="115"/>
      <c r="O274" s="24"/>
      <c r="AB274" s="24"/>
      <c r="AC274" s="24"/>
      <c r="AD274" s="24"/>
      <c r="AE274" s="24"/>
      <c r="AV274" s="24"/>
      <c r="AW274" s="24"/>
      <c r="AX274" s="24"/>
      <c r="AY274" s="24"/>
    </row>
    <row r="275" spans="3:51" s="23" customFormat="1">
      <c r="C275" s="115"/>
      <c r="D275" s="115"/>
      <c r="E275" s="115"/>
      <c r="O275" s="24"/>
      <c r="AB275" s="24"/>
      <c r="AC275" s="24"/>
      <c r="AD275" s="24"/>
      <c r="AE275" s="24"/>
      <c r="AV275" s="24"/>
      <c r="AW275" s="24"/>
      <c r="AX275" s="24"/>
      <c r="AY275" s="24"/>
    </row>
    <row r="276" spans="3:51" s="23" customFormat="1">
      <c r="C276" s="115"/>
      <c r="D276" s="115"/>
      <c r="E276" s="115"/>
      <c r="O276" s="24"/>
      <c r="AB276" s="24"/>
      <c r="AC276" s="24"/>
      <c r="AD276" s="24"/>
      <c r="AE276" s="24"/>
      <c r="AV276" s="24"/>
      <c r="AW276" s="24"/>
      <c r="AX276" s="24"/>
      <c r="AY276" s="24"/>
    </row>
    <row r="277" spans="3:51" s="23" customFormat="1">
      <c r="C277" s="115"/>
      <c r="D277" s="115"/>
      <c r="E277" s="115"/>
      <c r="O277" s="24"/>
      <c r="AB277" s="24"/>
      <c r="AC277" s="24"/>
      <c r="AD277" s="24"/>
      <c r="AE277" s="24"/>
      <c r="AV277" s="24"/>
      <c r="AW277" s="24"/>
      <c r="AX277" s="24"/>
      <c r="AY277" s="24"/>
    </row>
    <row r="278" spans="3:51" s="23" customFormat="1">
      <c r="C278" s="115"/>
      <c r="D278" s="115"/>
      <c r="E278" s="115"/>
      <c r="O278" s="24"/>
      <c r="AB278" s="24"/>
      <c r="AC278" s="24"/>
      <c r="AD278" s="24"/>
      <c r="AE278" s="24"/>
      <c r="AV278" s="24"/>
      <c r="AW278" s="24"/>
      <c r="AX278" s="24"/>
      <c r="AY278" s="24"/>
    </row>
    <row r="279" spans="3:51" s="23" customFormat="1">
      <c r="C279" s="115"/>
      <c r="D279" s="115"/>
      <c r="E279" s="115"/>
      <c r="O279" s="24"/>
      <c r="AB279" s="24"/>
      <c r="AC279" s="24"/>
      <c r="AD279" s="24"/>
      <c r="AE279" s="24"/>
      <c r="AV279" s="24"/>
      <c r="AW279" s="24"/>
      <c r="AX279" s="24"/>
      <c r="AY279" s="24"/>
    </row>
    <row r="280" spans="3:51" s="23" customFormat="1">
      <c r="C280" s="115"/>
      <c r="D280" s="115"/>
      <c r="E280" s="115"/>
      <c r="O280" s="24"/>
      <c r="AB280" s="24"/>
      <c r="AC280" s="24"/>
      <c r="AD280" s="24"/>
      <c r="AE280" s="24"/>
      <c r="AV280" s="24"/>
      <c r="AW280" s="24"/>
      <c r="AX280" s="24"/>
      <c r="AY280" s="24"/>
    </row>
    <row r="281" spans="3:51" s="23" customFormat="1">
      <c r="C281" s="115"/>
      <c r="D281" s="115"/>
      <c r="E281" s="115"/>
      <c r="O281" s="24"/>
      <c r="AB281" s="24"/>
      <c r="AC281" s="24"/>
      <c r="AD281" s="24"/>
      <c r="AE281" s="24"/>
      <c r="AV281" s="24"/>
      <c r="AW281" s="24"/>
      <c r="AX281" s="24"/>
      <c r="AY281" s="24"/>
    </row>
    <row r="282" spans="3:51" s="23" customFormat="1">
      <c r="C282" s="115"/>
      <c r="D282" s="115"/>
      <c r="E282" s="115"/>
      <c r="O282" s="24"/>
      <c r="AB282" s="24"/>
      <c r="AC282" s="24"/>
      <c r="AD282" s="24"/>
      <c r="AE282" s="24"/>
      <c r="AV282" s="24"/>
      <c r="AW282" s="24"/>
      <c r="AX282" s="24"/>
      <c r="AY282" s="24"/>
    </row>
    <row r="283" spans="3:51" s="23" customFormat="1">
      <c r="C283" s="115"/>
      <c r="D283" s="115"/>
      <c r="E283" s="115"/>
      <c r="O283" s="24"/>
      <c r="AB283" s="24"/>
      <c r="AC283" s="24"/>
      <c r="AD283" s="24"/>
      <c r="AE283" s="24"/>
      <c r="AV283" s="24"/>
      <c r="AW283" s="24"/>
      <c r="AX283" s="24"/>
      <c r="AY283" s="24"/>
    </row>
    <row r="284" spans="3:51" s="23" customFormat="1">
      <c r="C284" s="115"/>
      <c r="D284" s="115"/>
      <c r="E284" s="115"/>
      <c r="O284" s="24"/>
      <c r="AB284" s="24"/>
      <c r="AC284" s="24"/>
      <c r="AD284" s="24"/>
      <c r="AE284" s="24"/>
      <c r="AV284" s="24"/>
      <c r="AW284" s="24"/>
      <c r="AX284" s="24"/>
      <c r="AY284" s="24"/>
    </row>
    <row r="285" spans="3:51" s="23" customFormat="1">
      <c r="C285" s="115"/>
      <c r="D285" s="115"/>
      <c r="E285" s="115"/>
      <c r="O285" s="24"/>
      <c r="AB285" s="24"/>
      <c r="AC285" s="24"/>
      <c r="AD285" s="24"/>
      <c r="AE285" s="24"/>
      <c r="AV285" s="24"/>
      <c r="AW285" s="24"/>
      <c r="AX285" s="24"/>
      <c r="AY285" s="24"/>
    </row>
    <row r="286" spans="3:51" s="23" customFormat="1">
      <c r="C286" s="115"/>
      <c r="D286" s="115"/>
      <c r="E286" s="115"/>
      <c r="O286" s="24"/>
      <c r="AB286" s="24"/>
      <c r="AC286" s="24"/>
      <c r="AD286" s="24"/>
      <c r="AE286" s="24"/>
      <c r="AV286" s="24"/>
      <c r="AW286" s="24"/>
      <c r="AX286" s="24"/>
      <c r="AY286" s="24"/>
    </row>
    <row r="287" spans="3:51" s="23" customFormat="1">
      <c r="C287" s="115"/>
      <c r="D287" s="115"/>
      <c r="E287" s="115"/>
      <c r="O287" s="24"/>
      <c r="AB287" s="24"/>
      <c r="AC287" s="24"/>
      <c r="AD287" s="24"/>
      <c r="AE287" s="24"/>
      <c r="AV287" s="24"/>
      <c r="AW287" s="24"/>
      <c r="AX287" s="24"/>
      <c r="AY287" s="24"/>
    </row>
    <row r="288" spans="3:51" s="23" customFormat="1">
      <c r="C288" s="115"/>
      <c r="D288" s="115"/>
      <c r="E288" s="115"/>
      <c r="O288" s="24"/>
      <c r="AB288" s="24"/>
      <c r="AC288" s="24"/>
      <c r="AD288" s="24"/>
      <c r="AE288" s="24"/>
      <c r="AV288" s="24"/>
      <c r="AW288" s="24"/>
      <c r="AX288" s="24"/>
      <c r="AY288" s="24"/>
    </row>
    <row r="289" spans="3:51" s="23" customFormat="1">
      <c r="C289" s="115"/>
      <c r="D289" s="115"/>
      <c r="E289" s="115"/>
      <c r="O289" s="24"/>
      <c r="AB289" s="24"/>
      <c r="AC289" s="24"/>
      <c r="AD289" s="24"/>
      <c r="AE289" s="24"/>
      <c r="AV289" s="24"/>
      <c r="AW289" s="24"/>
      <c r="AX289" s="24"/>
      <c r="AY289" s="24"/>
    </row>
    <row r="290" spans="3:51" s="23" customFormat="1">
      <c r="C290" s="115"/>
      <c r="D290" s="115"/>
      <c r="E290" s="115"/>
      <c r="O290" s="24"/>
      <c r="AB290" s="24"/>
      <c r="AC290" s="24"/>
      <c r="AD290" s="24"/>
      <c r="AE290" s="24"/>
      <c r="AV290" s="24"/>
      <c r="AW290" s="24"/>
      <c r="AX290" s="24"/>
      <c r="AY290" s="24"/>
    </row>
    <row r="291" spans="3:51" s="23" customFormat="1">
      <c r="C291" s="115"/>
      <c r="D291" s="115"/>
      <c r="E291" s="115"/>
      <c r="O291" s="24"/>
      <c r="AB291" s="24"/>
      <c r="AC291" s="24"/>
      <c r="AD291" s="24"/>
      <c r="AE291" s="24"/>
      <c r="AV291" s="24"/>
      <c r="AW291" s="24"/>
      <c r="AX291" s="24"/>
      <c r="AY291" s="24"/>
    </row>
    <row r="292" spans="3:51" s="23" customFormat="1">
      <c r="C292" s="115"/>
      <c r="D292" s="115"/>
      <c r="E292" s="115"/>
      <c r="O292" s="24"/>
      <c r="AB292" s="24"/>
      <c r="AC292" s="24"/>
      <c r="AD292" s="24"/>
      <c r="AE292" s="24"/>
      <c r="AV292" s="24"/>
      <c r="AW292" s="24"/>
      <c r="AX292" s="24"/>
      <c r="AY292" s="24"/>
    </row>
    <row r="293" spans="3:51" s="23" customFormat="1">
      <c r="C293" s="115"/>
      <c r="D293" s="115"/>
      <c r="E293" s="115"/>
      <c r="O293" s="24"/>
      <c r="AB293" s="24"/>
      <c r="AC293" s="24"/>
      <c r="AD293" s="24"/>
      <c r="AE293" s="24"/>
      <c r="AV293" s="24"/>
      <c r="AW293" s="24"/>
      <c r="AX293" s="24"/>
      <c r="AY293" s="24"/>
    </row>
    <row r="294" spans="3:51" s="23" customFormat="1">
      <c r="C294" s="115"/>
      <c r="D294" s="115"/>
      <c r="E294" s="115"/>
      <c r="O294" s="24"/>
      <c r="AB294" s="24"/>
      <c r="AC294" s="24"/>
      <c r="AD294" s="24"/>
      <c r="AE294" s="24"/>
      <c r="AV294" s="24"/>
      <c r="AW294" s="24"/>
      <c r="AX294" s="24"/>
      <c r="AY294" s="24"/>
    </row>
    <row r="295" spans="3:51" s="23" customFormat="1">
      <c r="C295" s="115"/>
      <c r="D295" s="115"/>
      <c r="E295" s="115"/>
      <c r="O295" s="24"/>
      <c r="AB295" s="24"/>
      <c r="AC295" s="24"/>
      <c r="AD295" s="24"/>
      <c r="AE295" s="24"/>
      <c r="AV295" s="24"/>
      <c r="AW295" s="24"/>
      <c r="AX295" s="24"/>
      <c r="AY295" s="24"/>
    </row>
    <row r="296" spans="3:51" s="23" customFormat="1">
      <c r="C296" s="115"/>
      <c r="D296" s="115"/>
      <c r="E296" s="115"/>
      <c r="O296" s="24"/>
      <c r="AB296" s="24"/>
      <c r="AC296" s="24"/>
      <c r="AD296" s="24"/>
      <c r="AE296" s="24"/>
      <c r="AV296" s="24"/>
      <c r="AW296" s="24"/>
      <c r="AX296" s="24"/>
      <c r="AY296" s="24"/>
    </row>
    <row r="297" spans="3:51" s="23" customFormat="1">
      <c r="C297" s="115"/>
      <c r="D297" s="115"/>
      <c r="E297" s="115"/>
      <c r="O297" s="24"/>
      <c r="AB297" s="24"/>
      <c r="AC297" s="24"/>
      <c r="AD297" s="24"/>
      <c r="AE297" s="24"/>
      <c r="AV297" s="24"/>
      <c r="AW297" s="24"/>
      <c r="AX297" s="24"/>
      <c r="AY297" s="24"/>
    </row>
    <row r="298" spans="3:51" s="23" customFormat="1">
      <c r="C298" s="115"/>
      <c r="D298" s="115"/>
      <c r="E298" s="115"/>
      <c r="O298" s="24"/>
      <c r="AB298" s="24"/>
      <c r="AC298" s="24"/>
      <c r="AD298" s="24"/>
      <c r="AE298" s="24"/>
      <c r="AV298" s="24"/>
      <c r="AW298" s="24"/>
      <c r="AX298" s="24"/>
      <c r="AY298" s="24"/>
    </row>
    <row r="299" spans="3:51" s="23" customFormat="1">
      <c r="C299" s="115"/>
      <c r="D299" s="115"/>
      <c r="E299" s="115"/>
      <c r="O299" s="24"/>
      <c r="AB299" s="24"/>
      <c r="AC299" s="24"/>
      <c r="AD299" s="24"/>
      <c r="AE299" s="24"/>
      <c r="AV299" s="24"/>
      <c r="AW299" s="24"/>
      <c r="AX299" s="24"/>
      <c r="AY299" s="24"/>
    </row>
    <row r="300" spans="3:51" s="23" customFormat="1">
      <c r="C300" s="115"/>
      <c r="D300" s="115"/>
      <c r="E300" s="115"/>
      <c r="O300" s="24"/>
      <c r="AB300" s="24"/>
      <c r="AC300" s="24"/>
      <c r="AD300" s="24"/>
      <c r="AE300" s="24"/>
      <c r="AV300" s="24"/>
      <c r="AW300" s="24"/>
      <c r="AX300" s="24"/>
      <c r="AY300" s="24"/>
    </row>
    <row r="301" spans="3:51" s="23" customFormat="1">
      <c r="C301" s="115"/>
      <c r="D301" s="115"/>
      <c r="E301" s="115"/>
      <c r="O301" s="24"/>
      <c r="AB301" s="24"/>
      <c r="AC301" s="24"/>
      <c r="AD301" s="24"/>
      <c r="AE301" s="24"/>
      <c r="AV301" s="24"/>
      <c r="AW301" s="24"/>
      <c r="AX301" s="24"/>
      <c r="AY301" s="24"/>
    </row>
    <row r="302" spans="3:51" s="23" customFormat="1">
      <c r="C302" s="115"/>
      <c r="D302" s="115"/>
      <c r="E302" s="115"/>
      <c r="O302" s="24"/>
      <c r="AB302" s="24"/>
      <c r="AC302" s="24"/>
      <c r="AD302" s="24"/>
      <c r="AE302" s="24"/>
      <c r="AV302" s="24"/>
      <c r="AW302" s="24"/>
      <c r="AX302" s="24"/>
      <c r="AY302" s="24"/>
    </row>
    <row r="303" spans="3:51" s="23" customFormat="1">
      <c r="C303" s="115"/>
      <c r="D303" s="115"/>
      <c r="E303" s="115"/>
      <c r="O303" s="24"/>
      <c r="AB303" s="24"/>
      <c r="AC303" s="24"/>
      <c r="AD303" s="24"/>
      <c r="AE303" s="24"/>
      <c r="AV303" s="24"/>
      <c r="AW303" s="24"/>
      <c r="AX303" s="24"/>
      <c r="AY303" s="24"/>
    </row>
    <row r="304" spans="3:51" s="23" customFormat="1">
      <c r="C304" s="115"/>
      <c r="D304" s="115"/>
      <c r="E304" s="115"/>
      <c r="O304" s="24"/>
      <c r="AB304" s="24"/>
      <c r="AC304" s="24"/>
      <c r="AD304" s="24"/>
      <c r="AE304" s="24"/>
      <c r="AV304" s="24"/>
      <c r="AW304" s="24"/>
      <c r="AX304" s="24"/>
      <c r="AY304" s="24"/>
    </row>
    <row r="305" spans="3:51" s="23" customFormat="1">
      <c r="C305" s="115"/>
      <c r="D305" s="115"/>
      <c r="E305" s="115"/>
      <c r="O305" s="24"/>
      <c r="AB305" s="24"/>
      <c r="AC305" s="24"/>
      <c r="AD305" s="24"/>
      <c r="AE305" s="24"/>
      <c r="AV305" s="24"/>
      <c r="AW305" s="24"/>
      <c r="AX305" s="24"/>
      <c r="AY305" s="24"/>
    </row>
    <row r="306" spans="3:51" s="23" customFormat="1">
      <c r="C306" s="115"/>
      <c r="D306" s="115"/>
      <c r="E306" s="115"/>
      <c r="O306" s="24"/>
      <c r="AB306" s="24"/>
      <c r="AC306" s="24"/>
      <c r="AD306" s="24"/>
      <c r="AE306" s="24"/>
      <c r="AV306" s="24"/>
      <c r="AW306" s="24"/>
      <c r="AX306" s="24"/>
      <c r="AY306" s="24"/>
    </row>
    <row r="307" spans="3:51" s="23" customFormat="1">
      <c r="C307" s="115"/>
      <c r="D307" s="115"/>
      <c r="E307" s="115"/>
      <c r="O307" s="24"/>
      <c r="AB307" s="24"/>
      <c r="AC307" s="24"/>
      <c r="AD307" s="24"/>
      <c r="AE307" s="24"/>
      <c r="AV307" s="24"/>
      <c r="AW307" s="24"/>
      <c r="AX307" s="24"/>
      <c r="AY307" s="24"/>
    </row>
    <row r="308" spans="3:51" s="23" customFormat="1">
      <c r="C308" s="115"/>
      <c r="D308" s="115"/>
      <c r="E308" s="115"/>
      <c r="O308" s="24"/>
      <c r="AB308" s="24"/>
      <c r="AC308" s="24"/>
      <c r="AD308" s="24"/>
      <c r="AE308" s="24"/>
      <c r="AV308" s="24"/>
      <c r="AW308" s="24"/>
      <c r="AX308" s="24"/>
      <c r="AY308" s="24"/>
    </row>
    <row r="309" spans="3:51" s="23" customFormat="1">
      <c r="C309" s="115"/>
      <c r="D309" s="115"/>
      <c r="E309" s="115"/>
      <c r="O309" s="24"/>
      <c r="AB309" s="24"/>
      <c r="AC309" s="24"/>
      <c r="AD309" s="24"/>
      <c r="AE309" s="24"/>
      <c r="AV309" s="24"/>
      <c r="AW309" s="24"/>
      <c r="AX309" s="24"/>
      <c r="AY309" s="24"/>
    </row>
    <row r="310" spans="3:51" s="23" customFormat="1">
      <c r="C310" s="115"/>
      <c r="D310" s="115"/>
      <c r="E310" s="115"/>
      <c r="O310" s="24"/>
      <c r="AB310" s="24"/>
      <c r="AC310" s="24"/>
      <c r="AD310" s="24"/>
      <c r="AE310" s="24"/>
      <c r="AV310" s="24"/>
      <c r="AW310" s="24"/>
      <c r="AX310" s="24"/>
      <c r="AY310" s="24"/>
    </row>
    <row r="311" spans="3:51" s="23" customFormat="1">
      <c r="C311" s="115"/>
      <c r="D311" s="115"/>
      <c r="E311" s="115"/>
      <c r="O311" s="24"/>
      <c r="AB311" s="24"/>
      <c r="AC311" s="24"/>
      <c r="AD311" s="24"/>
      <c r="AE311" s="24"/>
      <c r="AV311" s="24"/>
      <c r="AW311" s="24"/>
      <c r="AX311" s="24"/>
      <c r="AY311" s="24"/>
    </row>
    <row r="312" spans="3:51" s="23" customFormat="1">
      <c r="C312" s="115"/>
      <c r="D312" s="115"/>
      <c r="E312" s="115"/>
      <c r="O312" s="24"/>
      <c r="AB312" s="24"/>
      <c r="AC312" s="24"/>
      <c r="AD312" s="24"/>
      <c r="AE312" s="24"/>
      <c r="AV312" s="24"/>
      <c r="AW312" s="24"/>
      <c r="AX312" s="24"/>
      <c r="AY312" s="24"/>
    </row>
    <row r="313" spans="3:51" s="23" customFormat="1">
      <c r="C313" s="115"/>
      <c r="D313" s="115"/>
      <c r="E313" s="115"/>
      <c r="O313" s="24"/>
      <c r="AB313" s="24"/>
      <c r="AC313" s="24"/>
      <c r="AD313" s="24"/>
      <c r="AE313" s="24"/>
      <c r="AV313" s="24"/>
      <c r="AW313" s="24"/>
      <c r="AX313" s="24"/>
      <c r="AY313" s="24"/>
    </row>
    <row r="314" spans="3:51" s="23" customFormat="1">
      <c r="C314" s="115"/>
      <c r="D314" s="115"/>
      <c r="E314" s="115"/>
      <c r="O314" s="24"/>
      <c r="AB314" s="24"/>
      <c r="AC314" s="24"/>
      <c r="AD314" s="24"/>
      <c r="AE314" s="24"/>
      <c r="AV314" s="24"/>
      <c r="AW314" s="24"/>
      <c r="AX314" s="24"/>
      <c r="AY314" s="24"/>
    </row>
    <row r="315" spans="3:51" s="23" customFormat="1">
      <c r="C315" s="115"/>
      <c r="D315" s="115"/>
      <c r="E315" s="115"/>
      <c r="O315" s="24"/>
      <c r="AB315" s="24"/>
      <c r="AC315" s="24"/>
      <c r="AD315" s="24"/>
      <c r="AE315" s="24"/>
      <c r="AV315" s="24"/>
      <c r="AW315" s="24"/>
      <c r="AX315" s="24"/>
      <c r="AY315" s="24"/>
    </row>
    <row r="316" spans="3:51" s="23" customFormat="1">
      <c r="C316" s="115"/>
      <c r="D316" s="115"/>
      <c r="E316" s="115"/>
      <c r="O316" s="24"/>
      <c r="AB316" s="24"/>
      <c r="AC316" s="24"/>
      <c r="AD316" s="24"/>
      <c r="AE316" s="24"/>
      <c r="AV316" s="24"/>
      <c r="AW316" s="24"/>
      <c r="AX316" s="24"/>
      <c r="AY316" s="24"/>
    </row>
    <row r="317" spans="3:51" s="23" customFormat="1">
      <c r="C317" s="115"/>
      <c r="D317" s="115"/>
      <c r="E317" s="115"/>
      <c r="O317" s="24"/>
      <c r="AB317" s="24"/>
      <c r="AC317" s="24"/>
      <c r="AD317" s="24"/>
      <c r="AE317" s="24"/>
      <c r="AV317" s="24"/>
      <c r="AW317" s="24"/>
      <c r="AX317" s="24"/>
      <c r="AY317" s="24"/>
    </row>
    <row r="318" spans="3:51" s="23" customFormat="1">
      <c r="C318" s="115"/>
      <c r="D318" s="115"/>
      <c r="E318" s="115"/>
      <c r="O318" s="24"/>
      <c r="AB318" s="24"/>
      <c r="AC318" s="24"/>
      <c r="AD318" s="24"/>
      <c r="AE318" s="24"/>
      <c r="AV318" s="24"/>
      <c r="AW318" s="24"/>
      <c r="AX318" s="24"/>
      <c r="AY318" s="24"/>
    </row>
    <row r="319" spans="3:51" s="23" customFormat="1">
      <c r="C319" s="115"/>
      <c r="D319" s="115"/>
      <c r="E319" s="115"/>
      <c r="O319" s="24"/>
      <c r="AB319" s="24"/>
      <c r="AC319" s="24"/>
      <c r="AD319" s="24"/>
      <c r="AE319" s="24"/>
      <c r="AV319" s="24"/>
      <c r="AW319" s="24"/>
      <c r="AX319" s="24"/>
      <c r="AY319" s="24"/>
    </row>
    <row r="320" spans="3:51" s="23" customFormat="1">
      <c r="C320" s="115"/>
      <c r="D320" s="115"/>
      <c r="E320" s="115"/>
      <c r="O320" s="24"/>
      <c r="AB320" s="24"/>
      <c r="AC320" s="24"/>
      <c r="AD320" s="24"/>
      <c r="AE320" s="24"/>
      <c r="AV320" s="24"/>
      <c r="AW320" s="24"/>
      <c r="AX320" s="24"/>
      <c r="AY320" s="24"/>
    </row>
    <row r="321" spans="3:51" s="23" customFormat="1">
      <c r="C321" s="115"/>
      <c r="D321" s="115"/>
      <c r="E321" s="115"/>
      <c r="O321" s="24"/>
      <c r="AB321" s="24"/>
      <c r="AC321" s="24"/>
      <c r="AD321" s="24"/>
      <c r="AE321" s="24"/>
      <c r="AV321" s="24"/>
      <c r="AW321" s="24"/>
      <c r="AX321" s="24"/>
      <c r="AY321" s="24"/>
    </row>
    <row r="322" spans="3:51" s="23" customFormat="1">
      <c r="C322" s="115"/>
      <c r="D322" s="115"/>
      <c r="E322" s="115"/>
      <c r="O322" s="24"/>
      <c r="AB322" s="24"/>
      <c r="AC322" s="24"/>
      <c r="AD322" s="24"/>
      <c r="AE322" s="24"/>
      <c r="AV322" s="24"/>
      <c r="AW322" s="24"/>
      <c r="AX322" s="24"/>
      <c r="AY322" s="24"/>
    </row>
    <row r="323" spans="3:51" s="23" customFormat="1">
      <c r="C323" s="115"/>
      <c r="D323" s="115"/>
      <c r="E323" s="115"/>
      <c r="O323" s="24"/>
      <c r="AB323" s="24"/>
      <c r="AC323" s="24"/>
      <c r="AD323" s="24"/>
      <c r="AE323" s="24"/>
      <c r="AV323" s="24"/>
      <c r="AW323" s="24"/>
      <c r="AX323" s="24"/>
      <c r="AY323" s="24"/>
    </row>
    <row r="324" spans="3:51" s="23" customFormat="1">
      <c r="C324" s="115"/>
      <c r="D324" s="115"/>
      <c r="E324" s="115"/>
      <c r="O324" s="24"/>
      <c r="AB324" s="24"/>
      <c r="AC324" s="24"/>
      <c r="AD324" s="24"/>
      <c r="AE324" s="24"/>
      <c r="AV324" s="24"/>
      <c r="AW324" s="24"/>
      <c r="AX324" s="24"/>
      <c r="AY324" s="24"/>
    </row>
    <row r="325" spans="3:51" s="23" customFormat="1">
      <c r="C325" s="115"/>
      <c r="D325" s="115"/>
      <c r="E325" s="115"/>
      <c r="O325" s="24"/>
      <c r="AB325" s="24"/>
      <c r="AC325" s="24"/>
      <c r="AD325" s="24"/>
      <c r="AE325" s="24"/>
      <c r="AV325" s="24"/>
      <c r="AW325" s="24"/>
      <c r="AX325" s="24"/>
      <c r="AY325" s="24"/>
    </row>
    <row r="326" spans="3:51" s="23" customFormat="1">
      <c r="C326" s="115"/>
      <c r="D326" s="115"/>
      <c r="E326" s="115"/>
      <c r="O326" s="24"/>
      <c r="AB326" s="24"/>
      <c r="AC326" s="24"/>
      <c r="AD326" s="24"/>
      <c r="AE326" s="24"/>
      <c r="AV326" s="24"/>
      <c r="AW326" s="24"/>
      <c r="AX326" s="24"/>
      <c r="AY326" s="24"/>
    </row>
    <row r="327" spans="3:51" s="23" customFormat="1">
      <c r="C327" s="115"/>
      <c r="D327" s="115"/>
      <c r="E327" s="115"/>
      <c r="O327" s="24"/>
      <c r="AB327" s="24"/>
      <c r="AC327" s="24"/>
      <c r="AD327" s="24"/>
      <c r="AE327" s="24"/>
      <c r="AV327" s="24"/>
      <c r="AW327" s="24"/>
      <c r="AX327" s="24"/>
      <c r="AY327" s="24"/>
    </row>
    <row r="328" spans="3:51" s="23" customFormat="1">
      <c r="C328" s="115"/>
      <c r="D328" s="115"/>
      <c r="E328" s="115"/>
      <c r="O328" s="24"/>
      <c r="AB328" s="24"/>
      <c r="AC328" s="24"/>
      <c r="AD328" s="24"/>
      <c r="AE328" s="24"/>
      <c r="AV328" s="24"/>
      <c r="AW328" s="24"/>
      <c r="AX328" s="24"/>
      <c r="AY328" s="24"/>
    </row>
    <row r="329" spans="3:51" s="23" customFormat="1">
      <c r="C329" s="115"/>
      <c r="D329" s="115"/>
      <c r="E329" s="115"/>
      <c r="O329" s="24"/>
      <c r="AB329" s="24"/>
      <c r="AC329" s="24"/>
      <c r="AD329" s="24"/>
      <c r="AE329" s="24"/>
      <c r="AV329" s="24"/>
      <c r="AW329" s="24"/>
      <c r="AX329" s="24"/>
      <c r="AY329" s="24"/>
    </row>
    <row r="330" spans="3:51" s="23" customFormat="1">
      <c r="C330" s="115"/>
      <c r="D330" s="115"/>
      <c r="E330" s="115"/>
      <c r="O330" s="24"/>
      <c r="AB330" s="24"/>
      <c r="AC330" s="24"/>
      <c r="AD330" s="24"/>
      <c r="AE330" s="24"/>
      <c r="AV330" s="24"/>
      <c r="AW330" s="24"/>
      <c r="AX330" s="24"/>
      <c r="AY330" s="24"/>
    </row>
    <row r="331" spans="3:51" s="23" customFormat="1">
      <c r="C331" s="115"/>
      <c r="D331" s="115"/>
      <c r="E331" s="115"/>
      <c r="O331" s="24"/>
      <c r="AB331" s="24"/>
      <c r="AC331" s="24"/>
      <c r="AD331" s="24"/>
      <c r="AE331" s="24"/>
      <c r="AV331" s="24"/>
      <c r="AW331" s="24"/>
      <c r="AX331" s="24"/>
      <c r="AY331" s="24"/>
    </row>
    <row r="332" spans="3:51" s="23" customFormat="1">
      <c r="C332" s="115"/>
      <c r="D332" s="115"/>
      <c r="E332" s="115"/>
      <c r="O332" s="24"/>
      <c r="AB332" s="24"/>
      <c r="AC332" s="24"/>
      <c r="AD332" s="24"/>
      <c r="AE332" s="24"/>
      <c r="AV332" s="24"/>
      <c r="AW332" s="24"/>
      <c r="AX332" s="24"/>
      <c r="AY332" s="24"/>
    </row>
    <row r="333" spans="3:51" s="23" customFormat="1">
      <c r="C333" s="115"/>
      <c r="D333" s="115"/>
      <c r="E333" s="115"/>
      <c r="O333" s="24"/>
      <c r="AB333" s="24"/>
      <c r="AC333" s="24"/>
      <c r="AD333" s="24"/>
      <c r="AE333" s="24"/>
      <c r="AV333" s="24"/>
      <c r="AW333" s="24"/>
      <c r="AX333" s="24"/>
      <c r="AY333" s="24"/>
    </row>
    <row r="334" spans="3:51" s="23" customFormat="1">
      <c r="C334" s="115"/>
      <c r="D334" s="115"/>
      <c r="E334" s="115"/>
      <c r="O334" s="24"/>
      <c r="AB334" s="24"/>
      <c r="AC334" s="24"/>
      <c r="AD334" s="24"/>
      <c r="AE334" s="24"/>
      <c r="AV334" s="24"/>
      <c r="AW334" s="24"/>
      <c r="AX334" s="24"/>
      <c r="AY334" s="24"/>
    </row>
    <row r="335" spans="3:51" s="23" customFormat="1">
      <c r="C335" s="115"/>
      <c r="D335" s="115"/>
      <c r="E335" s="115"/>
      <c r="O335" s="24"/>
      <c r="AB335" s="24"/>
      <c r="AC335" s="24"/>
      <c r="AD335" s="24"/>
      <c r="AE335" s="24"/>
      <c r="AV335" s="24"/>
      <c r="AW335" s="24"/>
      <c r="AX335" s="24"/>
      <c r="AY335" s="24"/>
    </row>
    <row r="336" spans="3:51" s="23" customFormat="1">
      <c r="C336" s="115"/>
      <c r="D336" s="115"/>
      <c r="E336" s="115"/>
      <c r="O336" s="24"/>
      <c r="AB336" s="24"/>
      <c r="AC336" s="24"/>
      <c r="AD336" s="24"/>
      <c r="AE336" s="24"/>
      <c r="AV336" s="24"/>
      <c r="AW336" s="24"/>
      <c r="AX336" s="24"/>
      <c r="AY336" s="24"/>
    </row>
    <row r="337" spans="3:51" s="23" customFormat="1">
      <c r="C337" s="115"/>
      <c r="D337" s="115"/>
      <c r="E337" s="115"/>
      <c r="O337" s="24"/>
      <c r="AB337" s="24"/>
      <c r="AC337" s="24"/>
      <c r="AD337" s="24"/>
      <c r="AE337" s="24"/>
      <c r="AV337" s="24"/>
      <c r="AW337" s="24"/>
      <c r="AX337" s="24"/>
      <c r="AY337" s="24"/>
    </row>
    <row r="338" spans="3:51" s="23" customFormat="1">
      <c r="C338" s="115"/>
      <c r="D338" s="115"/>
      <c r="E338" s="115"/>
      <c r="O338" s="24"/>
      <c r="AB338" s="24"/>
      <c r="AC338" s="24"/>
      <c r="AD338" s="24"/>
      <c r="AE338" s="24"/>
      <c r="AV338" s="24"/>
      <c r="AW338" s="24"/>
      <c r="AX338" s="24"/>
      <c r="AY338" s="24"/>
    </row>
    <row r="339" spans="3:51" s="23" customFormat="1">
      <c r="C339" s="115"/>
      <c r="D339" s="115"/>
      <c r="E339" s="115"/>
      <c r="O339" s="24"/>
      <c r="AB339" s="24"/>
      <c r="AC339" s="24"/>
      <c r="AD339" s="24"/>
      <c r="AE339" s="24"/>
      <c r="AV339" s="24"/>
      <c r="AW339" s="24"/>
      <c r="AX339" s="24"/>
      <c r="AY339" s="24"/>
    </row>
    <row r="340" spans="3:51" s="23" customFormat="1">
      <c r="C340" s="115"/>
      <c r="D340" s="115"/>
      <c r="E340" s="115"/>
      <c r="O340" s="24"/>
      <c r="AB340" s="24"/>
      <c r="AC340" s="24"/>
      <c r="AD340" s="24"/>
      <c r="AE340" s="24"/>
      <c r="AV340" s="24"/>
      <c r="AW340" s="24"/>
      <c r="AX340" s="24"/>
      <c r="AY340" s="24"/>
    </row>
    <row r="341" spans="3:51" s="23" customFormat="1">
      <c r="C341" s="115"/>
      <c r="D341" s="115"/>
      <c r="E341" s="115"/>
      <c r="O341" s="24"/>
      <c r="AB341" s="24"/>
      <c r="AC341" s="24"/>
      <c r="AD341" s="24"/>
      <c r="AE341" s="24"/>
      <c r="AV341" s="24"/>
      <c r="AW341" s="24"/>
      <c r="AX341" s="24"/>
      <c r="AY341" s="24"/>
    </row>
    <row r="342" spans="3:51" s="23" customFormat="1">
      <c r="C342" s="115"/>
      <c r="D342" s="115"/>
      <c r="E342" s="115"/>
      <c r="O342" s="24"/>
      <c r="AB342" s="24"/>
      <c r="AC342" s="24"/>
      <c r="AD342" s="24"/>
      <c r="AE342" s="24"/>
      <c r="AV342" s="24"/>
      <c r="AW342" s="24"/>
      <c r="AX342" s="24"/>
      <c r="AY342" s="24"/>
    </row>
    <row r="343" spans="3:51" s="23" customFormat="1">
      <c r="C343" s="115"/>
      <c r="D343" s="115"/>
      <c r="E343" s="115"/>
      <c r="O343" s="24"/>
      <c r="AB343" s="24"/>
      <c r="AC343" s="24"/>
      <c r="AD343" s="24"/>
      <c r="AE343" s="24"/>
      <c r="AV343" s="24"/>
      <c r="AW343" s="24"/>
      <c r="AX343" s="24"/>
      <c r="AY343" s="24"/>
    </row>
    <row r="344" spans="3:51" s="23" customFormat="1">
      <c r="C344" s="115"/>
      <c r="D344" s="115"/>
      <c r="E344" s="115"/>
      <c r="O344" s="24"/>
      <c r="AB344" s="24"/>
      <c r="AC344" s="24"/>
      <c r="AD344" s="24"/>
      <c r="AE344" s="24"/>
      <c r="AV344" s="24"/>
      <c r="AW344" s="24"/>
      <c r="AX344" s="24"/>
      <c r="AY344" s="24"/>
    </row>
    <row r="345" spans="3:51" s="23" customFormat="1">
      <c r="C345" s="115"/>
      <c r="D345" s="115"/>
      <c r="E345" s="115"/>
      <c r="O345" s="24"/>
      <c r="AB345" s="24"/>
      <c r="AC345" s="24"/>
      <c r="AD345" s="24"/>
      <c r="AE345" s="24"/>
      <c r="AV345" s="24"/>
      <c r="AW345" s="24"/>
      <c r="AX345" s="24"/>
      <c r="AY345" s="24"/>
    </row>
    <row r="346" spans="3:51" s="23" customFormat="1">
      <c r="C346" s="115"/>
      <c r="D346" s="115"/>
      <c r="E346" s="115"/>
      <c r="O346" s="24"/>
      <c r="AB346" s="24"/>
      <c r="AC346" s="24"/>
      <c r="AD346" s="24"/>
      <c r="AE346" s="24"/>
      <c r="AV346" s="24"/>
      <c r="AW346" s="24"/>
      <c r="AX346" s="24"/>
      <c r="AY346" s="24"/>
    </row>
    <row r="347" spans="3:51" s="23" customFormat="1">
      <c r="C347" s="115"/>
      <c r="D347" s="115"/>
      <c r="E347" s="115"/>
      <c r="O347" s="24"/>
      <c r="AB347" s="24"/>
      <c r="AC347" s="24"/>
      <c r="AD347" s="24"/>
      <c r="AE347" s="24"/>
      <c r="AV347" s="24"/>
      <c r="AW347" s="24"/>
      <c r="AX347" s="24"/>
      <c r="AY347" s="24"/>
    </row>
    <row r="348" spans="3:51" s="23" customFormat="1">
      <c r="C348" s="115"/>
      <c r="D348" s="115"/>
      <c r="E348" s="115"/>
      <c r="O348" s="24"/>
      <c r="AB348" s="24"/>
      <c r="AC348" s="24"/>
      <c r="AD348" s="24"/>
      <c r="AE348" s="24"/>
      <c r="AV348" s="24"/>
      <c r="AW348" s="24"/>
      <c r="AX348" s="24"/>
      <c r="AY348" s="24"/>
    </row>
    <row r="349" spans="3:51" s="23" customFormat="1">
      <c r="C349" s="115"/>
      <c r="D349" s="115"/>
      <c r="E349" s="115"/>
      <c r="O349" s="24"/>
      <c r="AB349" s="24"/>
      <c r="AC349" s="24"/>
      <c r="AD349" s="24"/>
      <c r="AE349" s="24"/>
      <c r="AV349" s="24"/>
      <c r="AW349" s="24"/>
      <c r="AX349" s="24"/>
      <c r="AY349" s="24"/>
    </row>
    <row r="350" spans="3:51" s="23" customFormat="1">
      <c r="C350" s="115"/>
      <c r="D350" s="115"/>
      <c r="E350" s="115"/>
      <c r="O350" s="24"/>
      <c r="AB350" s="24"/>
      <c r="AC350" s="24"/>
      <c r="AD350" s="24"/>
      <c r="AE350" s="24"/>
      <c r="AV350" s="24"/>
      <c r="AW350" s="24"/>
      <c r="AX350" s="24"/>
      <c r="AY350" s="24"/>
    </row>
    <row r="351" spans="3:51" s="23" customFormat="1">
      <c r="C351" s="115"/>
      <c r="D351" s="115"/>
      <c r="E351" s="115"/>
      <c r="O351" s="24"/>
      <c r="AB351" s="24"/>
      <c r="AC351" s="24"/>
      <c r="AD351" s="24"/>
      <c r="AE351" s="24"/>
      <c r="AV351" s="24"/>
      <c r="AW351" s="24"/>
      <c r="AX351" s="24"/>
      <c r="AY351" s="24"/>
    </row>
    <row r="352" spans="3:51" s="23" customFormat="1">
      <c r="C352" s="115"/>
      <c r="D352" s="115"/>
      <c r="E352" s="115"/>
      <c r="O352" s="24"/>
      <c r="AB352" s="24"/>
      <c r="AC352" s="24"/>
      <c r="AD352" s="24"/>
      <c r="AE352" s="24"/>
      <c r="AV352" s="24"/>
      <c r="AW352" s="24"/>
      <c r="AX352" s="24"/>
      <c r="AY352" s="24"/>
    </row>
    <row r="353" spans="3:51" s="23" customFormat="1">
      <c r="C353" s="115"/>
      <c r="D353" s="115"/>
      <c r="E353" s="115"/>
      <c r="O353" s="24"/>
      <c r="AB353" s="24"/>
      <c r="AC353" s="24"/>
      <c r="AD353" s="24"/>
      <c r="AE353" s="24"/>
      <c r="AV353" s="24"/>
      <c r="AW353" s="24"/>
      <c r="AX353" s="24"/>
      <c r="AY353" s="24"/>
    </row>
    <row r="354" spans="3:51" s="23" customFormat="1">
      <c r="C354" s="115"/>
      <c r="D354" s="115"/>
      <c r="E354" s="115"/>
      <c r="O354" s="24"/>
      <c r="AB354" s="24"/>
      <c r="AC354" s="24"/>
      <c r="AD354" s="24"/>
      <c r="AE354" s="24"/>
      <c r="AV354" s="24"/>
      <c r="AW354" s="24"/>
      <c r="AX354" s="24"/>
      <c r="AY354" s="24"/>
    </row>
    <row r="355" spans="3:51" s="23" customFormat="1">
      <c r="C355" s="115"/>
      <c r="D355" s="115"/>
      <c r="E355" s="115"/>
      <c r="O355" s="24"/>
      <c r="AB355" s="24"/>
      <c r="AC355" s="24"/>
      <c r="AD355" s="24"/>
      <c r="AE355" s="24"/>
      <c r="AV355" s="24"/>
      <c r="AW355" s="24"/>
      <c r="AX355" s="24"/>
      <c r="AY355" s="24"/>
    </row>
    <row r="356" spans="3:51" s="23" customFormat="1">
      <c r="C356" s="115"/>
      <c r="D356" s="115"/>
      <c r="E356" s="115"/>
      <c r="O356" s="24"/>
      <c r="AB356" s="24"/>
      <c r="AC356" s="24"/>
      <c r="AD356" s="24"/>
      <c r="AE356" s="24"/>
      <c r="AV356" s="24"/>
      <c r="AW356" s="24"/>
      <c r="AX356" s="24"/>
      <c r="AY356" s="24"/>
    </row>
    <row r="357" spans="3:51" s="23" customFormat="1">
      <c r="C357" s="115"/>
      <c r="D357" s="115"/>
      <c r="E357" s="115"/>
      <c r="O357" s="24"/>
      <c r="AB357" s="24"/>
      <c r="AC357" s="24"/>
      <c r="AD357" s="24"/>
      <c r="AE357" s="24"/>
      <c r="AV357" s="24"/>
      <c r="AW357" s="24"/>
      <c r="AX357" s="24"/>
      <c r="AY357" s="24"/>
    </row>
    <row r="358" spans="3:51" s="23" customFormat="1">
      <c r="C358" s="115"/>
      <c r="D358" s="115"/>
      <c r="E358" s="115"/>
      <c r="O358" s="24"/>
      <c r="AB358" s="24"/>
      <c r="AC358" s="24"/>
      <c r="AD358" s="24"/>
      <c r="AE358" s="24"/>
      <c r="AV358" s="24"/>
      <c r="AW358" s="24"/>
      <c r="AX358" s="24"/>
      <c r="AY358" s="24"/>
    </row>
    <row r="359" spans="3:51" s="23" customFormat="1">
      <c r="C359" s="115"/>
      <c r="D359" s="115"/>
      <c r="E359" s="115"/>
      <c r="O359" s="24"/>
      <c r="AB359" s="24"/>
      <c r="AC359" s="24"/>
      <c r="AD359" s="24"/>
      <c r="AE359" s="24"/>
      <c r="AV359" s="24"/>
      <c r="AW359" s="24"/>
      <c r="AX359" s="24"/>
      <c r="AY359" s="24"/>
    </row>
    <row r="360" spans="3:51" s="23" customFormat="1">
      <c r="C360" s="115"/>
      <c r="D360" s="115"/>
      <c r="E360" s="115"/>
      <c r="O360" s="24"/>
      <c r="AB360" s="24"/>
      <c r="AC360" s="24"/>
      <c r="AD360" s="24"/>
      <c r="AE360" s="24"/>
      <c r="AV360" s="24"/>
      <c r="AW360" s="24"/>
      <c r="AX360" s="24"/>
      <c r="AY360" s="24"/>
    </row>
    <row r="361" spans="3:51" s="23" customFormat="1">
      <c r="C361" s="115"/>
      <c r="D361" s="115"/>
      <c r="E361" s="115"/>
      <c r="O361" s="24"/>
      <c r="AB361" s="24"/>
      <c r="AC361" s="24"/>
      <c r="AD361" s="24"/>
      <c r="AE361" s="24"/>
      <c r="AV361" s="24"/>
      <c r="AW361" s="24"/>
      <c r="AX361" s="24"/>
      <c r="AY361" s="24"/>
    </row>
    <row r="362" spans="3:51" s="23" customFormat="1">
      <c r="C362" s="115"/>
      <c r="D362" s="115"/>
      <c r="E362" s="115"/>
      <c r="O362" s="24"/>
      <c r="AB362" s="24"/>
      <c r="AC362" s="24"/>
      <c r="AD362" s="24"/>
      <c r="AE362" s="24"/>
      <c r="AV362" s="24"/>
      <c r="AW362" s="24"/>
      <c r="AX362" s="24"/>
      <c r="AY362" s="24"/>
    </row>
    <row r="363" spans="3:51" s="23" customFormat="1">
      <c r="C363" s="115"/>
      <c r="D363" s="115"/>
      <c r="E363" s="115"/>
      <c r="O363" s="24"/>
      <c r="AB363" s="24"/>
      <c r="AC363" s="24"/>
      <c r="AD363" s="24"/>
      <c r="AE363" s="24"/>
      <c r="AV363" s="24"/>
      <c r="AW363" s="24"/>
      <c r="AX363" s="24"/>
      <c r="AY363" s="24"/>
    </row>
    <row r="364" spans="3:51" s="23" customFormat="1">
      <c r="C364" s="115"/>
      <c r="D364" s="115"/>
      <c r="E364" s="115"/>
      <c r="O364" s="24"/>
      <c r="AB364" s="24"/>
      <c r="AC364" s="24"/>
      <c r="AD364" s="24"/>
      <c r="AE364" s="24"/>
      <c r="AV364" s="24"/>
      <c r="AW364" s="24"/>
      <c r="AX364" s="24"/>
      <c r="AY364" s="24"/>
    </row>
    <row r="365" spans="3:51" s="23" customFormat="1">
      <c r="C365" s="115"/>
      <c r="D365" s="115"/>
      <c r="E365" s="115"/>
      <c r="O365" s="24"/>
      <c r="AB365" s="24"/>
      <c r="AC365" s="24"/>
      <c r="AD365" s="24"/>
      <c r="AE365" s="24"/>
      <c r="AV365" s="24"/>
      <c r="AW365" s="24"/>
      <c r="AX365" s="24"/>
      <c r="AY365" s="24"/>
    </row>
    <row r="366" spans="3:51" s="23" customFormat="1">
      <c r="C366" s="115"/>
      <c r="D366" s="115"/>
      <c r="E366" s="115"/>
      <c r="O366" s="24"/>
      <c r="AB366" s="24"/>
      <c r="AC366" s="24"/>
      <c r="AD366" s="24"/>
      <c r="AE366" s="24"/>
      <c r="AV366" s="24"/>
      <c r="AW366" s="24"/>
      <c r="AX366" s="24"/>
      <c r="AY366" s="24"/>
    </row>
    <row r="367" spans="3:51" s="23" customFormat="1">
      <c r="C367" s="115"/>
      <c r="D367" s="115"/>
      <c r="E367" s="115"/>
      <c r="O367" s="24"/>
      <c r="AB367" s="24"/>
      <c r="AC367" s="24"/>
      <c r="AD367" s="24"/>
      <c r="AE367" s="24"/>
      <c r="AV367" s="24"/>
      <c r="AW367" s="24"/>
      <c r="AX367" s="24"/>
      <c r="AY367" s="24"/>
    </row>
    <row r="368" spans="3:51" s="23" customFormat="1">
      <c r="C368" s="115"/>
      <c r="D368" s="115"/>
      <c r="E368" s="115"/>
      <c r="O368" s="24"/>
      <c r="AB368" s="24"/>
      <c r="AC368" s="24"/>
      <c r="AD368" s="24"/>
      <c r="AE368" s="24"/>
      <c r="AV368" s="24"/>
      <c r="AW368" s="24"/>
      <c r="AX368" s="24"/>
      <c r="AY368" s="24"/>
    </row>
    <row r="369" spans="3:51" s="23" customFormat="1">
      <c r="C369" s="115"/>
      <c r="D369" s="115"/>
      <c r="E369" s="115"/>
      <c r="O369" s="24"/>
      <c r="AB369" s="24"/>
      <c r="AC369" s="24"/>
      <c r="AD369" s="24"/>
      <c r="AE369" s="24"/>
      <c r="AV369" s="24"/>
      <c r="AW369" s="24"/>
      <c r="AX369" s="24"/>
      <c r="AY369" s="24"/>
    </row>
    <row r="370" spans="3:51" s="23" customFormat="1">
      <c r="C370" s="115"/>
      <c r="D370" s="115"/>
      <c r="E370" s="115"/>
      <c r="O370" s="24"/>
      <c r="AB370" s="24"/>
      <c r="AC370" s="24"/>
      <c r="AD370" s="24"/>
      <c r="AE370" s="24"/>
      <c r="AV370" s="24"/>
      <c r="AW370" s="24"/>
      <c r="AX370" s="24"/>
      <c r="AY370" s="24"/>
    </row>
    <row r="371" spans="3:51" s="23" customFormat="1">
      <c r="C371" s="115"/>
      <c r="D371" s="115"/>
      <c r="E371" s="115"/>
      <c r="O371" s="24"/>
      <c r="AB371" s="24"/>
      <c r="AC371" s="24"/>
      <c r="AD371" s="24"/>
      <c r="AE371" s="24"/>
      <c r="AV371" s="24"/>
      <c r="AW371" s="24"/>
      <c r="AX371" s="24"/>
      <c r="AY371" s="24"/>
    </row>
    <row r="372" spans="3:51" s="23" customFormat="1">
      <c r="C372" s="115"/>
      <c r="D372" s="115"/>
      <c r="E372" s="115"/>
      <c r="O372" s="24"/>
      <c r="AB372" s="24"/>
      <c r="AC372" s="24"/>
      <c r="AD372" s="24"/>
      <c r="AE372" s="24"/>
      <c r="AV372" s="24"/>
      <c r="AW372" s="24"/>
      <c r="AX372" s="24"/>
      <c r="AY372" s="24"/>
    </row>
    <row r="373" spans="3:51" s="23" customFormat="1">
      <c r="C373" s="115"/>
      <c r="D373" s="115"/>
      <c r="E373" s="115"/>
      <c r="O373" s="24"/>
      <c r="AB373" s="24"/>
      <c r="AC373" s="24"/>
      <c r="AD373" s="24"/>
      <c r="AE373" s="24"/>
      <c r="AV373" s="24"/>
      <c r="AW373" s="24"/>
      <c r="AX373" s="24"/>
      <c r="AY373" s="24"/>
    </row>
    <row r="374" spans="3:51" s="23" customFormat="1">
      <c r="C374" s="115"/>
      <c r="D374" s="115"/>
      <c r="E374" s="115"/>
      <c r="O374" s="24"/>
      <c r="AB374" s="24"/>
      <c r="AC374" s="24"/>
      <c r="AD374" s="24"/>
      <c r="AE374" s="24"/>
      <c r="AV374" s="24"/>
      <c r="AW374" s="24"/>
      <c r="AX374" s="24"/>
      <c r="AY374" s="24"/>
    </row>
    <row r="375" spans="3:51" s="23" customFormat="1">
      <c r="C375" s="115"/>
      <c r="D375" s="115"/>
      <c r="E375" s="115"/>
      <c r="O375" s="24"/>
      <c r="AB375" s="24"/>
      <c r="AC375" s="24"/>
      <c r="AD375" s="24"/>
      <c r="AE375" s="24"/>
      <c r="AV375" s="24"/>
      <c r="AW375" s="24"/>
      <c r="AX375" s="24"/>
      <c r="AY375" s="24"/>
    </row>
    <row r="376" spans="3:51" s="23" customFormat="1">
      <c r="C376" s="115"/>
      <c r="D376" s="115"/>
      <c r="E376" s="115"/>
      <c r="O376" s="24"/>
      <c r="AB376" s="24"/>
      <c r="AC376" s="24"/>
      <c r="AD376" s="24"/>
      <c r="AE376" s="24"/>
      <c r="AV376" s="24"/>
      <c r="AW376" s="24"/>
      <c r="AX376" s="24"/>
      <c r="AY376" s="24"/>
    </row>
    <row r="377" spans="3:51" s="23" customFormat="1">
      <c r="C377" s="115"/>
      <c r="D377" s="115"/>
      <c r="E377" s="115"/>
      <c r="O377" s="24"/>
      <c r="AB377" s="24"/>
      <c r="AC377" s="24"/>
      <c r="AD377" s="24"/>
      <c r="AE377" s="24"/>
      <c r="AV377" s="24"/>
      <c r="AW377" s="24"/>
      <c r="AX377" s="24"/>
      <c r="AY377" s="24"/>
    </row>
    <row r="378" spans="3:51" s="23" customFormat="1">
      <c r="C378" s="115"/>
      <c r="D378" s="115"/>
      <c r="E378" s="115"/>
      <c r="O378" s="24"/>
      <c r="AB378" s="24"/>
      <c r="AC378" s="24"/>
      <c r="AD378" s="24"/>
      <c r="AE378" s="24"/>
      <c r="AV378" s="24"/>
      <c r="AW378" s="24"/>
      <c r="AX378" s="24"/>
      <c r="AY378" s="24"/>
    </row>
    <row r="379" spans="3:51" s="23" customFormat="1">
      <c r="C379" s="115"/>
      <c r="D379" s="115"/>
      <c r="E379" s="115"/>
      <c r="O379" s="24"/>
      <c r="AB379" s="24"/>
      <c r="AC379" s="24"/>
      <c r="AD379" s="24"/>
      <c r="AE379" s="24"/>
      <c r="AV379" s="24"/>
      <c r="AW379" s="24"/>
      <c r="AX379" s="24"/>
      <c r="AY379" s="24"/>
    </row>
    <row r="380" spans="3:51" s="23" customFormat="1">
      <c r="C380" s="115"/>
      <c r="D380" s="115"/>
      <c r="E380" s="115"/>
      <c r="O380" s="24"/>
      <c r="AB380" s="24"/>
      <c r="AC380" s="24"/>
      <c r="AD380" s="24"/>
      <c r="AE380" s="24"/>
      <c r="AV380" s="24"/>
      <c r="AW380" s="24"/>
      <c r="AX380" s="24"/>
      <c r="AY380" s="24"/>
    </row>
    <row r="381" spans="3:51" s="23" customFormat="1">
      <c r="C381" s="115"/>
      <c r="D381" s="115"/>
      <c r="E381" s="115"/>
      <c r="O381" s="24"/>
      <c r="AB381" s="24"/>
      <c r="AC381" s="24"/>
      <c r="AD381" s="24"/>
      <c r="AE381" s="24"/>
      <c r="AV381" s="24"/>
      <c r="AW381" s="24"/>
      <c r="AX381" s="24"/>
      <c r="AY381" s="24"/>
    </row>
    <row r="382" spans="3:51" s="23" customFormat="1">
      <c r="C382" s="115"/>
      <c r="D382" s="115"/>
      <c r="E382" s="115"/>
      <c r="O382" s="24"/>
      <c r="AB382" s="24"/>
      <c r="AC382" s="24"/>
      <c r="AD382" s="24"/>
      <c r="AE382" s="24"/>
      <c r="AV382" s="24"/>
      <c r="AW382" s="24"/>
      <c r="AX382" s="24"/>
      <c r="AY382" s="24"/>
    </row>
    <row r="383" spans="3:51" s="23" customFormat="1">
      <c r="C383" s="115"/>
      <c r="D383" s="115"/>
      <c r="E383" s="115"/>
      <c r="O383" s="24"/>
      <c r="AB383" s="24"/>
      <c r="AC383" s="24"/>
      <c r="AD383" s="24"/>
      <c r="AE383" s="24"/>
      <c r="AV383" s="24"/>
      <c r="AW383" s="24"/>
      <c r="AX383" s="24"/>
      <c r="AY383" s="24"/>
    </row>
    <row r="384" spans="3:51" s="23" customFormat="1">
      <c r="C384" s="115"/>
      <c r="D384" s="115"/>
      <c r="E384" s="115"/>
      <c r="O384" s="24"/>
      <c r="AB384" s="24"/>
      <c r="AC384" s="24"/>
      <c r="AD384" s="24"/>
      <c r="AE384" s="24"/>
      <c r="AV384" s="24"/>
      <c r="AW384" s="24"/>
      <c r="AX384" s="24"/>
      <c r="AY384" s="24"/>
    </row>
    <row r="385" spans="3:51" s="23" customFormat="1">
      <c r="C385" s="115"/>
      <c r="D385" s="115"/>
      <c r="E385" s="115"/>
      <c r="O385" s="24"/>
      <c r="AB385" s="24"/>
      <c r="AC385" s="24"/>
      <c r="AD385" s="24"/>
      <c r="AE385" s="24"/>
      <c r="AV385" s="24"/>
      <c r="AW385" s="24"/>
      <c r="AX385" s="24"/>
      <c r="AY385" s="24"/>
    </row>
    <row r="386" spans="3:51" s="23" customFormat="1">
      <c r="C386" s="115"/>
      <c r="D386" s="115"/>
      <c r="E386" s="115"/>
      <c r="O386" s="24"/>
      <c r="AB386" s="24"/>
      <c r="AC386" s="24"/>
      <c r="AD386" s="24"/>
      <c r="AE386" s="24"/>
      <c r="AV386" s="24"/>
      <c r="AW386" s="24"/>
      <c r="AX386" s="24"/>
      <c r="AY386" s="24"/>
    </row>
    <row r="387" spans="3:51" s="23" customFormat="1">
      <c r="C387" s="115"/>
      <c r="D387" s="115"/>
      <c r="E387" s="115"/>
      <c r="O387" s="24"/>
      <c r="AB387" s="24"/>
      <c r="AC387" s="24"/>
      <c r="AD387" s="24"/>
      <c r="AE387" s="24"/>
      <c r="AV387" s="24"/>
      <c r="AW387" s="24"/>
      <c r="AX387" s="24"/>
      <c r="AY387" s="24"/>
    </row>
    <row r="388" spans="3:51" s="23" customFormat="1">
      <c r="C388" s="115"/>
      <c r="D388" s="115"/>
      <c r="E388" s="115"/>
      <c r="O388" s="24"/>
      <c r="AB388" s="24"/>
      <c r="AC388" s="24"/>
      <c r="AD388" s="24"/>
      <c r="AE388" s="24"/>
      <c r="AV388" s="24"/>
      <c r="AW388" s="24"/>
      <c r="AX388" s="24"/>
      <c r="AY388" s="24"/>
    </row>
    <row r="389" spans="3:51" s="23" customFormat="1">
      <c r="C389" s="115"/>
      <c r="D389" s="115"/>
      <c r="E389" s="115"/>
      <c r="O389" s="24"/>
      <c r="AB389" s="24"/>
      <c r="AC389" s="24"/>
      <c r="AD389" s="24"/>
      <c r="AE389" s="24"/>
      <c r="AV389" s="24"/>
      <c r="AW389" s="24"/>
      <c r="AX389" s="24"/>
      <c r="AY389" s="24"/>
    </row>
    <row r="390" spans="3:51" s="23" customFormat="1">
      <c r="C390" s="115"/>
      <c r="D390" s="115"/>
      <c r="E390" s="115"/>
      <c r="O390" s="24"/>
      <c r="AB390" s="24"/>
      <c r="AC390" s="24"/>
      <c r="AD390" s="24"/>
      <c r="AE390" s="24"/>
      <c r="AV390" s="24"/>
      <c r="AW390" s="24"/>
      <c r="AX390" s="24"/>
      <c r="AY390" s="24"/>
    </row>
    <row r="391" spans="3:51" s="23" customFormat="1">
      <c r="C391" s="115"/>
      <c r="D391" s="115"/>
      <c r="E391" s="115"/>
      <c r="O391" s="24"/>
      <c r="AB391" s="24"/>
      <c r="AC391" s="24"/>
      <c r="AD391" s="24"/>
      <c r="AE391" s="24"/>
      <c r="AV391" s="24"/>
      <c r="AW391" s="24"/>
      <c r="AX391" s="24"/>
      <c r="AY391" s="24"/>
    </row>
    <row r="392" spans="3:51" s="23" customFormat="1">
      <c r="C392" s="115"/>
      <c r="D392" s="115"/>
      <c r="E392" s="115"/>
      <c r="O392" s="24"/>
      <c r="AB392" s="24"/>
      <c r="AC392" s="24"/>
      <c r="AD392" s="24"/>
      <c r="AE392" s="24"/>
      <c r="AV392" s="24"/>
      <c r="AW392" s="24"/>
      <c r="AX392" s="24"/>
      <c r="AY392" s="24"/>
    </row>
    <row r="393" spans="3:51" s="23" customFormat="1">
      <c r="C393" s="115"/>
      <c r="D393" s="115"/>
      <c r="E393" s="115"/>
      <c r="O393" s="24"/>
      <c r="AB393" s="24"/>
      <c r="AC393" s="24"/>
      <c r="AD393" s="24"/>
      <c r="AE393" s="24"/>
      <c r="AV393" s="24"/>
      <c r="AW393" s="24"/>
      <c r="AX393" s="24"/>
      <c r="AY393" s="24"/>
    </row>
    <row r="394" spans="3:51" s="23" customFormat="1">
      <c r="C394" s="115"/>
      <c r="D394" s="115"/>
      <c r="E394" s="115"/>
      <c r="O394" s="24"/>
      <c r="AB394" s="24"/>
      <c r="AC394" s="24"/>
      <c r="AD394" s="24"/>
      <c r="AE394" s="24"/>
      <c r="AV394" s="24"/>
      <c r="AW394" s="24"/>
      <c r="AX394" s="24"/>
      <c r="AY394" s="24"/>
    </row>
    <row r="395" spans="3:51" s="23" customFormat="1">
      <c r="C395" s="115"/>
      <c r="D395" s="115"/>
      <c r="E395" s="115"/>
      <c r="O395" s="24"/>
      <c r="AB395" s="24"/>
      <c r="AC395" s="24"/>
      <c r="AD395" s="24"/>
      <c r="AE395" s="24"/>
      <c r="AV395" s="24"/>
      <c r="AW395" s="24"/>
      <c r="AX395" s="24"/>
      <c r="AY395" s="24"/>
    </row>
    <row r="396" spans="3:51" s="23" customFormat="1">
      <c r="C396" s="115"/>
      <c r="D396" s="115"/>
      <c r="E396" s="115"/>
      <c r="O396" s="24"/>
      <c r="AB396" s="24"/>
      <c r="AC396" s="24"/>
      <c r="AD396" s="24"/>
      <c r="AE396" s="24"/>
      <c r="AV396" s="24"/>
      <c r="AW396" s="24"/>
      <c r="AX396" s="24"/>
      <c r="AY396" s="24"/>
    </row>
    <row r="397" spans="3:51" s="23" customFormat="1">
      <c r="C397" s="115"/>
      <c r="D397" s="115"/>
      <c r="E397" s="115"/>
      <c r="O397" s="24"/>
      <c r="AB397" s="24"/>
      <c r="AC397" s="24"/>
      <c r="AD397" s="24"/>
      <c r="AE397" s="24"/>
      <c r="AV397" s="24"/>
      <c r="AW397" s="24"/>
      <c r="AX397" s="24"/>
      <c r="AY397" s="24"/>
    </row>
    <row r="398" spans="3:51" s="23" customFormat="1">
      <c r="C398" s="115"/>
      <c r="D398" s="115"/>
      <c r="E398" s="115"/>
      <c r="O398" s="24"/>
      <c r="AB398" s="24"/>
      <c r="AC398" s="24"/>
      <c r="AD398" s="24"/>
      <c r="AE398" s="24"/>
      <c r="AV398" s="24"/>
      <c r="AW398" s="24"/>
      <c r="AX398" s="24"/>
      <c r="AY398" s="24"/>
    </row>
    <row r="399" spans="3:51" s="23" customFormat="1">
      <c r="C399" s="115"/>
      <c r="D399" s="115"/>
      <c r="E399" s="115"/>
      <c r="O399" s="24"/>
      <c r="AB399" s="24"/>
      <c r="AC399" s="24"/>
      <c r="AD399" s="24"/>
      <c r="AE399" s="24"/>
      <c r="AV399" s="24"/>
      <c r="AW399" s="24"/>
      <c r="AX399" s="24"/>
      <c r="AY399" s="24"/>
    </row>
    <row r="400" spans="3:51" s="23" customFormat="1">
      <c r="C400" s="115"/>
      <c r="D400" s="115"/>
      <c r="E400" s="115"/>
      <c r="O400" s="24"/>
      <c r="AB400" s="24"/>
      <c r="AC400" s="24"/>
      <c r="AD400" s="24"/>
      <c r="AE400" s="24"/>
      <c r="AV400" s="24"/>
      <c r="AW400" s="24"/>
      <c r="AX400" s="24"/>
      <c r="AY400" s="24"/>
    </row>
    <row r="401" spans="3:51" s="23" customFormat="1">
      <c r="C401" s="115"/>
      <c r="D401" s="115"/>
      <c r="E401" s="115"/>
      <c r="O401" s="24"/>
      <c r="AB401" s="24"/>
      <c r="AC401" s="24"/>
      <c r="AD401" s="24"/>
      <c r="AE401" s="24"/>
      <c r="AV401" s="24"/>
      <c r="AW401" s="24"/>
      <c r="AX401" s="24"/>
      <c r="AY401" s="24"/>
    </row>
    <row r="402" spans="3:51" s="23" customFormat="1">
      <c r="C402" s="115"/>
      <c r="D402" s="115"/>
      <c r="E402" s="115"/>
      <c r="O402" s="24"/>
      <c r="AB402" s="24"/>
      <c r="AC402" s="24"/>
      <c r="AD402" s="24"/>
      <c r="AE402" s="24"/>
      <c r="AV402" s="24"/>
      <c r="AW402" s="24"/>
      <c r="AX402" s="24"/>
      <c r="AY402" s="24"/>
    </row>
    <row r="403" spans="3:51" s="23" customFormat="1">
      <c r="C403" s="115"/>
      <c r="D403" s="115"/>
      <c r="E403" s="115"/>
      <c r="O403" s="24"/>
      <c r="AB403" s="24"/>
      <c r="AC403" s="24"/>
      <c r="AD403" s="24"/>
      <c r="AE403" s="24"/>
      <c r="AV403" s="24"/>
      <c r="AW403" s="24"/>
      <c r="AX403" s="24"/>
      <c r="AY403" s="24"/>
    </row>
    <row r="404" spans="3:51" s="23" customFormat="1">
      <c r="C404" s="115"/>
      <c r="D404" s="115"/>
      <c r="E404" s="115"/>
      <c r="O404" s="24"/>
      <c r="AB404" s="24"/>
      <c r="AC404" s="24"/>
      <c r="AD404" s="24"/>
      <c r="AE404" s="24"/>
      <c r="AV404" s="24"/>
      <c r="AW404" s="24"/>
      <c r="AX404" s="24"/>
      <c r="AY404" s="24"/>
    </row>
    <row r="405" spans="3:51" s="23" customFormat="1">
      <c r="C405" s="115"/>
      <c r="D405" s="115"/>
      <c r="E405" s="115"/>
      <c r="O405" s="24"/>
      <c r="AB405" s="24"/>
      <c r="AC405" s="24"/>
      <c r="AD405" s="24"/>
      <c r="AE405" s="24"/>
      <c r="AV405" s="24"/>
      <c r="AW405" s="24"/>
      <c r="AX405" s="24"/>
      <c r="AY405" s="24"/>
    </row>
    <row r="406" spans="3:51" s="23" customFormat="1">
      <c r="C406" s="115"/>
      <c r="D406" s="115"/>
      <c r="E406" s="115"/>
      <c r="O406" s="24"/>
      <c r="AB406" s="24"/>
      <c r="AC406" s="24"/>
      <c r="AD406" s="24"/>
      <c r="AE406" s="24"/>
      <c r="AV406" s="24"/>
      <c r="AW406" s="24"/>
      <c r="AX406" s="24"/>
      <c r="AY406" s="24"/>
    </row>
    <row r="407" spans="3:51" s="23" customFormat="1">
      <c r="C407" s="115"/>
      <c r="D407" s="115"/>
      <c r="E407" s="115"/>
      <c r="O407" s="24"/>
      <c r="AB407" s="24"/>
      <c r="AC407" s="24"/>
      <c r="AD407" s="24"/>
      <c r="AE407" s="24"/>
      <c r="AV407" s="24"/>
      <c r="AW407" s="24"/>
      <c r="AX407" s="24"/>
      <c r="AY407" s="24"/>
    </row>
    <row r="408" spans="3:51" s="23" customFormat="1">
      <c r="C408" s="115"/>
      <c r="D408" s="115"/>
      <c r="E408" s="115"/>
      <c r="O408" s="24"/>
      <c r="AB408" s="24"/>
      <c r="AC408" s="24"/>
      <c r="AD408" s="24"/>
      <c r="AE408" s="24"/>
      <c r="AV408" s="24"/>
      <c r="AW408" s="24"/>
      <c r="AX408" s="24"/>
      <c r="AY408" s="24"/>
    </row>
    <row r="409" spans="3:51" s="23" customFormat="1">
      <c r="C409" s="115"/>
      <c r="D409" s="115"/>
      <c r="E409" s="115"/>
      <c r="O409" s="24"/>
      <c r="AB409" s="24"/>
      <c r="AC409" s="24"/>
      <c r="AD409" s="24"/>
      <c r="AE409" s="24"/>
      <c r="AV409" s="24"/>
      <c r="AW409" s="24"/>
      <c r="AX409" s="24"/>
      <c r="AY409" s="24"/>
    </row>
    <row r="410" spans="3:51" s="23" customFormat="1">
      <c r="C410" s="115"/>
      <c r="D410" s="115"/>
      <c r="E410" s="115"/>
      <c r="O410" s="24"/>
      <c r="AB410" s="24"/>
      <c r="AC410" s="24"/>
      <c r="AD410" s="24"/>
      <c r="AE410" s="24"/>
      <c r="AV410" s="24"/>
      <c r="AW410" s="24"/>
      <c r="AX410" s="24"/>
      <c r="AY410" s="24"/>
    </row>
    <row r="411" spans="3:51" s="23" customFormat="1">
      <c r="C411" s="115"/>
      <c r="D411" s="115"/>
      <c r="E411" s="115"/>
      <c r="O411" s="24"/>
      <c r="AB411" s="24"/>
      <c r="AC411" s="24"/>
      <c r="AD411" s="24"/>
      <c r="AE411" s="24"/>
      <c r="AV411" s="24"/>
      <c r="AW411" s="24"/>
      <c r="AX411" s="24"/>
      <c r="AY411" s="24"/>
    </row>
    <row r="412" spans="3:51" s="23" customFormat="1">
      <c r="C412" s="115"/>
      <c r="D412" s="115"/>
      <c r="E412" s="115"/>
      <c r="O412" s="24"/>
      <c r="AB412" s="24"/>
      <c r="AC412" s="24"/>
      <c r="AD412" s="24"/>
      <c r="AE412" s="24"/>
      <c r="AV412" s="24"/>
      <c r="AW412" s="24"/>
      <c r="AX412" s="24"/>
      <c r="AY412" s="24"/>
    </row>
    <row r="413" spans="3:51" s="23" customFormat="1">
      <c r="C413" s="115"/>
      <c r="D413" s="115"/>
      <c r="E413" s="115"/>
      <c r="O413" s="24"/>
      <c r="AB413" s="24"/>
      <c r="AC413" s="24"/>
      <c r="AD413" s="24"/>
      <c r="AE413" s="24"/>
      <c r="AV413" s="24"/>
      <c r="AW413" s="24"/>
      <c r="AX413" s="24"/>
      <c r="AY413" s="24"/>
    </row>
    <row r="414" spans="3:51" s="23" customFormat="1">
      <c r="C414" s="115"/>
      <c r="D414" s="115"/>
      <c r="E414" s="115"/>
      <c r="O414" s="24"/>
      <c r="AB414" s="24"/>
      <c r="AC414" s="24"/>
      <c r="AD414" s="24"/>
      <c r="AE414" s="24"/>
      <c r="AV414" s="24"/>
      <c r="AW414" s="24"/>
      <c r="AX414" s="24"/>
      <c r="AY414" s="24"/>
    </row>
    <row r="415" spans="3:51" s="23" customFormat="1">
      <c r="C415" s="115"/>
      <c r="D415" s="115"/>
      <c r="E415" s="115"/>
      <c r="O415" s="24"/>
      <c r="AB415" s="24"/>
      <c r="AC415" s="24"/>
      <c r="AD415" s="24"/>
      <c r="AE415" s="24"/>
      <c r="AV415" s="24"/>
      <c r="AW415" s="24"/>
      <c r="AX415" s="24"/>
      <c r="AY415" s="24"/>
    </row>
    <row r="416" spans="3:51" s="23" customFormat="1">
      <c r="C416" s="115"/>
      <c r="D416" s="115"/>
      <c r="E416" s="115"/>
      <c r="O416" s="24"/>
      <c r="AB416" s="24"/>
      <c r="AC416" s="24"/>
      <c r="AD416" s="24"/>
      <c r="AE416" s="24"/>
      <c r="AV416" s="24"/>
      <c r="AW416" s="24"/>
      <c r="AX416" s="24"/>
      <c r="AY416" s="24"/>
    </row>
    <row r="417" spans="3:51" s="23" customFormat="1">
      <c r="C417" s="115"/>
      <c r="D417" s="115"/>
      <c r="E417" s="115"/>
      <c r="O417" s="24"/>
      <c r="AB417" s="24"/>
      <c r="AC417" s="24"/>
      <c r="AD417" s="24"/>
      <c r="AE417" s="24"/>
      <c r="AV417" s="24"/>
      <c r="AW417" s="24"/>
      <c r="AX417" s="24"/>
      <c r="AY417" s="24"/>
    </row>
    <row r="418" spans="3:51" s="23" customFormat="1">
      <c r="C418" s="115"/>
      <c r="D418" s="115"/>
      <c r="E418" s="115"/>
      <c r="O418" s="24"/>
      <c r="AB418" s="24"/>
      <c r="AC418" s="24"/>
      <c r="AD418" s="24"/>
      <c r="AE418" s="24"/>
      <c r="AV418" s="24"/>
      <c r="AW418" s="24"/>
      <c r="AX418" s="24"/>
      <c r="AY418" s="24"/>
    </row>
    <row r="419" spans="3:51" s="23" customFormat="1">
      <c r="C419" s="115"/>
      <c r="D419" s="115"/>
      <c r="E419" s="115"/>
      <c r="O419" s="24"/>
      <c r="AB419" s="24"/>
      <c r="AC419" s="24"/>
      <c r="AD419" s="24"/>
      <c r="AE419" s="24"/>
      <c r="AV419" s="24"/>
      <c r="AW419" s="24"/>
      <c r="AX419" s="24"/>
      <c r="AY419" s="24"/>
    </row>
    <row r="420" spans="3:51" s="23" customFormat="1">
      <c r="C420" s="115"/>
      <c r="D420" s="115"/>
      <c r="E420" s="115"/>
      <c r="O420" s="24"/>
      <c r="AB420" s="24"/>
      <c r="AC420" s="24"/>
      <c r="AD420" s="24"/>
      <c r="AE420" s="24"/>
      <c r="AV420" s="24"/>
      <c r="AW420" s="24"/>
      <c r="AX420" s="24"/>
      <c r="AY420" s="24"/>
    </row>
    <row r="421" spans="3:51" s="23" customFormat="1">
      <c r="C421" s="115"/>
      <c r="D421" s="115"/>
      <c r="E421" s="115"/>
      <c r="O421" s="24"/>
      <c r="AB421" s="24"/>
      <c r="AC421" s="24"/>
      <c r="AD421" s="24"/>
      <c r="AE421" s="24"/>
      <c r="AV421" s="24"/>
      <c r="AW421" s="24"/>
      <c r="AX421" s="24"/>
      <c r="AY421" s="24"/>
    </row>
    <row r="422" spans="3:51" s="23" customFormat="1">
      <c r="C422" s="115"/>
      <c r="D422" s="115"/>
      <c r="E422" s="115"/>
      <c r="O422" s="24"/>
      <c r="AB422" s="24"/>
      <c r="AC422" s="24"/>
      <c r="AD422" s="24"/>
      <c r="AE422" s="24"/>
      <c r="AV422" s="24"/>
      <c r="AW422" s="24"/>
      <c r="AX422" s="24"/>
      <c r="AY422" s="24"/>
    </row>
    <row r="423" spans="3:51" s="23" customFormat="1">
      <c r="C423" s="115"/>
      <c r="D423" s="115"/>
      <c r="E423" s="115"/>
      <c r="O423" s="24"/>
      <c r="AB423" s="24"/>
      <c r="AC423" s="24"/>
      <c r="AD423" s="24"/>
      <c r="AE423" s="24"/>
      <c r="AV423" s="24"/>
      <c r="AW423" s="24"/>
      <c r="AX423" s="24"/>
      <c r="AY423" s="24"/>
    </row>
    <row r="424" spans="3:51" s="23" customFormat="1">
      <c r="C424" s="115"/>
      <c r="D424" s="115"/>
      <c r="E424" s="115"/>
      <c r="O424" s="24"/>
      <c r="AB424" s="24"/>
      <c r="AC424" s="24"/>
      <c r="AD424" s="24"/>
      <c r="AE424" s="24"/>
      <c r="AV424" s="24"/>
      <c r="AW424" s="24"/>
      <c r="AX424" s="24"/>
      <c r="AY424" s="24"/>
    </row>
    <row r="425" spans="3:51" s="23" customFormat="1">
      <c r="C425" s="115"/>
      <c r="D425" s="115"/>
      <c r="E425" s="115"/>
      <c r="O425" s="24"/>
      <c r="AB425" s="24"/>
      <c r="AC425" s="24"/>
      <c r="AD425" s="24"/>
      <c r="AE425" s="24"/>
      <c r="AV425" s="24"/>
      <c r="AW425" s="24"/>
      <c r="AX425" s="24"/>
      <c r="AY425" s="24"/>
    </row>
    <row r="426" spans="3:51" s="23" customFormat="1">
      <c r="C426" s="115"/>
      <c r="D426" s="115"/>
      <c r="E426" s="115"/>
      <c r="O426" s="24"/>
      <c r="AB426" s="24"/>
      <c r="AC426" s="24"/>
      <c r="AD426" s="24"/>
      <c r="AE426" s="24"/>
      <c r="AV426" s="24"/>
      <c r="AW426" s="24"/>
      <c r="AX426" s="24"/>
      <c r="AY426" s="24"/>
    </row>
    <row r="427" spans="3:51" s="23" customFormat="1">
      <c r="C427" s="115"/>
      <c r="D427" s="115"/>
      <c r="E427" s="115"/>
      <c r="O427" s="24"/>
      <c r="AB427" s="24"/>
      <c r="AC427" s="24"/>
      <c r="AD427" s="24"/>
      <c r="AE427" s="24"/>
      <c r="AV427" s="24"/>
      <c r="AW427" s="24"/>
      <c r="AX427" s="24"/>
      <c r="AY427" s="24"/>
    </row>
    <row r="428" spans="3:51" s="23" customFormat="1">
      <c r="C428" s="115"/>
      <c r="D428" s="115"/>
      <c r="E428" s="115"/>
      <c r="O428" s="24"/>
      <c r="AB428" s="24"/>
      <c r="AC428" s="24"/>
      <c r="AD428" s="24"/>
      <c r="AE428" s="24"/>
      <c r="AV428" s="24"/>
      <c r="AW428" s="24"/>
      <c r="AX428" s="24"/>
      <c r="AY428" s="24"/>
    </row>
    <row r="429" spans="3:51" s="23" customFormat="1">
      <c r="C429" s="115"/>
      <c r="D429" s="115"/>
      <c r="E429" s="115"/>
      <c r="O429" s="24"/>
      <c r="AB429" s="24"/>
      <c r="AC429" s="24"/>
      <c r="AD429" s="24"/>
      <c r="AE429" s="24"/>
      <c r="AV429" s="24"/>
      <c r="AW429" s="24"/>
      <c r="AX429" s="24"/>
      <c r="AY429" s="24"/>
    </row>
    <row r="430" spans="3:51" s="23" customFormat="1">
      <c r="C430" s="115"/>
      <c r="D430" s="115"/>
      <c r="E430" s="115"/>
      <c r="O430" s="24"/>
      <c r="AB430" s="24"/>
      <c r="AC430" s="24"/>
      <c r="AD430" s="24"/>
      <c r="AE430" s="24"/>
      <c r="AV430" s="24"/>
      <c r="AW430" s="24"/>
      <c r="AX430" s="24"/>
      <c r="AY430" s="24"/>
    </row>
    <row r="431" spans="3:51" s="23" customFormat="1">
      <c r="C431" s="115"/>
      <c r="D431" s="115"/>
      <c r="E431" s="115"/>
      <c r="O431" s="24"/>
      <c r="AB431" s="24"/>
      <c r="AC431" s="24"/>
      <c r="AD431" s="24"/>
      <c r="AE431" s="24"/>
      <c r="AV431" s="24"/>
      <c r="AW431" s="24"/>
      <c r="AX431" s="24"/>
      <c r="AY431" s="24"/>
    </row>
    <row r="432" spans="3:51" s="23" customFormat="1">
      <c r="C432" s="115"/>
      <c r="D432" s="115"/>
      <c r="E432" s="115"/>
      <c r="O432" s="24"/>
      <c r="AB432" s="24"/>
      <c r="AC432" s="24"/>
      <c r="AD432" s="24"/>
      <c r="AE432" s="24"/>
      <c r="AV432" s="24"/>
      <c r="AW432" s="24"/>
      <c r="AX432" s="24"/>
      <c r="AY432" s="24"/>
    </row>
    <row r="433" spans="3:51" s="23" customFormat="1">
      <c r="C433" s="115"/>
      <c r="D433" s="115"/>
      <c r="E433" s="115"/>
      <c r="O433" s="24"/>
      <c r="AB433" s="24"/>
      <c r="AC433" s="24"/>
      <c r="AD433" s="24"/>
      <c r="AE433" s="24"/>
      <c r="AV433" s="24"/>
      <c r="AW433" s="24"/>
      <c r="AX433" s="24"/>
      <c r="AY433" s="24"/>
    </row>
    <row r="434" spans="3:51" s="23" customFormat="1">
      <c r="C434" s="115"/>
      <c r="D434" s="115"/>
      <c r="E434" s="115"/>
      <c r="O434" s="24"/>
      <c r="AB434" s="24"/>
      <c r="AC434" s="24"/>
      <c r="AD434" s="24"/>
      <c r="AE434" s="24"/>
      <c r="AV434" s="24"/>
      <c r="AW434" s="24"/>
      <c r="AX434" s="24"/>
      <c r="AY434" s="24"/>
    </row>
    <row r="435" spans="3:51" s="23" customFormat="1">
      <c r="C435" s="115"/>
      <c r="D435" s="115"/>
      <c r="E435" s="115"/>
      <c r="O435" s="24"/>
      <c r="AB435" s="24"/>
      <c r="AC435" s="24"/>
      <c r="AD435" s="24"/>
      <c r="AE435" s="24"/>
      <c r="AV435" s="24"/>
      <c r="AW435" s="24"/>
      <c r="AX435" s="24"/>
      <c r="AY435" s="24"/>
    </row>
    <row r="436" spans="3:51" s="23" customFormat="1">
      <c r="C436" s="115"/>
      <c r="D436" s="115"/>
      <c r="E436" s="115"/>
      <c r="O436" s="24"/>
      <c r="AB436" s="24"/>
      <c r="AC436" s="24"/>
      <c r="AD436" s="24"/>
      <c r="AE436" s="24"/>
      <c r="AV436" s="24"/>
      <c r="AW436" s="24"/>
      <c r="AX436" s="24"/>
      <c r="AY436" s="24"/>
    </row>
    <row r="437" spans="3:51" s="23" customFormat="1">
      <c r="C437" s="115"/>
      <c r="D437" s="115"/>
      <c r="E437" s="115"/>
      <c r="O437" s="24"/>
      <c r="AB437" s="24"/>
      <c r="AC437" s="24"/>
      <c r="AD437" s="24"/>
      <c r="AE437" s="24"/>
      <c r="AV437" s="24"/>
      <c r="AW437" s="24"/>
      <c r="AX437" s="24"/>
      <c r="AY437" s="24"/>
    </row>
    <row r="438" spans="3:51" s="23" customFormat="1">
      <c r="C438" s="115"/>
      <c r="D438" s="115"/>
      <c r="E438" s="115"/>
      <c r="O438" s="24"/>
      <c r="AB438" s="24"/>
      <c r="AC438" s="24"/>
      <c r="AD438" s="24"/>
      <c r="AE438" s="24"/>
      <c r="AV438" s="24"/>
      <c r="AW438" s="24"/>
      <c r="AX438" s="24"/>
      <c r="AY438" s="24"/>
    </row>
    <row r="439" spans="3:51" s="23" customFormat="1">
      <c r="C439" s="115"/>
      <c r="D439" s="115"/>
      <c r="E439" s="115"/>
      <c r="O439" s="24"/>
      <c r="AB439" s="24"/>
      <c r="AC439" s="24"/>
      <c r="AD439" s="24"/>
      <c r="AE439" s="24"/>
      <c r="AV439" s="24"/>
      <c r="AW439" s="24"/>
      <c r="AX439" s="24"/>
      <c r="AY439" s="24"/>
    </row>
    <row r="440" spans="3:51" s="23" customFormat="1">
      <c r="C440" s="115"/>
      <c r="D440" s="115"/>
      <c r="E440" s="115"/>
      <c r="O440" s="24"/>
      <c r="AB440" s="24"/>
      <c r="AC440" s="24"/>
      <c r="AD440" s="24"/>
      <c r="AE440" s="24"/>
      <c r="AV440" s="24"/>
      <c r="AW440" s="24"/>
      <c r="AX440" s="24"/>
      <c r="AY440" s="24"/>
    </row>
    <row r="441" spans="3:51" s="23" customFormat="1">
      <c r="C441" s="115"/>
      <c r="D441" s="115"/>
      <c r="E441" s="115"/>
      <c r="O441" s="24"/>
      <c r="AB441" s="24"/>
      <c r="AC441" s="24"/>
      <c r="AD441" s="24"/>
      <c r="AE441" s="24"/>
      <c r="AV441" s="24"/>
      <c r="AW441" s="24"/>
      <c r="AX441" s="24"/>
      <c r="AY441" s="24"/>
    </row>
    <row r="442" spans="3:51" s="23" customFormat="1">
      <c r="C442" s="115"/>
      <c r="D442" s="115"/>
      <c r="E442" s="115"/>
      <c r="O442" s="24"/>
      <c r="AB442" s="24"/>
      <c r="AC442" s="24"/>
      <c r="AD442" s="24"/>
      <c r="AE442" s="24"/>
      <c r="AV442" s="24"/>
      <c r="AW442" s="24"/>
      <c r="AX442" s="24"/>
      <c r="AY442" s="24"/>
    </row>
    <row r="443" spans="3:51" s="23" customFormat="1">
      <c r="C443" s="115"/>
      <c r="D443" s="115"/>
      <c r="E443" s="115"/>
      <c r="O443" s="24"/>
      <c r="AB443" s="24"/>
      <c r="AC443" s="24"/>
      <c r="AD443" s="24"/>
      <c r="AE443" s="24"/>
      <c r="AV443" s="24"/>
      <c r="AW443" s="24"/>
      <c r="AX443" s="24"/>
      <c r="AY443" s="24"/>
    </row>
    <row r="444" spans="3:51" s="23" customFormat="1">
      <c r="C444" s="115"/>
      <c r="D444" s="115"/>
      <c r="E444" s="115"/>
      <c r="O444" s="24"/>
      <c r="AB444" s="24"/>
      <c r="AC444" s="24"/>
      <c r="AD444" s="24"/>
      <c r="AE444" s="24"/>
      <c r="AV444" s="24"/>
      <c r="AW444" s="24"/>
      <c r="AX444" s="24"/>
      <c r="AY444" s="24"/>
    </row>
    <row r="445" spans="3:51" s="23" customFormat="1">
      <c r="C445" s="115"/>
      <c r="D445" s="115"/>
      <c r="E445" s="115"/>
      <c r="O445" s="24"/>
      <c r="AB445" s="24"/>
      <c r="AC445" s="24"/>
      <c r="AD445" s="24"/>
      <c r="AE445" s="24"/>
      <c r="AV445" s="24"/>
      <c r="AW445" s="24"/>
      <c r="AX445" s="24"/>
      <c r="AY445" s="24"/>
    </row>
    <row r="446" spans="3:51" s="23" customFormat="1">
      <c r="C446" s="115"/>
      <c r="D446" s="115"/>
      <c r="E446" s="115"/>
      <c r="O446" s="24"/>
      <c r="AB446" s="24"/>
      <c r="AC446" s="24"/>
      <c r="AD446" s="24"/>
      <c r="AE446" s="24"/>
      <c r="AV446" s="24"/>
      <c r="AW446" s="24"/>
      <c r="AX446" s="24"/>
      <c r="AY446" s="24"/>
    </row>
    <row r="447" spans="3:51" s="23" customFormat="1">
      <c r="C447" s="115"/>
      <c r="D447" s="115"/>
      <c r="E447" s="115"/>
      <c r="O447" s="24"/>
      <c r="AB447" s="24"/>
      <c r="AC447" s="24"/>
      <c r="AD447" s="24"/>
      <c r="AE447" s="24"/>
      <c r="AV447" s="24"/>
      <c r="AW447" s="24"/>
      <c r="AX447" s="24"/>
      <c r="AY447" s="24"/>
    </row>
    <row r="448" spans="3:51" s="23" customFormat="1">
      <c r="C448" s="115"/>
      <c r="D448" s="115"/>
      <c r="E448" s="115"/>
      <c r="O448" s="24"/>
      <c r="AB448" s="24"/>
      <c r="AC448" s="24"/>
      <c r="AD448" s="24"/>
      <c r="AE448" s="24"/>
      <c r="AV448" s="24"/>
      <c r="AW448" s="24"/>
      <c r="AX448" s="24"/>
      <c r="AY448" s="24"/>
    </row>
    <row r="449" spans="3:51" s="23" customFormat="1">
      <c r="C449" s="115"/>
      <c r="D449" s="115"/>
      <c r="E449" s="115"/>
      <c r="O449" s="24"/>
      <c r="AB449" s="24"/>
      <c r="AC449" s="24"/>
      <c r="AD449" s="24"/>
      <c r="AE449" s="24"/>
      <c r="AV449" s="24"/>
      <c r="AW449" s="24"/>
      <c r="AX449" s="24"/>
      <c r="AY449" s="24"/>
    </row>
    <row r="450" spans="3:51" s="23" customFormat="1">
      <c r="C450" s="115"/>
      <c r="D450" s="115"/>
      <c r="E450" s="115"/>
      <c r="O450" s="24"/>
      <c r="AB450" s="24"/>
      <c r="AC450" s="24"/>
      <c r="AD450" s="24"/>
      <c r="AE450" s="24"/>
      <c r="AV450" s="24"/>
      <c r="AW450" s="24"/>
      <c r="AX450" s="24"/>
      <c r="AY450" s="24"/>
    </row>
    <row r="451" spans="3:51" s="23" customFormat="1">
      <c r="C451" s="115"/>
      <c r="D451" s="115"/>
      <c r="E451" s="115"/>
      <c r="O451" s="24"/>
      <c r="AB451" s="24"/>
      <c r="AC451" s="24"/>
      <c r="AD451" s="24"/>
      <c r="AE451" s="24"/>
      <c r="AV451" s="24"/>
      <c r="AW451" s="24"/>
      <c r="AX451" s="24"/>
      <c r="AY451" s="24"/>
    </row>
    <row r="452" spans="3:51" s="23" customFormat="1">
      <c r="C452" s="115"/>
      <c r="D452" s="115"/>
      <c r="E452" s="115"/>
      <c r="O452" s="24"/>
      <c r="AB452" s="24"/>
      <c r="AC452" s="24"/>
      <c r="AD452" s="24"/>
      <c r="AE452" s="24"/>
      <c r="AV452" s="24"/>
      <c r="AW452" s="24"/>
      <c r="AX452" s="24"/>
      <c r="AY452" s="24"/>
    </row>
    <row r="453" spans="3:51" s="23" customFormat="1">
      <c r="C453" s="115"/>
      <c r="D453" s="115"/>
      <c r="E453" s="115"/>
      <c r="O453" s="24"/>
      <c r="AB453" s="24"/>
      <c r="AC453" s="24"/>
      <c r="AD453" s="24"/>
      <c r="AE453" s="24"/>
      <c r="AV453" s="24"/>
      <c r="AW453" s="24"/>
      <c r="AX453" s="24"/>
      <c r="AY453" s="24"/>
    </row>
    <row r="454" spans="3:51" s="23" customFormat="1">
      <c r="C454" s="115"/>
      <c r="D454" s="115"/>
      <c r="E454" s="115"/>
      <c r="O454" s="24"/>
      <c r="AB454" s="24"/>
      <c r="AC454" s="24"/>
      <c r="AD454" s="24"/>
      <c r="AE454" s="24"/>
      <c r="AV454" s="24"/>
      <c r="AW454" s="24"/>
      <c r="AX454" s="24"/>
      <c r="AY454" s="24"/>
    </row>
    <row r="455" spans="3:51" s="23" customFormat="1">
      <c r="C455" s="115"/>
      <c r="D455" s="115"/>
      <c r="E455" s="115"/>
      <c r="O455" s="24"/>
      <c r="AB455" s="24"/>
      <c r="AC455" s="24"/>
      <c r="AD455" s="24"/>
      <c r="AE455" s="24"/>
      <c r="AV455" s="24"/>
      <c r="AW455" s="24"/>
      <c r="AX455" s="24"/>
      <c r="AY455" s="24"/>
    </row>
    <row r="456" spans="3:51" s="23" customFormat="1">
      <c r="C456" s="115"/>
      <c r="D456" s="115"/>
      <c r="E456" s="115"/>
      <c r="O456" s="24"/>
      <c r="AB456" s="24"/>
      <c r="AC456" s="24"/>
      <c r="AD456" s="24"/>
      <c r="AE456" s="24"/>
      <c r="AV456" s="24"/>
      <c r="AW456" s="24"/>
      <c r="AX456" s="24"/>
      <c r="AY456" s="24"/>
    </row>
    <row r="457" spans="3:51" s="23" customFormat="1">
      <c r="C457" s="115"/>
      <c r="D457" s="115"/>
      <c r="E457" s="115"/>
      <c r="O457" s="24"/>
      <c r="AB457" s="24"/>
      <c r="AC457" s="24"/>
      <c r="AD457" s="24"/>
      <c r="AE457" s="24"/>
      <c r="AV457" s="24"/>
      <c r="AW457" s="24"/>
      <c r="AX457" s="24"/>
      <c r="AY457" s="24"/>
    </row>
    <row r="458" spans="3:51" s="23" customFormat="1">
      <c r="C458" s="115"/>
      <c r="D458" s="115"/>
      <c r="E458" s="115"/>
      <c r="O458" s="24"/>
      <c r="AB458" s="24"/>
      <c r="AC458" s="24"/>
      <c r="AD458" s="24"/>
      <c r="AE458" s="24"/>
      <c r="AV458" s="24"/>
      <c r="AW458" s="24"/>
      <c r="AX458" s="24"/>
      <c r="AY458" s="24"/>
    </row>
    <row r="459" spans="3:51" s="23" customFormat="1">
      <c r="C459" s="115"/>
      <c r="D459" s="115"/>
      <c r="E459" s="115"/>
      <c r="O459" s="24"/>
      <c r="AB459" s="24"/>
      <c r="AC459" s="24"/>
      <c r="AD459" s="24"/>
      <c r="AE459" s="24"/>
      <c r="AV459" s="24"/>
      <c r="AW459" s="24"/>
      <c r="AX459" s="24"/>
      <c r="AY459" s="24"/>
    </row>
    <row r="460" spans="3:51" s="23" customFormat="1">
      <c r="C460" s="115"/>
      <c r="D460" s="115"/>
      <c r="E460" s="115"/>
      <c r="O460" s="24"/>
      <c r="AB460" s="24"/>
      <c r="AC460" s="24"/>
      <c r="AD460" s="24"/>
      <c r="AE460" s="24"/>
      <c r="AV460" s="24"/>
      <c r="AW460" s="24"/>
      <c r="AX460" s="24"/>
      <c r="AY460" s="24"/>
    </row>
    <row r="461" spans="3:51" s="23" customFormat="1">
      <c r="C461" s="115"/>
      <c r="D461" s="115"/>
      <c r="E461" s="115"/>
      <c r="O461" s="24"/>
      <c r="AB461" s="24"/>
      <c r="AC461" s="24"/>
      <c r="AD461" s="24"/>
      <c r="AE461" s="24"/>
      <c r="AV461" s="24"/>
      <c r="AW461" s="24"/>
      <c r="AX461" s="24"/>
      <c r="AY461" s="24"/>
    </row>
    <row r="462" spans="3:51" s="23" customFormat="1">
      <c r="C462" s="115"/>
      <c r="D462" s="115"/>
      <c r="E462" s="115"/>
      <c r="O462" s="24"/>
      <c r="AB462" s="24"/>
      <c r="AC462" s="24"/>
      <c r="AD462" s="24"/>
      <c r="AE462" s="24"/>
      <c r="AV462" s="24"/>
      <c r="AW462" s="24"/>
      <c r="AX462" s="24"/>
      <c r="AY462" s="24"/>
    </row>
    <row r="463" spans="3:51" s="23" customFormat="1">
      <c r="C463" s="115"/>
      <c r="D463" s="115"/>
      <c r="E463" s="115"/>
      <c r="O463" s="24"/>
      <c r="AB463" s="24"/>
      <c r="AC463" s="24"/>
      <c r="AD463" s="24"/>
      <c r="AE463" s="24"/>
      <c r="AV463" s="24"/>
      <c r="AW463" s="24"/>
      <c r="AX463" s="24"/>
      <c r="AY463" s="24"/>
    </row>
    <row r="464" spans="3:51" s="23" customFormat="1">
      <c r="C464" s="115"/>
      <c r="D464" s="115"/>
      <c r="E464" s="115"/>
      <c r="O464" s="24"/>
      <c r="AB464" s="24"/>
      <c r="AC464" s="24"/>
      <c r="AD464" s="24"/>
      <c r="AE464" s="24"/>
      <c r="AV464" s="24"/>
      <c r="AW464" s="24"/>
      <c r="AX464" s="24"/>
      <c r="AY464" s="24"/>
    </row>
    <row r="465" spans="3:51" s="23" customFormat="1">
      <c r="C465" s="115"/>
      <c r="D465" s="115"/>
      <c r="E465" s="115"/>
      <c r="O465" s="24"/>
      <c r="AB465" s="24"/>
      <c r="AC465" s="24"/>
      <c r="AD465" s="24"/>
      <c r="AE465" s="24"/>
      <c r="AV465" s="24"/>
      <c r="AW465" s="24"/>
      <c r="AX465" s="24"/>
      <c r="AY465" s="24"/>
    </row>
    <row r="466" spans="3:51" s="23" customFormat="1">
      <c r="C466" s="115"/>
      <c r="D466" s="115"/>
      <c r="E466" s="115"/>
      <c r="O466" s="24"/>
      <c r="AB466" s="24"/>
      <c r="AC466" s="24"/>
      <c r="AD466" s="24"/>
      <c r="AE466" s="24"/>
      <c r="AV466" s="24"/>
      <c r="AW466" s="24"/>
      <c r="AX466" s="24"/>
      <c r="AY466" s="24"/>
    </row>
    <row r="467" spans="3:51" s="23" customFormat="1">
      <c r="C467" s="115"/>
      <c r="D467" s="115"/>
      <c r="E467" s="115"/>
      <c r="O467" s="24"/>
      <c r="AB467" s="24"/>
      <c r="AC467" s="24"/>
      <c r="AD467" s="24"/>
      <c r="AE467" s="24"/>
      <c r="AV467" s="24"/>
      <c r="AW467" s="24"/>
      <c r="AX467" s="24"/>
      <c r="AY467" s="24"/>
    </row>
    <row r="468" spans="3:51" s="23" customFormat="1">
      <c r="C468" s="115"/>
      <c r="D468" s="115"/>
      <c r="E468" s="115"/>
      <c r="O468" s="24"/>
      <c r="AB468" s="24"/>
      <c r="AC468" s="24"/>
      <c r="AD468" s="24"/>
      <c r="AE468" s="24"/>
      <c r="AV468" s="24"/>
      <c r="AW468" s="24"/>
      <c r="AX468" s="24"/>
      <c r="AY468" s="24"/>
    </row>
    <row r="469" spans="3:51" s="23" customFormat="1">
      <c r="C469" s="115"/>
      <c r="D469" s="115"/>
      <c r="E469" s="115"/>
      <c r="O469" s="24"/>
      <c r="AB469" s="24"/>
      <c r="AC469" s="24"/>
      <c r="AD469" s="24"/>
      <c r="AE469" s="24"/>
      <c r="AV469" s="24"/>
      <c r="AW469" s="24"/>
      <c r="AX469" s="24"/>
      <c r="AY469" s="24"/>
    </row>
    <row r="470" spans="3:51" s="23" customFormat="1">
      <c r="C470" s="115"/>
      <c r="D470" s="115"/>
      <c r="E470" s="115"/>
      <c r="O470" s="24"/>
      <c r="AB470" s="24"/>
      <c r="AC470" s="24"/>
      <c r="AD470" s="24"/>
      <c r="AE470" s="24"/>
      <c r="AV470" s="24"/>
      <c r="AW470" s="24"/>
      <c r="AX470" s="24"/>
      <c r="AY470" s="24"/>
    </row>
    <row r="471" spans="3:51" s="23" customFormat="1">
      <c r="C471" s="115"/>
      <c r="D471" s="115"/>
      <c r="E471" s="115"/>
      <c r="O471" s="24"/>
      <c r="AB471" s="24"/>
      <c r="AC471" s="24"/>
      <c r="AD471" s="24"/>
      <c r="AE471" s="24"/>
      <c r="AV471" s="24"/>
      <c r="AW471" s="24"/>
      <c r="AX471" s="24"/>
      <c r="AY471" s="24"/>
    </row>
    <row r="472" spans="3:51" s="23" customFormat="1">
      <c r="C472" s="115"/>
      <c r="D472" s="115"/>
      <c r="E472" s="115"/>
      <c r="O472" s="24"/>
      <c r="AB472" s="24"/>
      <c r="AC472" s="24"/>
      <c r="AD472" s="24"/>
      <c r="AE472" s="24"/>
      <c r="AV472" s="24"/>
      <c r="AW472" s="24"/>
      <c r="AX472" s="24"/>
      <c r="AY472" s="24"/>
    </row>
    <row r="473" spans="3:51" s="23" customFormat="1">
      <c r="C473" s="115"/>
      <c r="D473" s="115"/>
      <c r="E473" s="115"/>
      <c r="O473" s="24"/>
      <c r="AB473" s="24"/>
      <c r="AC473" s="24"/>
      <c r="AD473" s="24"/>
      <c r="AE473" s="24"/>
      <c r="AV473" s="24"/>
      <c r="AW473" s="24"/>
      <c r="AX473" s="24"/>
      <c r="AY473" s="24"/>
    </row>
    <row r="474" spans="3:51" s="23" customFormat="1">
      <c r="C474" s="115"/>
      <c r="D474" s="115"/>
      <c r="E474" s="115"/>
      <c r="O474" s="24"/>
      <c r="AB474" s="24"/>
      <c r="AC474" s="24"/>
      <c r="AD474" s="24"/>
      <c r="AE474" s="24"/>
      <c r="AV474" s="24"/>
      <c r="AW474" s="24"/>
      <c r="AX474" s="24"/>
      <c r="AY474" s="24"/>
    </row>
    <row r="475" spans="3:51" s="23" customFormat="1">
      <c r="C475" s="115"/>
      <c r="D475" s="115"/>
      <c r="E475" s="115"/>
      <c r="O475" s="24"/>
      <c r="AB475" s="24"/>
      <c r="AC475" s="24"/>
      <c r="AD475" s="24"/>
      <c r="AE475" s="24"/>
      <c r="AV475" s="24"/>
      <c r="AW475" s="24"/>
      <c r="AX475" s="24"/>
      <c r="AY475" s="24"/>
    </row>
    <row r="476" spans="3:51" s="23" customFormat="1">
      <c r="C476" s="115"/>
      <c r="D476" s="115"/>
      <c r="E476" s="115"/>
      <c r="O476" s="24"/>
      <c r="AB476" s="24"/>
      <c r="AC476" s="24"/>
      <c r="AD476" s="24"/>
      <c r="AE476" s="24"/>
      <c r="AV476" s="24"/>
      <c r="AW476" s="24"/>
      <c r="AX476" s="24"/>
      <c r="AY476" s="24"/>
    </row>
    <row r="477" spans="3:51" s="23" customFormat="1">
      <c r="C477" s="115"/>
      <c r="D477" s="115"/>
      <c r="E477" s="115"/>
      <c r="O477" s="24"/>
      <c r="AB477" s="24"/>
      <c r="AC477" s="24"/>
      <c r="AD477" s="24"/>
      <c r="AE477" s="24"/>
      <c r="AV477" s="24"/>
      <c r="AW477" s="24"/>
      <c r="AX477" s="24"/>
      <c r="AY477" s="24"/>
    </row>
    <row r="478" spans="3:51" s="23" customFormat="1">
      <c r="C478" s="115"/>
      <c r="D478" s="115"/>
      <c r="E478" s="115"/>
      <c r="O478" s="24"/>
      <c r="AB478" s="24"/>
      <c r="AC478" s="24"/>
      <c r="AD478" s="24"/>
      <c r="AE478" s="24"/>
      <c r="AV478" s="24"/>
      <c r="AW478" s="24"/>
      <c r="AX478" s="24"/>
      <c r="AY478" s="24"/>
    </row>
    <row r="479" spans="3:51" s="23" customFormat="1">
      <c r="C479" s="115"/>
      <c r="D479" s="115"/>
      <c r="E479" s="115"/>
      <c r="O479" s="24"/>
      <c r="AB479" s="24"/>
      <c r="AC479" s="24"/>
      <c r="AD479" s="24"/>
      <c r="AE479" s="24"/>
      <c r="AV479" s="24"/>
      <c r="AW479" s="24"/>
      <c r="AX479" s="24"/>
      <c r="AY479" s="24"/>
    </row>
    <row r="480" spans="3:51" s="23" customFormat="1">
      <c r="C480" s="115"/>
      <c r="D480" s="115"/>
      <c r="E480" s="115"/>
      <c r="O480" s="24"/>
      <c r="AB480" s="24"/>
      <c r="AC480" s="24"/>
      <c r="AD480" s="24"/>
      <c r="AE480" s="24"/>
      <c r="AV480" s="24"/>
      <c r="AW480" s="24"/>
      <c r="AX480" s="24"/>
      <c r="AY480" s="24"/>
    </row>
    <row r="481" spans="3:51" s="23" customFormat="1">
      <c r="C481" s="115"/>
      <c r="D481" s="115"/>
      <c r="E481" s="115"/>
      <c r="O481" s="24"/>
      <c r="AB481" s="24"/>
      <c r="AC481" s="24"/>
      <c r="AD481" s="24"/>
      <c r="AE481" s="24"/>
      <c r="AV481" s="24"/>
      <c r="AW481" s="24"/>
      <c r="AX481" s="24"/>
      <c r="AY481" s="24"/>
    </row>
    <row r="482" spans="3:51" s="23" customFormat="1">
      <c r="C482" s="115"/>
      <c r="D482" s="115"/>
      <c r="E482" s="115"/>
      <c r="O482" s="24"/>
      <c r="AB482" s="24"/>
      <c r="AC482" s="24"/>
      <c r="AD482" s="24"/>
      <c r="AE482" s="24"/>
      <c r="AV482" s="24"/>
      <c r="AW482" s="24"/>
      <c r="AX482" s="24"/>
      <c r="AY482" s="24"/>
    </row>
    <row r="483" spans="3:51" s="23" customFormat="1">
      <c r="C483" s="115"/>
      <c r="D483" s="115"/>
      <c r="E483" s="115"/>
      <c r="O483" s="24"/>
      <c r="AB483" s="24"/>
      <c r="AC483" s="24"/>
      <c r="AD483" s="24"/>
      <c r="AE483" s="24"/>
      <c r="AV483" s="24"/>
      <c r="AW483" s="24"/>
      <c r="AX483" s="24"/>
      <c r="AY483" s="24"/>
    </row>
    <row r="484" spans="3:51" s="23" customFormat="1">
      <c r="C484" s="115"/>
      <c r="D484" s="115"/>
      <c r="E484" s="115"/>
      <c r="O484" s="24"/>
      <c r="AB484" s="24"/>
      <c r="AC484" s="24"/>
      <c r="AD484" s="24"/>
      <c r="AE484" s="24"/>
      <c r="AV484" s="24"/>
      <c r="AW484" s="24"/>
      <c r="AX484" s="24"/>
      <c r="AY484" s="24"/>
    </row>
    <row r="485" spans="3:51" s="23" customFormat="1">
      <c r="C485" s="115"/>
      <c r="D485" s="115"/>
      <c r="E485" s="115"/>
      <c r="O485" s="24"/>
      <c r="AB485" s="24"/>
      <c r="AC485" s="24"/>
      <c r="AD485" s="24"/>
      <c r="AE485" s="24"/>
      <c r="AV485" s="24"/>
      <c r="AW485" s="24"/>
      <c r="AX485" s="24"/>
      <c r="AY485" s="24"/>
    </row>
    <row r="486" spans="3:51" s="23" customFormat="1">
      <c r="C486" s="115"/>
      <c r="D486" s="115"/>
      <c r="E486" s="115"/>
      <c r="O486" s="24"/>
      <c r="AB486" s="24"/>
      <c r="AC486" s="24"/>
      <c r="AD486" s="24"/>
      <c r="AE486" s="24"/>
      <c r="AV486" s="24"/>
      <c r="AW486" s="24"/>
      <c r="AX486" s="24"/>
      <c r="AY486" s="24"/>
    </row>
    <row r="487" spans="3:51" s="23" customFormat="1">
      <c r="C487" s="115"/>
      <c r="D487" s="115"/>
      <c r="E487" s="115"/>
      <c r="O487" s="24"/>
      <c r="AB487" s="24"/>
      <c r="AC487" s="24"/>
      <c r="AD487" s="24"/>
      <c r="AE487" s="24"/>
      <c r="AV487" s="24"/>
      <c r="AW487" s="24"/>
      <c r="AX487" s="24"/>
      <c r="AY487" s="24"/>
    </row>
    <row r="488" spans="3:51" s="23" customFormat="1">
      <c r="C488" s="115"/>
      <c r="D488" s="115"/>
      <c r="E488" s="115"/>
      <c r="O488" s="24"/>
      <c r="AB488" s="24"/>
      <c r="AC488" s="24"/>
      <c r="AD488" s="24"/>
      <c r="AE488" s="24"/>
      <c r="AV488" s="24"/>
      <c r="AW488" s="24"/>
      <c r="AX488" s="24"/>
      <c r="AY488" s="24"/>
    </row>
    <row r="489" spans="3:51" s="23" customFormat="1">
      <c r="C489" s="115"/>
      <c r="D489" s="115"/>
      <c r="E489" s="115"/>
      <c r="O489" s="24"/>
      <c r="AB489" s="24"/>
      <c r="AC489" s="24"/>
      <c r="AD489" s="24"/>
      <c r="AE489" s="24"/>
      <c r="AV489" s="24"/>
      <c r="AW489" s="24"/>
      <c r="AX489" s="24"/>
      <c r="AY489" s="24"/>
    </row>
    <row r="490" spans="3:51" s="23" customFormat="1">
      <c r="C490" s="115"/>
      <c r="D490" s="115"/>
      <c r="E490" s="115"/>
      <c r="O490" s="24"/>
      <c r="AB490" s="24"/>
      <c r="AC490" s="24"/>
      <c r="AD490" s="24"/>
      <c r="AE490" s="24"/>
      <c r="AV490" s="24"/>
      <c r="AW490" s="24"/>
      <c r="AX490" s="24"/>
      <c r="AY490" s="24"/>
    </row>
    <row r="491" spans="3:51" s="23" customFormat="1">
      <c r="C491" s="115"/>
      <c r="D491" s="115"/>
      <c r="E491" s="115"/>
      <c r="O491" s="24"/>
      <c r="AB491" s="24"/>
      <c r="AC491" s="24"/>
      <c r="AD491" s="24"/>
      <c r="AE491" s="24"/>
      <c r="AV491" s="24"/>
      <c r="AW491" s="24"/>
      <c r="AX491" s="24"/>
      <c r="AY491" s="24"/>
    </row>
    <row r="492" spans="3:51" s="23" customFormat="1">
      <c r="C492" s="115"/>
      <c r="D492" s="115"/>
      <c r="E492" s="115"/>
      <c r="O492" s="24"/>
      <c r="AB492" s="24"/>
      <c r="AC492" s="24"/>
      <c r="AD492" s="24"/>
      <c r="AE492" s="24"/>
      <c r="AV492" s="24"/>
      <c r="AW492" s="24"/>
      <c r="AX492" s="24"/>
      <c r="AY492" s="24"/>
    </row>
    <row r="493" spans="3:51" s="23" customFormat="1">
      <c r="C493" s="115"/>
      <c r="D493" s="115"/>
      <c r="E493" s="115"/>
      <c r="O493" s="24"/>
      <c r="AB493" s="24"/>
      <c r="AC493" s="24"/>
      <c r="AD493" s="24"/>
      <c r="AE493" s="24"/>
      <c r="AV493" s="24"/>
      <c r="AW493" s="24"/>
      <c r="AX493" s="24"/>
      <c r="AY493" s="24"/>
    </row>
    <row r="494" spans="3:51" s="23" customFormat="1">
      <c r="C494" s="115"/>
      <c r="D494" s="115"/>
      <c r="E494" s="115"/>
      <c r="O494" s="24"/>
      <c r="AB494" s="24"/>
      <c r="AC494" s="24"/>
      <c r="AD494" s="24"/>
      <c r="AE494" s="24"/>
      <c r="AV494" s="24"/>
      <c r="AW494" s="24"/>
      <c r="AX494" s="24"/>
      <c r="AY494" s="24"/>
    </row>
    <row r="495" spans="3:51" s="23" customFormat="1">
      <c r="C495" s="115"/>
      <c r="D495" s="115"/>
      <c r="E495" s="115"/>
      <c r="O495" s="24"/>
      <c r="AB495" s="24"/>
      <c r="AC495" s="24"/>
      <c r="AD495" s="24"/>
      <c r="AE495" s="24"/>
      <c r="AV495" s="24"/>
      <c r="AW495" s="24"/>
      <c r="AX495" s="24"/>
      <c r="AY495" s="24"/>
    </row>
    <row r="496" spans="3:51" s="23" customFormat="1">
      <c r="C496" s="115"/>
      <c r="D496" s="115"/>
      <c r="E496" s="115"/>
      <c r="O496" s="24"/>
      <c r="AB496" s="24"/>
      <c r="AC496" s="24"/>
      <c r="AD496" s="24"/>
      <c r="AE496" s="24"/>
      <c r="AV496" s="24"/>
      <c r="AW496" s="24"/>
      <c r="AX496" s="24"/>
      <c r="AY496" s="24"/>
    </row>
    <row r="497" spans="3:51" s="23" customFormat="1">
      <c r="C497" s="115"/>
      <c r="D497" s="115"/>
      <c r="E497" s="115"/>
      <c r="O497" s="24"/>
      <c r="AB497" s="24"/>
      <c r="AC497" s="24"/>
      <c r="AD497" s="24"/>
      <c r="AE497" s="24"/>
      <c r="AV497" s="24"/>
      <c r="AW497" s="24"/>
      <c r="AX497" s="24"/>
      <c r="AY497" s="24"/>
    </row>
    <row r="498" spans="3:51" s="23" customFormat="1">
      <c r="C498" s="115"/>
      <c r="D498" s="115"/>
      <c r="E498" s="115"/>
      <c r="O498" s="24"/>
      <c r="AB498" s="24"/>
      <c r="AC498" s="24"/>
      <c r="AD498" s="24"/>
      <c r="AE498" s="24"/>
      <c r="AV498" s="24"/>
      <c r="AW498" s="24"/>
      <c r="AX498" s="24"/>
      <c r="AY498" s="24"/>
    </row>
    <row r="499" spans="3:51" s="23" customFormat="1">
      <c r="C499" s="115"/>
      <c r="D499" s="115"/>
      <c r="E499" s="115"/>
      <c r="O499" s="24"/>
      <c r="AB499" s="24"/>
      <c r="AC499" s="24"/>
      <c r="AD499" s="24"/>
      <c r="AE499" s="24"/>
      <c r="AV499" s="24"/>
      <c r="AW499" s="24"/>
      <c r="AX499" s="24"/>
      <c r="AY499" s="24"/>
    </row>
    <row r="500" spans="3:51" s="23" customFormat="1">
      <c r="C500" s="115"/>
      <c r="D500" s="115"/>
      <c r="E500" s="115"/>
      <c r="O500" s="24"/>
      <c r="AB500" s="24"/>
      <c r="AC500" s="24"/>
      <c r="AD500" s="24"/>
      <c r="AE500" s="24"/>
      <c r="AV500" s="24"/>
      <c r="AW500" s="24"/>
      <c r="AX500" s="24"/>
      <c r="AY500" s="24"/>
    </row>
    <row r="501" spans="3:51" s="23" customFormat="1">
      <c r="C501" s="115"/>
      <c r="D501" s="115"/>
      <c r="E501" s="115"/>
      <c r="O501" s="24"/>
      <c r="AB501" s="24"/>
      <c r="AC501" s="24"/>
      <c r="AD501" s="24"/>
      <c r="AE501" s="24"/>
      <c r="AV501" s="24"/>
      <c r="AW501" s="24"/>
      <c r="AX501" s="24"/>
      <c r="AY501" s="24"/>
    </row>
    <row r="502" spans="3:51" s="23" customFormat="1">
      <c r="C502" s="115"/>
      <c r="D502" s="115"/>
      <c r="E502" s="115"/>
      <c r="O502" s="24"/>
      <c r="AB502" s="24"/>
      <c r="AC502" s="24"/>
      <c r="AD502" s="24"/>
      <c r="AE502" s="24"/>
      <c r="AV502" s="24"/>
      <c r="AW502" s="24"/>
      <c r="AX502" s="24"/>
      <c r="AY502" s="24"/>
    </row>
    <row r="503" spans="3:51" s="23" customFormat="1">
      <c r="C503" s="115"/>
      <c r="D503" s="115"/>
      <c r="E503" s="115"/>
      <c r="O503" s="24"/>
      <c r="AB503" s="24"/>
      <c r="AC503" s="24"/>
      <c r="AD503" s="24"/>
      <c r="AE503" s="24"/>
      <c r="AV503" s="24"/>
      <c r="AW503" s="24"/>
      <c r="AX503" s="24"/>
      <c r="AY503" s="24"/>
    </row>
    <row r="504" spans="3:51" s="23" customFormat="1">
      <c r="C504" s="115"/>
      <c r="D504" s="115"/>
      <c r="E504" s="115"/>
      <c r="O504" s="24"/>
      <c r="AB504" s="24"/>
      <c r="AC504" s="24"/>
      <c r="AD504" s="24"/>
      <c r="AE504" s="24"/>
      <c r="AV504" s="24"/>
      <c r="AW504" s="24"/>
      <c r="AX504" s="24"/>
      <c r="AY504" s="24"/>
    </row>
    <row r="505" spans="3:51" s="23" customFormat="1">
      <c r="C505" s="115"/>
      <c r="D505" s="115"/>
      <c r="E505" s="115"/>
      <c r="O505" s="24"/>
      <c r="AB505" s="24"/>
      <c r="AC505" s="24"/>
      <c r="AD505" s="24"/>
      <c r="AE505" s="24"/>
      <c r="AV505" s="24"/>
      <c r="AW505" s="24"/>
      <c r="AX505" s="24"/>
      <c r="AY505" s="24"/>
    </row>
    <row r="506" spans="3:51" s="23" customFormat="1">
      <c r="C506" s="115"/>
      <c r="D506" s="115"/>
      <c r="E506" s="115"/>
      <c r="O506" s="24"/>
      <c r="AB506" s="24"/>
      <c r="AC506" s="24"/>
      <c r="AD506" s="24"/>
      <c r="AE506" s="24"/>
      <c r="AV506" s="24"/>
      <c r="AW506" s="24"/>
      <c r="AX506" s="24"/>
      <c r="AY506" s="24"/>
    </row>
    <row r="507" spans="3:51" s="23" customFormat="1">
      <c r="C507" s="115"/>
      <c r="D507" s="115"/>
      <c r="E507" s="115"/>
      <c r="O507" s="24"/>
      <c r="AB507" s="24"/>
      <c r="AC507" s="24"/>
      <c r="AD507" s="24"/>
      <c r="AE507" s="24"/>
      <c r="AV507" s="24"/>
      <c r="AW507" s="24"/>
      <c r="AX507" s="24"/>
      <c r="AY507" s="24"/>
    </row>
    <row r="508" spans="3:51" s="23" customFormat="1">
      <c r="C508" s="115"/>
      <c r="D508" s="115"/>
      <c r="E508" s="115"/>
      <c r="O508" s="24"/>
      <c r="AB508" s="24"/>
      <c r="AC508" s="24"/>
      <c r="AD508" s="24"/>
      <c r="AE508" s="24"/>
      <c r="AV508" s="24"/>
      <c r="AW508" s="24"/>
      <c r="AX508" s="24"/>
      <c r="AY508" s="24"/>
    </row>
    <row r="509" spans="3:51" s="23" customFormat="1">
      <c r="C509" s="115"/>
      <c r="D509" s="115"/>
      <c r="E509" s="115"/>
      <c r="O509" s="24"/>
      <c r="AB509" s="24"/>
      <c r="AC509" s="24"/>
      <c r="AD509" s="24"/>
      <c r="AE509" s="24"/>
      <c r="AV509" s="24"/>
      <c r="AW509" s="24"/>
      <c r="AX509" s="24"/>
      <c r="AY509" s="24"/>
    </row>
    <row r="510" spans="3:51" s="23" customFormat="1">
      <c r="C510" s="115"/>
      <c r="D510" s="115"/>
      <c r="E510" s="115"/>
      <c r="O510" s="24"/>
      <c r="AB510" s="24"/>
      <c r="AC510" s="24"/>
      <c r="AD510" s="24"/>
      <c r="AE510" s="24"/>
      <c r="AV510" s="24"/>
      <c r="AW510" s="24"/>
      <c r="AX510" s="24"/>
      <c r="AY510" s="24"/>
    </row>
    <row r="511" spans="3:51" s="23" customFormat="1">
      <c r="C511" s="115"/>
      <c r="D511" s="115"/>
      <c r="E511" s="115"/>
      <c r="O511" s="24"/>
      <c r="AB511" s="24"/>
      <c r="AC511" s="24"/>
      <c r="AD511" s="24"/>
      <c r="AE511" s="24"/>
      <c r="AV511" s="24"/>
      <c r="AW511" s="24"/>
      <c r="AX511" s="24"/>
      <c r="AY511" s="24"/>
    </row>
    <row r="512" spans="3:51" s="23" customFormat="1">
      <c r="C512" s="115"/>
      <c r="D512" s="115"/>
      <c r="E512" s="115"/>
      <c r="O512" s="24"/>
      <c r="AB512" s="24"/>
      <c r="AC512" s="24"/>
      <c r="AD512" s="24"/>
      <c r="AE512" s="24"/>
      <c r="AV512" s="24"/>
      <c r="AW512" s="24"/>
      <c r="AX512" s="24"/>
      <c r="AY512" s="24"/>
    </row>
    <row r="513" spans="3:51" s="23" customFormat="1">
      <c r="C513" s="115"/>
      <c r="D513" s="115"/>
      <c r="E513" s="115"/>
      <c r="O513" s="24"/>
      <c r="AB513" s="24"/>
      <c r="AC513" s="24"/>
      <c r="AD513" s="24"/>
      <c r="AE513" s="24"/>
      <c r="AV513" s="24"/>
      <c r="AW513" s="24"/>
      <c r="AX513" s="24"/>
      <c r="AY513" s="24"/>
    </row>
    <row r="514" spans="3:51" s="23" customFormat="1">
      <c r="C514" s="115"/>
      <c r="D514" s="115"/>
      <c r="E514" s="115"/>
      <c r="O514" s="24"/>
      <c r="AB514" s="24"/>
      <c r="AC514" s="24"/>
      <c r="AD514" s="24"/>
      <c r="AE514" s="24"/>
      <c r="AV514" s="24"/>
      <c r="AW514" s="24"/>
      <c r="AX514" s="24"/>
      <c r="AY514" s="24"/>
    </row>
    <row r="515" spans="3:51" s="23" customFormat="1">
      <c r="C515" s="115"/>
      <c r="D515" s="115"/>
      <c r="E515" s="115"/>
      <c r="O515" s="24"/>
      <c r="AB515" s="24"/>
      <c r="AC515" s="24"/>
      <c r="AD515" s="24"/>
      <c r="AE515" s="24"/>
      <c r="AV515" s="24"/>
      <c r="AW515" s="24"/>
      <c r="AX515" s="24"/>
      <c r="AY515" s="24"/>
    </row>
    <row r="516" spans="3:51" s="23" customFormat="1">
      <c r="C516" s="115"/>
      <c r="D516" s="115"/>
      <c r="E516" s="115"/>
      <c r="O516" s="24"/>
      <c r="AB516" s="24"/>
      <c r="AC516" s="24"/>
      <c r="AD516" s="24"/>
      <c r="AE516" s="24"/>
      <c r="AV516" s="24"/>
      <c r="AW516" s="24"/>
      <c r="AX516" s="24"/>
      <c r="AY516" s="24"/>
    </row>
    <row r="517" spans="3:51" s="23" customFormat="1">
      <c r="C517" s="115"/>
      <c r="D517" s="115"/>
      <c r="E517" s="115"/>
      <c r="O517" s="24"/>
      <c r="AB517" s="24"/>
      <c r="AC517" s="24"/>
      <c r="AD517" s="24"/>
      <c r="AE517" s="24"/>
      <c r="AV517" s="24"/>
      <c r="AW517" s="24"/>
      <c r="AX517" s="24"/>
      <c r="AY517" s="24"/>
    </row>
    <row r="518" spans="3:51" s="23" customFormat="1">
      <c r="C518" s="115"/>
      <c r="D518" s="115"/>
      <c r="E518" s="115"/>
      <c r="O518" s="24"/>
      <c r="AB518" s="24"/>
      <c r="AC518" s="24"/>
      <c r="AD518" s="24"/>
      <c r="AE518" s="24"/>
      <c r="AV518" s="24"/>
      <c r="AW518" s="24"/>
      <c r="AX518" s="24"/>
      <c r="AY518" s="24"/>
    </row>
    <row r="519" spans="3:51" s="23" customFormat="1">
      <c r="C519" s="115"/>
      <c r="D519" s="115"/>
      <c r="E519" s="115"/>
      <c r="O519" s="24"/>
      <c r="AB519" s="24"/>
      <c r="AC519" s="24"/>
      <c r="AD519" s="24"/>
      <c r="AE519" s="24"/>
      <c r="AV519" s="24"/>
      <c r="AW519" s="24"/>
      <c r="AX519" s="24"/>
      <c r="AY519" s="24"/>
    </row>
    <row r="520" spans="3:51" s="23" customFormat="1">
      <c r="C520" s="115"/>
      <c r="D520" s="115"/>
      <c r="E520" s="115"/>
      <c r="O520" s="24"/>
      <c r="AB520" s="24"/>
      <c r="AC520" s="24"/>
      <c r="AD520" s="24"/>
      <c r="AE520" s="24"/>
      <c r="AV520" s="24"/>
      <c r="AW520" s="24"/>
      <c r="AX520" s="24"/>
      <c r="AY520" s="24"/>
    </row>
    <row r="521" spans="3:51" s="23" customFormat="1">
      <c r="C521" s="115"/>
      <c r="D521" s="115"/>
      <c r="E521" s="115"/>
      <c r="O521" s="24"/>
      <c r="AB521" s="24"/>
      <c r="AC521" s="24"/>
      <c r="AD521" s="24"/>
      <c r="AE521" s="24"/>
      <c r="AV521" s="24"/>
      <c r="AW521" s="24"/>
      <c r="AX521" s="24"/>
      <c r="AY521" s="24"/>
    </row>
    <row r="522" spans="3:51" s="23" customFormat="1">
      <c r="C522" s="115"/>
      <c r="D522" s="115"/>
      <c r="E522" s="115"/>
      <c r="O522" s="24"/>
      <c r="AB522" s="24"/>
      <c r="AC522" s="24"/>
      <c r="AD522" s="24"/>
      <c r="AE522" s="24"/>
      <c r="AV522" s="24"/>
      <c r="AW522" s="24"/>
      <c r="AX522" s="24"/>
      <c r="AY522" s="24"/>
    </row>
    <row r="523" spans="3:51" s="23" customFormat="1">
      <c r="C523" s="115"/>
      <c r="D523" s="115"/>
      <c r="E523" s="115"/>
      <c r="O523" s="24"/>
      <c r="AB523" s="24"/>
      <c r="AC523" s="24"/>
      <c r="AD523" s="24"/>
      <c r="AE523" s="24"/>
      <c r="AV523" s="24"/>
      <c r="AW523" s="24"/>
      <c r="AX523" s="24"/>
      <c r="AY523" s="24"/>
    </row>
    <row r="524" spans="3:51" s="23" customFormat="1">
      <c r="C524" s="115"/>
      <c r="D524" s="115"/>
      <c r="E524" s="115"/>
      <c r="O524" s="24"/>
      <c r="AB524" s="24"/>
      <c r="AC524" s="24"/>
      <c r="AD524" s="24"/>
      <c r="AE524" s="24"/>
      <c r="AV524" s="24"/>
      <c r="AW524" s="24"/>
      <c r="AX524" s="24"/>
      <c r="AY524" s="24"/>
    </row>
    <row r="525" spans="3:51" s="23" customFormat="1">
      <c r="C525" s="115"/>
      <c r="D525" s="115"/>
      <c r="E525" s="115"/>
      <c r="O525" s="24"/>
      <c r="AB525" s="24"/>
      <c r="AC525" s="24"/>
      <c r="AD525" s="24"/>
      <c r="AE525" s="24"/>
      <c r="AV525" s="24"/>
      <c r="AW525" s="24"/>
      <c r="AX525" s="24"/>
      <c r="AY525" s="24"/>
    </row>
    <row r="526" spans="3:51" s="23" customFormat="1">
      <c r="C526" s="115"/>
      <c r="D526" s="115"/>
      <c r="E526" s="115"/>
      <c r="O526" s="24"/>
      <c r="AB526" s="24"/>
      <c r="AC526" s="24"/>
      <c r="AD526" s="24"/>
      <c r="AE526" s="24"/>
      <c r="AV526" s="24"/>
      <c r="AW526" s="24"/>
      <c r="AX526" s="24"/>
      <c r="AY526" s="24"/>
    </row>
    <row r="527" spans="3:51" s="23" customFormat="1">
      <c r="C527" s="115"/>
      <c r="D527" s="115"/>
      <c r="E527" s="115"/>
      <c r="O527" s="24"/>
      <c r="AB527" s="24"/>
      <c r="AC527" s="24"/>
      <c r="AD527" s="24"/>
      <c r="AE527" s="24"/>
      <c r="AV527" s="24"/>
      <c r="AW527" s="24"/>
      <c r="AX527" s="24"/>
      <c r="AY527" s="24"/>
    </row>
    <row r="528" spans="3:51" s="23" customFormat="1">
      <c r="C528" s="115"/>
      <c r="D528" s="115"/>
      <c r="E528" s="115"/>
      <c r="O528" s="24"/>
      <c r="AB528" s="24"/>
      <c r="AC528" s="24"/>
      <c r="AD528" s="24"/>
      <c r="AE528" s="24"/>
      <c r="AV528" s="24"/>
      <c r="AW528" s="24"/>
      <c r="AX528" s="24"/>
      <c r="AY528" s="24"/>
    </row>
    <row r="529" spans="3:51" s="23" customFormat="1">
      <c r="C529" s="115"/>
      <c r="D529" s="115"/>
      <c r="E529" s="115"/>
      <c r="O529" s="24"/>
      <c r="AB529" s="24"/>
      <c r="AC529" s="24"/>
      <c r="AD529" s="24"/>
      <c r="AE529" s="24"/>
      <c r="AV529" s="24"/>
      <c r="AW529" s="24"/>
      <c r="AX529" s="24"/>
      <c r="AY529" s="24"/>
    </row>
    <row r="530" spans="3:51" s="23" customFormat="1">
      <c r="C530" s="115"/>
      <c r="D530" s="115"/>
      <c r="E530" s="115"/>
      <c r="O530" s="24"/>
      <c r="AB530" s="24"/>
      <c r="AC530" s="24"/>
      <c r="AD530" s="24"/>
      <c r="AE530" s="24"/>
      <c r="AV530" s="24"/>
      <c r="AW530" s="24"/>
      <c r="AX530" s="24"/>
      <c r="AY530" s="24"/>
    </row>
    <row r="531" spans="3:51" s="23" customFormat="1">
      <c r="C531" s="115"/>
      <c r="D531" s="115"/>
      <c r="E531" s="115"/>
      <c r="O531" s="24"/>
      <c r="AB531" s="24"/>
      <c r="AC531" s="24"/>
      <c r="AD531" s="24"/>
      <c r="AE531" s="24"/>
      <c r="AV531" s="24"/>
      <c r="AW531" s="24"/>
      <c r="AX531" s="24"/>
      <c r="AY531" s="24"/>
    </row>
    <row r="532" spans="3:51" s="23" customFormat="1">
      <c r="C532" s="115"/>
      <c r="D532" s="115"/>
      <c r="E532" s="115"/>
      <c r="O532" s="24"/>
      <c r="AB532" s="24"/>
      <c r="AC532" s="24"/>
      <c r="AD532" s="24"/>
      <c r="AE532" s="24"/>
      <c r="AV532" s="24"/>
      <c r="AW532" s="24"/>
      <c r="AX532" s="24"/>
      <c r="AY532" s="24"/>
    </row>
    <row r="533" spans="3:51" s="23" customFormat="1">
      <c r="C533" s="115"/>
      <c r="D533" s="115"/>
      <c r="E533" s="115"/>
      <c r="O533" s="24"/>
      <c r="AB533" s="24"/>
      <c r="AC533" s="24"/>
      <c r="AD533" s="24"/>
      <c r="AE533" s="24"/>
      <c r="AV533" s="24"/>
      <c r="AW533" s="24"/>
      <c r="AX533" s="24"/>
      <c r="AY533" s="24"/>
    </row>
    <row r="534" spans="3:51" s="23" customFormat="1">
      <c r="C534" s="115"/>
      <c r="D534" s="115"/>
      <c r="E534" s="115"/>
      <c r="O534" s="24"/>
      <c r="AB534" s="24"/>
      <c r="AC534" s="24"/>
      <c r="AD534" s="24"/>
      <c r="AE534" s="24"/>
      <c r="AV534" s="24"/>
      <c r="AW534" s="24"/>
      <c r="AX534" s="24"/>
      <c r="AY534" s="24"/>
    </row>
    <row r="535" spans="3:51" s="23" customFormat="1">
      <c r="C535" s="115"/>
      <c r="D535" s="115"/>
      <c r="E535" s="115"/>
      <c r="O535" s="24"/>
      <c r="AB535" s="24"/>
      <c r="AC535" s="24"/>
      <c r="AD535" s="24"/>
      <c r="AE535" s="24"/>
      <c r="AV535" s="24"/>
      <c r="AW535" s="24"/>
      <c r="AX535" s="24"/>
      <c r="AY535" s="24"/>
    </row>
    <row r="536" spans="3:51" s="23" customFormat="1">
      <c r="C536" s="115"/>
      <c r="D536" s="115"/>
      <c r="E536" s="115"/>
      <c r="O536" s="24"/>
      <c r="AB536" s="24"/>
      <c r="AC536" s="24"/>
      <c r="AD536" s="24"/>
      <c r="AE536" s="24"/>
      <c r="AV536" s="24"/>
      <c r="AW536" s="24"/>
      <c r="AX536" s="24"/>
      <c r="AY536" s="24"/>
    </row>
    <row r="537" spans="3:51" s="23" customFormat="1">
      <c r="C537" s="115"/>
      <c r="D537" s="115"/>
      <c r="E537" s="115"/>
      <c r="O537" s="24"/>
      <c r="AB537" s="24"/>
      <c r="AC537" s="24"/>
      <c r="AD537" s="24"/>
      <c r="AE537" s="24"/>
      <c r="AV537" s="24"/>
      <c r="AW537" s="24"/>
      <c r="AX537" s="24"/>
      <c r="AY537" s="24"/>
    </row>
    <row r="538" spans="3:51" s="23" customFormat="1">
      <c r="C538" s="115"/>
      <c r="D538" s="115"/>
      <c r="E538" s="115"/>
      <c r="O538" s="24"/>
      <c r="AB538" s="24"/>
      <c r="AC538" s="24"/>
      <c r="AD538" s="24"/>
      <c r="AE538" s="24"/>
      <c r="AV538" s="24"/>
      <c r="AW538" s="24"/>
      <c r="AX538" s="24"/>
      <c r="AY538" s="24"/>
    </row>
    <row r="539" spans="3:51" s="23" customFormat="1">
      <c r="C539" s="115"/>
      <c r="D539" s="115"/>
      <c r="E539" s="115"/>
      <c r="O539" s="24"/>
      <c r="AB539" s="24"/>
      <c r="AC539" s="24"/>
      <c r="AD539" s="24"/>
      <c r="AE539" s="24"/>
      <c r="AV539" s="24"/>
      <c r="AW539" s="24"/>
      <c r="AX539" s="24"/>
      <c r="AY539" s="24"/>
    </row>
    <row r="540" spans="3:51" s="23" customFormat="1">
      <c r="C540" s="115"/>
      <c r="D540" s="115"/>
      <c r="E540" s="115"/>
      <c r="O540" s="24"/>
      <c r="AB540" s="24"/>
      <c r="AC540" s="24"/>
      <c r="AD540" s="24"/>
      <c r="AE540" s="24"/>
      <c r="AV540" s="24"/>
      <c r="AW540" s="24"/>
      <c r="AX540" s="24"/>
      <c r="AY540" s="24"/>
    </row>
    <row r="541" spans="3:51" s="23" customFormat="1">
      <c r="C541" s="115"/>
      <c r="D541" s="115"/>
      <c r="E541" s="115"/>
      <c r="O541" s="24"/>
      <c r="AB541" s="24"/>
      <c r="AC541" s="24"/>
      <c r="AD541" s="24"/>
      <c r="AE541" s="24"/>
      <c r="AV541" s="24"/>
      <c r="AW541" s="24"/>
      <c r="AX541" s="24"/>
      <c r="AY541" s="24"/>
    </row>
    <row r="542" spans="3:51" s="23" customFormat="1">
      <c r="C542" s="115"/>
      <c r="D542" s="115"/>
      <c r="E542" s="115"/>
      <c r="O542" s="24"/>
      <c r="AB542" s="24"/>
      <c r="AC542" s="24"/>
      <c r="AD542" s="24"/>
      <c r="AE542" s="24"/>
      <c r="AV542" s="24"/>
      <c r="AW542" s="24"/>
      <c r="AX542" s="24"/>
      <c r="AY542" s="24"/>
    </row>
    <row r="543" spans="3:51" s="23" customFormat="1">
      <c r="C543" s="115"/>
      <c r="D543" s="115"/>
      <c r="E543" s="115"/>
      <c r="O543" s="24"/>
      <c r="AB543" s="24"/>
      <c r="AC543" s="24"/>
      <c r="AD543" s="24"/>
      <c r="AE543" s="24"/>
      <c r="AV543" s="24"/>
      <c r="AW543" s="24"/>
      <c r="AX543" s="24"/>
      <c r="AY543" s="24"/>
    </row>
    <row r="544" spans="3:51" s="23" customFormat="1">
      <c r="C544" s="115"/>
      <c r="D544" s="115"/>
      <c r="E544" s="115"/>
      <c r="O544" s="24"/>
      <c r="AB544" s="24"/>
      <c r="AC544" s="24"/>
      <c r="AD544" s="24"/>
      <c r="AE544" s="24"/>
      <c r="AV544" s="24"/>
      <c r="AW544" s="24"/>
      <c r="AX544" s="24"/>
      <c r="AY544" s="24"/>
    </row>
    <row r="545" spans="3:51" s="23" customFormat="1">
      <c r="C545" s="115"/>
      <c r="D545" s="115"/>
      <c r="E545" s="115"/>
      <c r="O545" s="24"/>
      <c r="AB545" s="24"/>
      <c r="AC545" s="24"/>
      <c r="AD545" s="24"/>
      <c r="AE545" s="24"/>
      <c r="AV545" s="24"/>
      <c r="AW545" s="24"/>
      <c r="AX545" s="24"/>
      <c r="AY545" s="24"/>
    </row>
    <row r="546" spans="3:51" s="23" customFormat="1">
      <c r="C546" s="115"/>
      <c r="D546" s="115"/>
      <c r="E546" s="115"/>
      <c r="O546" s="24"/>
      <c r="AB546" s="24"/>
      <c r="AC546" s="24"/>
      <c r="AD546" s="24"/>
      <c r="AE546" s="24"/>
      <c r="AV546" s="24"/>
      <c r="AW546" s="24"/>
      <c r="AX546" s="24"/>
      <c r="AY546" s="24"/>
    </row>
    <row r="547" spans="3:51" s="23" customFormat="1">
      <c r="C547" s="115"/>
      <c r="D547" s="115"/>
      <c r="E547" s="115"/>
      <c r="O547" s="24"/>
      <c r="AB547" s="24"/>
      <c r="AC547" s="24"/>
      <c r="AD547" s="24"/>
      <c r="AE547" s="24"/>
      <c r="AV547" s="24"/>
      <c r="AW547" s="24"/>
      <c r="AX547" s="24"/>
      <c r="AY547" s="24"/>
    </row>
    <row r="548" spans="3:51" s="23" customFormat="1">
      <c r="C548" s="115"/>
      <c r="D548" s="115"/>
      <c r="E548" s="115"/>
      <c r="O548" s="24"/>
      <c r="AB548" s="24"/>
      <c r="AC548" s="24"/>
      <c r="AD548" s="24"/>
      <c r="AE548" s="24"/>
      <c r="AV548" s="24"/>
      <c r="AW548" s="24"/>
      <c r="AX548" s="24"/>
      <c r="AY548" s="24"/>
    </row>
    <row r="549" spans="3:51" s="23" customFormat="1">
      <c r="C549" s="115"/>
      <c r="D549" s="115"/>
      <c r="E549" s="115"/>
      <c r="O549" s="24"/>
      <c r="AB549" s="24"/>
      <c r="AC549" s="24"/>
      <c r="AD549" s="24"/>
      <c r="AE549" s="24"/>
      <c r="AV549" s="24"/>
      <c r="AW549" s="24"/>
      <c r="AX549" s="24"/>
      <c r="AY549" s="24"/>
    </row>
    <row r="550" spans="3:51" s="23" customFormat="1">
      <c r="C550" s="115"/>
      <c r="D550" s="115"/>
      <c r="E550" s="115"/>
      <c r="O550" s="24"/>
      <c r="AB550" s="24"/>
      <c r="AC550" s="24"/>
      <c r="AD550" s="24"/>
      <c r="AE550" s="24"/>
      <c r="AV550" s="24"/>
      <c r="AW550" s="24"/>
      <c r="AX550" s="24"/>
      <c r="AY550" s="24"/>
    </row>
    <row r="551" spans="3:51" s="23" customFormat="1">
      <c r="C551" s="115"/>
      <c r="D551" s="115"/>
      <c r="E551" s="115"/>
      <c r="O551" s="24"/>
      <c r="AB551" s="24"/>
      <c r="AC551" s="24"/>
      <c r="AD551" s="24"/>
      <c r="AE551" s="24"/>
      <c r="AV551" s="24"/>
      <c r="AW551" s="24"/>
      <c r="AX551" s="24"/>
      <c r="AY551" s="24"/>
    </row>
    <row r="552" spans="3:51" s="23" customFormat="1">
      <c r="C552" s="115"/>
      <c r="D552" s="115"/>
      <c r="E552" s="115"/>
      <c r="O552" s="24"/>
      <c r="AB552" s="24"/>
      <c r="AC552" s="24"/>
      <c r="AD552" s="24"/>
      <c r="AE552" s="24"/>
      <c r="AV552" s="24"/>
      <c r="AW552" s="24"/>
      <c r="AX552" s="24"/>
      <c r="AY552" s="24"/>
    </row>
    <row r="553" spans="3:51" s="23" customFormat="1">
      <c r="C553" s="115"/>
      <c r="D553" s="115"/>
      <c r="E553" s="115"/>
      <c r="O553" s="24"/>
      <c r="AB553" s="24"/>
      <c r="AC553" s="24"/>
      <c r="AD553" s="24"/>
      <c r="AE553" s="24"/>
      <c r="AV553" s="24"/>
      <c r="AW553" s="24"/>
      <c r="AX553" s="24"/>
      <c r="AY553" s="24"/>
    </row>
    <row r="554" spans="3:51" s="23" customFormat="1">
      <c r="C554" s="115"/>
      <c r="D554" s="115"/>
      <c r="E554" s="115"/>
      <c r="O554" s="24"/>
      <c r="AB554" s="24"/>
      <c r="AC554" s="24"/>
      <c r="AD554" s="24"/>
      <c r="AE554" s="24"/>
      <c r="AV554" s="24"/>
      <c r="AW554" s="24"/>
      <c r="AX554" s="24"/>
      <c r="AY554" s="24"/>
    </row>
    <row r="555" spans="3:51" s="23" customFormat="1">
      <c r="C555" s="115"/>
      <c r="D555" s="115"/>
      <c r="E555" s="115"/>
      <c r="O555" s="24"/>
      <c r="AB555" s="24"/>
      <c r="AC555" s="24"/>
      <c r="AD555" s="24"/>
      <c r="AE555" s="24"/>
      <c r="AV555" s="24"/>
      <c r="AW555" s="24"/>
      <c r="AX555" s="24"/>
      <c r="AY555" s="24"/>
    </row>
    <row r="556" spans="3:51" s="23" customFormat="1">
      <c r="C556" s="115"/>
      <c r="D556" s="115"/>
      <c r="E556" s="115"/>
      <c r="O556" s="24"/>
      <c r="AB556" s="24"/>
      <c r="AC556" s="24"/>
      <c r="AD556" s="24"/>
      <c r="AE556" s="24"/>
      <c r="AV556" s="24"/>
      <c r="AW556" s="24"/>
      <c r="AX556" s="24"/>
      <c r="AY556" s="24"/>
    </row>
    <row r="557" spans="3:51" s="23" customFormat="1">
      <c r="C557" s="115"/>
      <c r="D557" s="115"/>
      <c r="E557" s="115"/>
      <c r="O557" s="24"/>
      <c r="AB557" s="24"/>
      <c r="AC557" s="24"/>
      <c r="AD557" s="24"/>
      <c r="AE557" s="24"/>
      <c r="AV557" s="24"/>
      <c r="AW557" s="24"/>
      <c r="AX557" s="24"/>
      <c r="AY557" s="24"/>
    </row>
    <row r="558" spans="3:51" s="23" customFormat="1">
      <c r="C558" s="115"/>
      <c r="D558" s="115"/>
      <c r="E558" s="115"/>
      <c r="O558" s="24"/>
      <c r="AB558" s="24"/>
      <c r="AC558" s="24"/>
      <c r="AD558" s="24"/>
      <c r="AE558" s="24"/>
      <c r="AV558" s="24"/>
      <c r="AW558" s="24"/>
      <c r="AX558" s="24"/>
      <c r="AY558" s="24"/>
    </row>
    <row r="559" spans="3:51" s="23" customFormat="1">
      <c r="C559" s="115"/>
      <c r="D559" s="115"/>
      <c r="E559" s="115"/>
      <c r="O559" s="24"/>
      <c r="AB559" s="24"/>
      <c r="AC559" s="24"/>
      <c r="AD559" s="24"/>
      <c r="AE559" s="24"/>
      <c r="AV559" s="24"/>
      <c r="AW559" s="24"/>
      <c r="AX559" s="24"/>
      <c r="AY559" s="24"/>
    </row>
    <row r="560" spans="3:51" s="23" customFormat="1">
      <c r="C560" s="115"/>
      <c r="D560" s="115"/>
      <c r="E560" s="115"/>
      <c r="O560" s="24"/>
      <c r="AB560" s="24"/>
      <c r="AC560" s="24"/>
      <c r="AD560" s="24"/>
      <c r="AE560" s="24"/>
      <c r="AV560" s="24"/>
      <c r="AW560" s="24"/>
      <c r="AX560" s="24"/>
      <c r="AY560" s="24"/>
    </row>
    <row r="561" spans="3:51" s="23" customFormat="1">
      <c r="C561" s="115"/>
      <c r="D561" s="115"/>
      <c r="E561" s="115"/>
      <c r="O561" s="24"/>
      <c r="AB561" s="24"/>
      <c r="AC561" s="24"/>
      <c r="AD561" s="24"/>
      <c r="AE561" s="24"/>
      <c r="AV561" s="24"/>
      <c r="AW561" s="24"/>
      <c r="AX561" s="24"/>
      <c r="AY561" s="24"/>
    </row>
    <row r="562" spans="3:51" s="23" customFormat="1">
      <c r="C562" s="115"/>
      <c r="D562" s="115"/>
      <c r="E562" s="115"/>
      <c r="O562" s="24"/>
      <c r="AB562" s="24"/>
      <c r="AC562" s="24"/>
      <c r="AD562" s="24"/>
      <c r="AE562" s="24"/>
      <c r="AV562" s="24"/>
      <c r="AW562" s="24"/>
      <c r="AX562" s="24"/>
      <c r="AY562" s="24"/>
    </row>
    <row r="563" spans="3:51" s="23" customFormat="1">
      <c r="C563" s="115"/>
      <c r="D563" s="115"/>
      <c r="E563" s="115"/>
      <c r="O563" s="24"/>
      <c r="AB563" s="24"/>
      <c r="AC563" s="24"/>
      <c r="AD563" s="24"/>
      <c r="AE563" s="24"/>
      <c r="AV563" s="24"/>
      <c r="AW563" s="24"/>
      <c r="AX563" s="24"/>
      <c r="AY563" s="24"/>
    </row>
    <row r="564" spans="3:51" s="23" customFormat="1">
      <c r="C564" s="115"/>
      <c r="D564" s="115"/>
      <c r="E564" s="115"/>
      <c r="O564" s="24"/>
      <c r="AB564" s="24"/>
      <c r="AC564" s="24"/>
      <c r="AD564" s="24"/>
      <c r="AE564" s="24"/>
      <c r="AV564" s="24"/>
      <c r="AW564" s="24"/>
      <c r="AX564" s="24"/>
      <c r="AY564" s="24"/>
    </row>
    <row r="565" spans="3:51" s="23" customFormat="1">
      <c r="C565" s="115"/>
      <c r="D565" s="115"/>
      <c r="E565" s="115"/>
      <c r="O565" s="24"/>
      <c r="AB565" s="24"/>
      <c r="AC565" s="24"/>
      <c r="AD565" s="24"/>
      <c r="AE565" s="24"/>
      <c r="AV565" s="24"/>
      <c r="AW565" s="24"/>
      <c r="AX565" s="24"/>
      <c r="AY565" s="24"/>
    </row>
    <row r="566" spans="3:51" s="23" customFormat="1">
      <c r="C566" s="115"/>
      <c r="D566" s="115"/>
      <c r="E566" s="115"/>
      <c r="O566" s="24"/>
      <c r="AB566" s="24"/>
      <c r="AC566" s="24"/>
      <c r="AD566" s="24"/>
      <c r="AE566" s="24"/>
      <c r="AV566" s="24"/>
      <c r="AW566" s="24"/>
      <c r="AX566" s="24"/>
      <c r="AY566" s="24"/>
    </row>
    <row r="567" spans="3:51" s="23" customFormat="1">
      <c r="C567" s="115"/>
      <c r="D567" s="115"/>
      <c r="E567" s="115"/>
      <c r="O567" s="24"/>
      <c r="AB567" s="24"/>
      <c r="AC567" s="24"/>
      <c r="AD567" s="24"/>
      <c r="AE567" s="24"/>
      <c r="AV567" s="24"/>
      <c r="AW567" s="24"/>
      <c r="AX567" s="24"/>
      <c r="AY567" s="24"/>
    </row>
    <row r="568" spans="3:51" s="23" customFormat="1">
      <c r="C568" s="115"/>
      <c r="D568" s="115"/>
      <c r="E568" s="115"/>
      <c r="O568" s="24"/>
      <c r="AB568" s="24"/>
      <c r="AC568" s="24"/>
      <c r="AD568" s="24"/>
      <c r="AE568" s="24"/>
      <c r="AV568" s="24"/>
      <c r="AW568" s="24"/>
      <c r="AX568" s="24"/>
      <c r="AY568" s="24"/>
    </row>
    <row r="569" spans="3:51" s="23" customFormat="1">
      <c r="C569" s="115"/>
      <c r="D569" s="115"/>
      <c r="E569" s="115"/>
      <c r="O569" s="24"/>
      <c r="AB569" s="24"/>
      <c r="AC569" s="24"/>
      <c r="AD569" s="24"/>
      <c r="AE569" s="24"/>
      <c r="AV569" s="24"/>
      <c r="AW569" s="24"/>
      <c r="AX569" s="24"/>
      <c r="AY569" s="24"/>
    </row>
    <row r="570" spans="3:51" s="23" customFormat="1">
      <c r="C570" s="115"/>
      <c r="D570" s="115"/>
      <c r="E570" s="115"/>
      <c r="O570" s="24"/>
      <c r="AB570" s="24"/>
      <c r="AC570" s="24"/>
      <c r="AD570" s="24"/>
      <c r="AE570" s="24"/>
      <c r="AV570" s="24"/>
      <c r="AW570" s="24"/>
      <c r="AX570" s="24"/>
      <c r="AY570" s="24"/>
    </row>
    <row r="571" spans="3:51" s="23" customFormat="1">
      <c r="C571" s="115"/>
      <c r="D571" s="115"/>
      <c r="E571" s="115"/>
      <c r="O571" s="24"/>
      <c r="AB571" s="24"/>
      <c r="AC571" s="24"/>
      <c r="AD571" s="24"/>
      <c r="AE571" s="24"/>
      <c r="AV571" s="24"/>
      <c r="AW571" s="24"/>
      <c r="AX571" s="24"/>
      <c r="AY571" s="24"/>
    </row>
    <row r="572" spans="3:51" s="23" customFormat="1">
      <c r="C572" s="115"/>
      <c r="D572" s="115"/>
      <c r="E572" s="115"/>
      <c r="O572" s="24"/>
      <c r="AB572" s="24"/>
      <c r="AC572" s="24"/>
      <c r="AD572" s="24"/>
      <c r="AE572" s="24"/>
      <c r="AV572" s="24"/>
      <c r="AW572" s="24"/>
      <c r="AX572" s="24"/>
      <c r="AY572" s="24"/>
    </row>
    <row r="573" spans="3:51" s="23" customFormat="1">
      <c r="C573" s="115"/>
      <c r="D573" s="115"/>
      <c r="E573" s="115"/>
      <c r="O573" s="24"/>
      <c r="AB573" s="24"/>
      <c r="AC573" s="24"/>
      <c r="AD573" s="24"/>
      <c r="AE573" s="24"/>
      <c r="AV573" s="24"/>
      <c r="AW573" s="24"/>
      <c r="AX573" s="24"/>
      <c r="AY573" s="24"/>
    </row>
    <row r="574" spans="3:51" s="23" customFormat="1">
      <c r="C574" s="115"/>
      <c r="D574" s="115"/>
      <c r="E574" s="115"/>
      <c r="O574" s="24"/>
      <c r="AB574" s="24"/>
      <c r="AC574" s="24"/>
      <c r="AD574" s="24"/>
      <c r="AE574" s="24"/>
      <c r="AV574" s="24"/>
      <c r="AW574" s="24"/>
      <c r="AX574" s="24"/>
      <c r="AY574" s="24"/>
    </row>
    <row r="575" spans="3:51" s="23" customFormat="1">
      <c r="C575" s="115"/>
      <c r="D575" s="115"/>
      <c r="E575" s="115"/>
      <c r="O575" s="24"/>
      <c r="AB575" s="24"/>
      <c r="AC575" s="24"/>
      <c r="AD575" s="24"/>
      <c r="AE575" s="24"/>
      <c r="AV575" s="24"/>
      <c r="AW575" s="24"/>
      <c r="AX575" s="24"/>
      <c r="AY575" s="24"/>
    </row>
    <row r="576" spans="3:51" s="23" customFormat="1">
      <c r="C576" s="115"/>
      <c r="D576" s="115"/>
      <c r="E576" s="115"/>
      <c r="O576" s="24"/>
      <c r="AB576" s="24"/>
      <c r="AC576" s="24"/>
      <c r="AD576" s="24"/>
      <c r="AE576" s="24"/>
      <c r="AV576" s="24"/>
      <c r="AW576" s="24"/>
      <c r="AX576" s="24"/>
      <c r="AY576" s="24"/>
    </row>
    <row r="577" spans="3:51" s="23" customFormat="1">
      <c r="C577" s="115"/>
      <c r="D577" s="115"/>
      <c r="E577" s="115"/>
      <c r="O577" s="24"/>
      <c r="AB577" s="24"/>
      <c r="AC577" s="24"/>
      <c r="AD577" s="24"/>
      <c r="AE577" s="24"/>
      <c r="AV577" s="24"/>
      <c r="AW577" s="24"/>
      <c r="AX577" s="24"/>
      <c r="AY577" s="24"/>
    </row>
    <row r="578" spans="3:51" s="23" customFormat="1">
      <c r="C578" s="115"/>
      <c r="D578" s="115"/>
      <c r="E578" s="115"/>
      <c r="O578" s="24"/>
      <c r="AB578" s="24"/>
      <c r="AC578" s="24"/>
      <c r="AD578" s="24"/>
      <c r="AE578" s="24"/>
      <c r="AV578" s="24"/>
      <c r="AW578" s="24"/>
      <c r="AX578" s="24"/>
      <c r="AY578" s="24"/>
    </row>
    <row r="579" spans="3:51" s="23" customFormat="1">
      <c r="C579" s="115"/>
      <c r="D579" s="115"/>
      <c r="E579" s="115"/>
      <c r="O579" s="24"/>
      <c r="AB579" s="24"/>
      <c r="AC579" s="24"/>
      <c r="AD579" s="24"/>
      <c r="AE579" s="24"/>
      <c r="AV579" s="24"/>
      <c r="AW579" s="24"/>
      <c r="AX579" s="24"/>
      <c r="AY579" s="24"/>
    </row>
    <row r="580" spans="3:51" s="23" customFormat="1">
      <c r="C580" s="115"/>
      <c r="D580" s="115"/>
      <c r="E580" s="115"/>
      <c r="O580" s="24"/>
      <c r="AB580" s="24"/>
      <c r="AC580" s="24"/>
      <c r="AD580" s="24"/>
      <c r="AE580" s="24"/>
      <c r="AV580" s="24"/>
      <c r="AW580" s="24"/>
      <c r="AX580" s="24"/>
      <c r="AY580" s="24"/>
    </row>
    <row r="581" spans="3:51" s="23" customFormat="1">
      <c r="C581" s="115"/>
      <c r="D581" s="115"/>
      <c r="E581" s="115"/>
      <c r="O581" s="24"/>
      <c r="AB581" s="24"/>
      <c r="AC581" s="24"/>
      <c r="AD581" s="24"/>
      <c r="AE581" s="24"/>
      <c r="AV581" s="24"/>
      <c r="AW581" s="24"/>
      <c r="AX581" s="24"/>
      <c r="AY581" s="24"/>
    </row>
    <row r="582" spans="3:51" s="23" customFormat="1">
      <c r="C582" s="115"/>
      <c r="D582" s="115"/>
      <c r="E582" s="115"/>
      <c r="O582" s="24"/>
      <c r="AB582" s="24"/>
      <c r="AC582" s="24"/>
      <c r="AD582" s="24"/>
      <c r="AE582" s="24"/>
      <c r="AV582" s="24"/>
      <c r="AW582" s="24"/>
      <c r="AX582" s="24"/>
      <c r="AY582" s="24"/>
    </row>
    <row r="583" spans="3:51" s="23" customFormat="1">
      <c r="C583" s="115"/>
      <c r="D583" s="115"/>
      <c r="E583" s="115"/>
      <c r="O583" s="24"/>
      <c r="AB583" s="24"/>
      <c r="AC583" s="24"/>
      <c r="AD583" s="24"/>
      <c r="AE583" s="24"/>
      <c r="AV583" s="24"/>
      <c r="AW583" s="24"/>
      <c r="AX583" s="24"/>
      <c r="AY583" s="24"/>
    </row>
    <row r="584" spans="3:51" s="23" customFormat="1">
      <c r="C584" s="115"/>
      <c r="D584" s="115"/>
      <c r="E584" s="115"/>
      <c r="O584" s="24"/>
      <c r="AB584" s="24"/>
      <c r="AC584" s="24"/>
      <c r="AD584" s="24"/>
      <c r="AE584" s="24"/>
      <c r="AV584" s="24"/>
      <c r="AW584" s="24"/>
      <c r="AX584" s="24"/>
      <c r="AY584" s="24"/>
    </row>
    <row r="585" spans="3:51" s="23" customFormat="1">
      <c r="C585" s="115"/>
      <c r="D585" s="115"/>
      <c r="E585" s="115"/>
      <c r="O585" s="24"/>
      <c r="AB585" s="24"/>
      <c r="AC585" s="24"/>
      <c r="AD585" s="24"/>
      <c r="AE585" s="24"/>
      <c r="AV585" s="24"/>
      <c r="AW585" s="24"/>
      <c r="AX585" s="24"/>
      <c r="AY585" s="24"/>
    </row>
    <row r="586" spans="3:51" s="23" customFormat="1">
      <c r="C586" s="115"/>
      <c r="D586" s="115"/>
      <c r="E586" s="115"/>
      <c r="O586" s="24"/>
      <c r="AB586" s="24"/>
      <c r="AC586" s="24"/>
      <c r="AD586" s="24"/>
      <c r="AE586" s="24"/>
      <c r="AV586" s="24"/>
      <c r="AW586" s="24"/>
      <c r="AX586" s="24"/>
      <c r="AY586" s="24"/>
    </row>
    <row r="587" spans="3:51" s="23" customFormat="1">
      <c r="C587" s="115"/>
      <c r="D587" s="115"/>
      <c r="E587" s="115"/>
      <c r="O587" s="24"/>
      <c r="AB587" s="24"/>
      <c r="AC587" s="24"/>
      <c r="AD587" s="24"/>
      <c r="AE587" s="24"/>
      <c r="AV587" s="24"/>
      <c r="AW587" s="24"/>
      <c r="AX587" s="24"/>
      <c r="AY587" s="24"/>
    </row>
    <row r="588" spans="3:51" s="23" customFormat="1">
      <c r="C588" s="115"/>
      <c r="D588" s="115"/>
      <c r="E588" s="115"/>
      <c r="O588" s="24"/>
      <c r="AB588" s="24"/>
      <c r="AC588" s="24"/>
      <c r="AD588" s="24"/>
      <c r="AE588" s="24"/>
      <c r="AV588" s="24"/>
      <c r="AW588" s="24"/>
      <c r="AX588" s="24"/>
      <c r="AY588" s="24"/>
    </row>
    <row r="589" spans="3:51" s="23" customFormat="1">
      <c r="C589" s="115"/>
      <c r="D589" s="115"/>
      <c r="E589" s="115"/>
      <c r="O589" s="24"/>
      <c r="AB589" s="24"/>
      <c r="AC589" s="24"/>
      <c r="AD589" s="24"/>
      <c r="AE589" s="24"/>
      <c r="AV589" s="24"/>
      <c r="AW589" s="24"/>
      <c r="AX589" s="24"/>
      <c r="AY589" s="24"/>
    </row>
    <row r="590" spans="3:51" s="23" customFormat="1">
      <c r="C590" s="115"/>
      <c r="D590" s="115"/>
      <c r="E590" s="115"/>
      <c r="O590" s="24"/>
      <c r="AB590" s="24"/>
      <c r="AC590" s="24"/>
      <c r="AD590" s="24"/>
      <c r="AE590" s="24"/>
      <c r="AV590" s="24"/>
      <c r="AW590" s="24"/>
      <c r="AX590" s="24"/>
      <c r="AY590" s="24"/>
    </row>
    <row r="591" spans="3:51" s="23" customFormat="1">
      <c r="C591" s="115"/>
      <c r="D591" s="115"/>
      <c r="E591" s="115"/>
      <c r="O591" s="24"/>
      <c r="AB591" s="24"/>
      <c r="AC591" s="24"/>
      <c r="AD591" s="24"/>
      <c r="AE591" s="24"/>
      <c r="AV591" s="24"/>
      <c r="AW591" s="24"/>
      <c r="AX591" s="24"/>
      <c r="AY591" s="24"/>
    </row>
    <row r="592" spans="3:51" s="23" customFormat="1">
      <c r="C592" s="115"/>
      <c r="D592" s="115"/>
      <c r="E592" s="115"/>
      <c r="O592" s="24"/>
      <c r="AB592" s="24"/>
      <c r="AC592" s="24"/>
      <c r="AD592" s="24"/>
      <c r="AE592" s="24"/>
      <c r="AV592" s="24"/>
      <c r="AW592" s="24"/>
      <c r="AX592" s="24"/>
      <c r="AY592" s="24"/>
    </row>
    <row r="593" spans="3:51" s="23" customFormat="1">
      <c r="C593" s="115"/>
      <c r="D593" s="115"/>
      <c r="E593" s="115"/>
      <c r="O593" s="24"/>
      <c r="AB593" s="24"/>
      <c r="AC593" s="24"/>
      <c r="AD593" s="24"/>
      <c r="AE593" s="24"/>
      <c r="AV593" s="24"/>
      <c r="AW593" s="24"/>
      <c r="AX593" s="24"/>
      <c r="AY593" s="24"/>
    </row>
    <row r="594" spans="3:51" s="23" customFormat="1">
      <c r="C594" s="115"/>
      <c r="D594" s="115"/>
      <c r="E594" s="115"/>
      <c r="O594" s="24"/>
      <c r="AB594" s="24"/>
      <c r="AC594" s="24"/>
      <c r="AD594" s="24"/>
      <c r="AE594" s="24"/>
      <c r="AV594" s="24"/>
      <c r="AW594" s="24"/>
      <c r="AX594" s="24"/>
      <c r="AY594" s="24"/>
    </row>
    <row r="595" spans="3:51" s="23" customFormat="1">
      <c r="C595" s="115"/>
      <c r="D595" s="115"/>
      <c r="E595" s="115"/>
      <c r="O595" s="24"/>
      <c r="AB595" s="24"/>
      <c r="AC595" s="24"/>
      <c r="AD595" s="24"/>
      <c r="AE595" s="24"/>
      <c r="AV595" s="24"/>
      <c r="AW595" s="24"/>
      <c r="AX595" s="24"/>
      <c r="AY595" s="24"/>
    </row>
    <row r="596" spans="3:51" s="23" customFormat="1">
      <c r="C596" s="115"/>
      <c r="D596" s="115"/>
      <c r="E596" s="115"/>
      <c r="O596" s="24"/>
      <c r="AB596" s="24"/>
      <c r="AC596" s="24"/>
      <c r="AD596" s="24"/>
      <c r="AE596" s="24"/>
      <c r="AV596" s="24"/>
      <c r="AW596" s="24"/>
      <c r="AX596" s="24"/>
      <c r="AY596" s="24"/>
    </row>
    <row r="597" spans="3:51" s="23" customFormat="1">
      <c r="C597" s="115"/>
      <c r="D597" s="115"/>
      <c r="E597" s="115"/>
      <c r="O597" s="24"/>
      <c r="AB597" s="24"/>
      <c r="AC597" s="24"/>
      <c r="AD597" s="24"/>
      <c r="AE597" s="24"/>
      <c r="AV597" s="24"/>
      <c r="AW597" s="24"/>
      <c r="AX597" s="24"/>
      <c r="AY597" s="24"/>
    </row>
    <row r="598" spans="3:51" s="23" customFormat="1">
      <c r="C598" s="115"/>
      <c r="D598" s="115"/>
      <c r="E598" s="115"/>
      <c r="O598" s="24"/>
      <c r="AB598" s="24"/>
      <c r="AC598" s="24"/>
      <c r="AD598" s="24"/>
      <c r="AE598" s="24"/>
      <c r="AV598" s="24"/>
      <c r="AW598" s="24"/>
      <c r="AX598" s="24"/>
      <c r="AY598" s="24"/>
    </row>
    <row r="599" spans="3:51" s="23" customFormat="1">
      <c r="C599" s="115"/>
      <c r="D599" s="115"/>
      <c r="E599" s="115"/>
      <c r="O599" s="24"/>
      <c r="AB599" s="24"/>
      <c r="AC599" s="24"/>
      <c r="AD599" s="24"/>
      <c r="AE599" s="24"/>
      <c r="AV599" s="24"/>
      <c r="AW599" s="24"/>
      <c r="AX599" s="24"/>
      <c r="AY599" s="24"/>
    </row>
    <row r="600" spans="3:51" s="23" customFormat="1">
      <c r="C600" s="115"/>
      <c r="D600" s="115"/>
      <c r="E600" s="115"/>
      <c r="O600" s="24"/>
      <c r="AB600" s="24"/>
      <c r="AC600" s="24"/>
      <c r="AD600" s="24"/>
      <c r="AE600" s="24"/>
      <c r="AV600" s="24"/>
      <c r="AW600" s="24"/>
      <c r="AX600" s="24"/>
      <c r="AY600" s="24"/>
    </row>
    <row r="601" spans="3:51" s="23" customFormat="1">
      <c r="C601" s="115"/>
      <c r="D601" s="115"/>
      <c r="E601" s="115"/>
      <c r="O601" s="24"/>
      <c r="AB601" s="24"/>
      <c r="AC601" s="24"/>
      <c r="AD601" s="24"/>
      <c r="AE601" s="24"/>
      <c r="AV601" s="24"/>
      <c r="AW601" s="24"/>
      <c r="AX601" s="24"/>
      <c r="AY601" s="24"/>
    </row>
    <row r="602" spans="3:51" s="23" customFormat="1">
      <c r="C602" s="115"/>
      <c r="D602" s="115"/>
      <c r="E602" s="115"/>
      <c r="O602" s="24"/>
      <c r="AB602" s="24"/>
      <c r="AC602" s="24"/>
      <c r="AD602" s="24"/>
      <c r="AE602" s="24"/>
      <c r="AV602" s="24"/>
      <c r="AW602" s="24"/>
      <c r="AX602" s="24"/>
      <c r="AY602" s="24"/>
    </row>
    <row r="603" spans="3:51" s="23" customFormat="1">
      <c r="C603" s="115"/>
      <c r="D603" s="115"/>
      <c r="E603" s="115"/>
      <c r="O603" s="24"/>
      <c r="AB603" s="24"/>
      <c r="AC603" s="24"/>
      <c r="AD603" s="24"/>
      <c r="AE603" s="24"/>
      <c r="AV603" s="24"/>
      <c r="AW603" s="24"/>
      <c r="AX603" s="24"/>
      <c r="AY603" s="24"/>
    </row>
    <row r="604" spans="3:51" s="23" customFormat="1">
      <c r="C604" s="115"/>
      <c r="D604" s="115"/>
      <c r="E604" s="115"/>
      <c r="O604" s="24"/>
      <c r="AB604" s="24"/>
      <c r="AC604" s="24"/>
      <c r="AD604" s="24"/>
      <c r="AE604" s="24"/>
      <c r="AV604" s="24"/>
      <c r="AW604" s="24"/>
      <c r="AX604" s="24"/>
      <c r="AY604" s="24"/>
    </row>
    <row r="605" spans="3:51" s="23" customFormat="1">
      <c r="C605" s="115"/>
      <c r="D605" s="115"/>
      <c r="E605" s="115"/>
      <c r="O605" s="24"/>
      <c r="AB605" s="24"/>
      <c r="AC605" s="24"/>
      <c r="AD605" s="24"/>
      <c r="AE605" s="24"/>
      <c r="AV605" s="24"/>
      <c r="AW605" s="24"/>
      <c r="AX605" s="24"/>
      <c r="AY605" s="24"/>
    </row>
    <row r="606" spans="3:51" s="23" customFormat="1">
      <c r="C606" s="115"/>
      <c r="D606" s="115"/>
      <c r="E606" s="115"/>
      <c r="O606" s="24"/>
      <c r="AB606" s="24"/>
      <c r="AC606" s="24"/>
      <c r="AD606" s="24"/>
      <c r="AE606" s="24"/>
      <c r="AV606" s="24"/>
      <c r="AW606" s="24"/>
      <c r="AX606" s="24"/>
      <c r="AY606" s="24"/>
    </row>
    <row r="607" spans="3:51" s="23" customFormat="1">
      <c r="C607" s="115"/>
      <c r="D607" s="115"/>
      <c r="E607" s="115"/>
      <c r="O607" s="24"/>
      <c r="AB607" s="24"/>
      <c r="AC607" s="24"/>
      <c r="AD607" s="24"/>
      <c r="AE607" s="24"/>
      <c r="AV607" s="24"/>
      <c r="AW607" s="24"/>
      <c r="AX607" s="24"/>
      <c r="AY607" s="24"/>
    </row>
    <row r="608" spans="3:51" s="23" customFormat="1">
      <c r="C608" s="115"/>
      <c r="D608" s="115"/>
      <c r="E608" s="115"/>
      <c r="O608" s="24"/>
      <c r="AB608" s="24"/>
      <c r="AC608" s="24"/>
      <c r="AD608" s="24"/>
      <c r="AE608" s="24"/>
      <c r="AV608" s="24"/>
      <c r="AW608" s="24"/>
      <c r="AX608" s="24"/>
      <c r="AY608" s="24"/>
    </row>
    <row r="609" spans="3:51" s="23" customFormat="1">
      <c r="C609" s="115"/>
      <c r="D609" s="115"/>
      <c r="E609" s="115"/>
      <c r="O609" s="24"/>
      <c r="AB609" s="24"/>
      <c r="AC609" s="24"/>
      <c r="AD609" s="24"/>
      <c r="AE609" s="24"/>
      <c r="AV609" s="24"/>
      <c r="AW609" s="24"/>
      <c r="AX609" s="24"/>
      <c r="AY609" s="24"/>
    </row>
    <row r="610" spans="3:51" s="23" customFormat="1">
      <c r="C610" s="115"/>
      <c r="D610" s="115"/>
      <c r="E610" s="115"/>
      <c r="O610" s="24"/>
      <c r="AB610" s="24"/>
      <c r="AC610" s="24"/>
      <c r="AD610" s="24"/>
      <c r="AE610" s="24"/>
      <c r="AV610" s="24"/>
      <c r="AW610" s="24"/>
      <c r="AX610" s="24"/>
      <c r="AY610" s="24"/>
    </row>
    <row r="611" spans="3:51" s="23" customFormat="1">
      <c r="C611" s="115"/>
      <c r="D611" s="115"/>
      <c r="E611" s="115"/>
      <c r="O611" s="24"/>
      <c r="AB611" s="24"/>
      <c r="AC611" s="24"/>
      <c r="AD611" s="24"/>
      <c r="AE611" s="24"/>
      <c r="AV611" s="24"/>
      <c r="AW611" s="24"/>
      <c r="AX611" s="24"/>
      <c r="AY611" s="24"/>
    </row>
    <row r="612" spans="3:51" s="23" customFormat="1">
      <c r="C612" s="115"/>
      <c r="D612" s="115"/>
      <c r="E612" s="115"/>
      <c r="O612" s="24"/>
      <c r="AB612" s="24"/>
      <c r="AC612" s="24"/>
      <c r="AD612" s="24"/>
      <c r="AE612" s="24"/>
      <c r="AV612" s="24"/>
      <c r="AW612" s="24"/>
      <c r="AX612" s="24"/>
      <c r="AY612" s="24"/>
    </row>
    <row r="613" spans="3:51" s="23" customFormat="1">
      <c r="C613" s="115"/>
      <c r="D613" s="115"/>
      <c r="E613" s="115"/>
      <c r="O613" s="24"/>
      <c r="AB613" s="24"/>
      <c r="AC613" s="24"/>
      <c r="AD613" s="24"/>
      <c r="AE613" s="24"/>
      <c r="AV613" s="24"/>
      <c r="AW613" s="24"/>
      <c r="AX613" s="24"/>
      <c r="AY613" s="24"/>
    </row>
    <row r="614" spans="3:51" s="23" customFormat="1">
      <c r="C614" s="115"/>
      <c r="D614" s="115"/>
      <c r="E614" s="115"/>
      <c r="O614" s="24"/>
      <c r="AB614" s="24"/>
      <c r="AC614" s="24"/>
      <c r="AD614" s="24"/>
      <c r="AE614" s="24"/>
      <c r="AV614" s="24"/>
      <c r="AW614" s="24"/>
      <c r="AX614" s="24"/>
      <c r="AY614" s="24"/>
    </row>
    <row r="615" spans="3:51" s="23" customFormat="1">
      <c r="C615" s="115"/>
      <c r="D615" s="115"/>
      <c r="E615" s="115"/>
      <c r="O615" s="24"/>
      <c r="AB615" s="24"/>
      <c r="AC615" s="24"/>
      <c r="AD615" s="24"/>
      <c r="AE615" s="24"/>
      <c r="AV615" s="24"/>
      <c r="AW615" s="24"/>
      <c r="AX615" s="24"/>
      <c r="AY615" s="24"/>
    </row>
    <row r="616" spans="3:51" s="23" customFormat="1">
      <c r="C616" s="115"/>
      <c r="D616" s="115"/>
      <c r="E616" s="115"/>
      <c r="O616" s="24"/>
      <c r="AB616" s="24"/>
      <c r="AC616" s="24"/>
      <c r="AD616" s="24"/>
      <c r="AE616" s="24"/>
      <c r="AV616" s="24"/>
      <c r="AW616" s="24"/>
      <c r="AX616" s="24"/>
      <c r="AY616" s="24"/>
    </row>
    <row r="617" spans="3:51" s="23" customFormat="1">
      <c r="C617" s="115"/>
      <c r="D617" s="115"/>
      <c r="E617" s="115"/>
      <c r="O617" s="24"/>
      <c r="AB617" s="24"/>
      <c r="AC617" s="24"/>
      <c r="AD617" s="24"/>
      <c r="AE617" s="24"/>
      <c r="AV617" s="24"/>
      <c r="AW617" s="24"/>
      <c r="AX617" s="24"/>
      <c r="AY617" s="24"/>
    </row>
    <row r="618" spans="3:51" s="23" customFormat="1">
      <c r="C618" s="115"/>
      <c r="D618" s="115"/>
      <c r="E618" s="115"/>
      <c r="O618" s="24"/>
      <c r="AB618" s="24"/>
      <c r="AC618" s="24"/>
      <c r="AD618" s="24"/>
      <c r="AE618" s="24"/>
      <c r="AV618" s="24"/>
      <c r="AW618" s="24"/>
      <c r="AX618" s="24"/>
      <c r="AY618" s="24"/>
    </row>
    <row r="619" spans="3:51" s="23" customFormat="1">
      <c r="C619" s="115"/>
      <c r="D619" s="115"/>
      <c r="E619" s="115"/>
      <c r="O619" s="24"/>
      <c r="AB619" s="24"/>
      <c r="AC619" s="24"/>
      <c r="AD619" s="24"/>
      <c r="AE619" s="24"/>
      <c r="AV619" s="24"/>
      <c r="AW619" s="24"/>
      <c r="AX619" s="24"/>
      <c r="AY619" s="24"/>
    </row>
    <row r="620" spans="3:51" s="23" customFormat="1">
      <c r="C620" s="115"/>
      <c r="D620" s="115"/>
      <c r="E620" s="115"/>
      <c r="O620" s="24"/>
      <c r="AB620" s="24"/>
      <c r="AC620" s="24"/>
      <c r="AD620" s="24"/>
      <c r="AE620" s="24"/>
      <c r="AV620" s="24"/>
      <c r="AW620" s="24"/>
      <c r="AX620" s="24"/>
      <c r="AY620" s="24"/>
    </row>
    <row r="621" spans="3:51" s="23" customFormat="1">
      <c r="C621" s="115"/>
      <c r="D621" s="115"/>
      <c r="E621" s="115"/>
      <c r="O621" s="24"/>
      <c r="AB621" s="24"/>
      <c r="AC621" s="24"/>
      <c r="AD621" s="24"/>
      <c r="AE621" s="24"/>
      <c r="AV621" s="24"/>
      <c r="AW621" s="24"/>
      <c r="AX621" s="24"/>
      <c r="AY621" s="24"/>
    </row>
    <row r="622" spans="3:51" s="23" customFormat="1">
      <c r="C622" s="115"/>
      <c r="D622" s="115"/>
      <c r="E622" s="115"/>
      <c r="O622" s="24"/>
      <c r="AB622" s="24"/>
      <c r="AC622" s="24"/>
      <c r="AD622" s="24"/>
      <c r="AE622" s="24"/>
      <c r="AV622" s="24"/>
      <c r="AW622" s="24"/>
      <c r="AX622" s="24"/>
      <c r="AY622" s="24"/>
    </row>
    <row r="623" spans="3:51" s="23" customFormat="1">
      <c r="C623" s="115"/>
      <c r="D623" s="115"/>
      <c r="E623" s="115"/>
      <c r="O623" s="24"/>
      <c r="AB623" s="24"/>
      <c r="AC623" s="24"/>
      <c r="AD623" s="24"/>
      <c r="AE623" s="24"/>
      <c r="AV623" s="24"/>
      <c r="AW623" s="24"/>
      <c r="AX623" s="24"/>
      <c r="AY623" s="24"/>
    </row>
    <row r="624" spans="3:51" s="23" customFormat="1">
      <c r="C624" s="115"/>
      <c r="D624" s="115"/>
      <c r="E624" s="115"/>
      <c r="O624" s="24"/>
      <c r="AB624" s="24"/>
      <c r="AC624" s="24"/>
      <c r="AD624" s="24"/>
      <c r="AE624" s="24"/>
      <c r="AV624" s="24"/>
      <c r="AW624" s="24"/>
      <c r="AX624" s="24"/>
      <c r="AY624" s="24"/>
    </row>
    <row r="625" spans="3:51" s="23" customFormat="1">
      <c r="C625" s="115"/>
      <c r="D625" s="115"/>
      <c r="E625" s="115"/>
      <c r="O625" s="24"/>
      <c r="AB625" s="24"/>
      <c r="AC625" s="24"/>
      <c r="AD625" s="24"/>
      <c r="AE625" s="24"/>
      <c r="AV625" s="24"/>
      <c r="AW625" s="24"/>
      <c r="AX625" s="24"/>
      <c r="AY625" s="24"/>
    </row>
    <row r="626" spans="3:51" s="23" customFormat="1">
      <c r="C626" s="115"/>
      <c r="D626" s="115"/>
      <c r="E626" s="115"/>
      <c r="O626" s="24"/>
      <c r="AB626" s="24"/>
      <c r="AC626" s="24"/>
      <c r="AD626" s="24"/>
      <c r="AE626" s="24"/>
      <c r="AV626" s="24"/>
      <c r="AW626" s="24"/>
      <c r="AX626" s="24"/>
      <c r="AY626" s="24"/>
    </row>
    <row r="627" spans="3:51" s="23" customFormat="1">
      <c r="C627" s="115"/>
      <c r="D627" s="115"/>
      <c r="E627" s="115"/>
      <c r="O627" s="24"/>
      <c r="AB627" s="24"/>
      <c r="AC627" s="24"/>
      <c r="AD627" s="24"/>
      <c r="AE627" s="24"/>
      <c r="AV627" s="24"/>
      <c r="AW627" s="24"/>
      <c r="AX627" s="24"/>
      <c r="AY627" s="24"/>
    </row>
    <row r="628" spans="3:51" s="23" customFormat="1">
      <c r="C628" s="115"/>
      <c r="D628" s="115"/>
      <c r="E628" s="115"/>
      <c r="O628" s="24"/>
      <c r="AB628" s="24"/>
      <c r="AC628" s="24"/>
      <c r="AD628" s="24"/>
      <c r="AE628" s="24"/>
      <c r="AV628" s="24"/>
      <c r="AW628" s="24"/>
      <c r="AX628" s="24"/>
      <c r="AY628" s="24"/>
    </row>
    <row r="629" spans="3:51" s="23" customFormat="1">
      <c r="C629" s="115"/>
      <c r="D629" s="115"/>
      <c r="E629" s="115"/>
      <c r="O629" s="24"/>
      <c r="AB629" s="24"/>
      <c r="AC629" s="24"/>
      <c r="AD629" s="24"/>
      <c r="AE629" s="24"/>
      <c r="AV629" s="24"/>
      <c r="AW629" s="24"/>
      <c r="AX629" s="24"/>
      <c r="AY629" s="24"/>
    </row>
    <row r="630" spans="3:51" s="23" customFormat="1">
      <c r="C630" s="115"/>
      <c r="D630" s="115"/>
      <c r="E630" s="115"/>
      <c r="O630" s="24"/>
      <c r="AB630" s="24"/>
      <c r="AC630" s="24"/>
      <c r="AD630" s="24"/>
      <c r="AE630" s="24"/>
      <c r="AV630" s="24"/>
      <c r="AW630" s="24"/>
      <c r="AX630" s="24"/>
      <c r="AY630" s="24"/>
    </row>
    <row r="631" spans="3:51" s="23" customFormat="1">
      <c r="C631" s="115"/>
      <c r="D631" s="115"/>
      <c r="E631" s="115"/>
      <c r="O631" s="24"/>
      <c r="AB631" s="24"/>
      <c r="AC631" s="24"/>
      <c r="AD631" s="24"/>
      <c r="AE631" s="24"/>
      <c r="AV631" s="24"/>
      <c r="AW631" s="24"/>
      <c r="AX631" s="24"/>
      <c r="AY631" s="24"/>
    </row>
    <row r="632" spans="3:51" s="23" customFormat="1">
      <c r="C632" s="115"/>
      <c r="D632" s="115"/>
      <c r="E632" s="115"/>
      <c r="O632" s="24"/>
      <c r="AB632" s="24"/>
      <c r="AC632" s="24"/>
      <c r="AD632" s="24"/>
      <c r="AE632" s="24"/>
      <c r="AV632" s="24"/>
      <c r="AW632" s="24"/>
      <c r="AX632" s="24"/>
      <c r="AY632" s="24"/>
    </row>
    <row r="633" spans="3:51" s="23" customFormat="1">
      <c r="C633" s="115"/>
      <c r="D633" s="115"/>
      <c r="E633" s="115"/>
      <c r="O633" s="24"/>
      <c r="AB633" s="24"/>
      <c r="AC633" s="24"/>
      <c r="AD633" s="24"/>
      <c r="AE633" s="24"/>
      <c r="AV633" s="24"/>
      <c r="AW633" s="24"/>
      <c r="AX633" s="24"/>
      <c r="AY633" s="24"/>
    </row>
    <row r="634" spans="3:51" s="23" customFormat="1">
      <c r="C634" s="115"/>
      <c r="D634" s="115"/>
      <c r="E634" s="115"/>
      <c r="O634" s="24"/>
      <c r="AB634" s="24"/>
      <c r="AC634" s="24"/>
      <c r="AD634" s="24"/>
      <c r="AE634" s="24"/>
      <c r="AV634" s="24"/>
      <c r="AW634" s="24"/>
      <c r="AX634" s="24"/>
      <c r="AY634" s="24"/>
    </row>
    <row r="635" spans="3:51" s="23" customFormat="1">
      <c r="C635" s="115"/>
      <c r="D635" s="115"/>
      <c r="E635" s="115"/>
      <c r="O635" s="24"/>
      <c r="AB635" s="24"/>
      <c r="AC635" s="24"/>
      <c r="AD635" s="24"/>
      <c r="AE635" s="24"/>
      <c r="AV635" s="24"/>
      <c r="AW635" s="24"/>
      <c r="AX635" s="24"/>
      <c r="AY635" s="24"/>
    </row>
    <row r="636" spans="3:51" s="23" customFormat="1">
      <c r="C636" s="115"/>
      <c r="D636" s="115"/>
      <c r="E636" s="115"/>
      <c r="O636" s="24"/>
      <c r="AB636" s="24"/>
      <c r="AC636" s="24"/>
      <c r="AD636" s="24"/>
      <c r="AE636" s="24"/>
      <c r="AV636" s="24"/>
      <c r="AW636" s="24"/>
      <c r="AX636" s="24"/>
      <c r="AY636" s="24"/>
    </row>
    <row r="637" spans="3:51" s="23" customFormat="1">
      <c r="C637" s="115"/>
      <c r="D637" s="115"/>
      <c r="E637" s="115"/>
      <c r="O637" s="24"/>
      <c r="AB637" s="24"/>
      <c r="AC637" s="24"/>
      <c r="AD637" s="24"/>
      <c r="AE637" s="24"/>
      <c r="AV637" s="24"/>
      <c r="AW637" s="24"/>
      <c r="AX637" s="24"/>
      <c r="AY637" s="24"/>
    </row>
    <row r="638" spans="3:51" s="23" customFormat="1">
      <c r="C638" s="115"/>
      <c r="D638" s="115"/>
      <c r="E638" s="115"/>
      <c r="O638" s="24"/>
      <c r="AB638" s="24"/>
      <c r="AC638" s="24"/>
      <c r="AD638" s="24"/>
      <c r="AE638" s="24"/>
      <c r="AV638" s="24"/>
      <c r="AW638" s="24"/>
      <c r="AX638" s="24"/>
      <c r="AY638" s="24"/>
    </row>
    <row r="639" spans="3:51" s="23" customFormat="1">
      <c r="C639" s="115"/>
      <c r="D639" s="115"/>
      <c r="E639" s="115"/>
      <c r="O639" s="24"/>
      <c r="AB639" s="24"/>
      <c r="AC639" s="24"/>
      <c r="AD639" s="24"/>
      <c r="AE639" s="24"/>
      <c r="AV639" s="24"/>
      <c r="AW639" s="24"/>
      <c r="AX639" s="24"/>
      <c r="AY639" s="24"/>
    </row>
    <row r="640" spans="3:51" s="23" customFormat="1">
      <c r="C640" s="115"/>
      <c r="D640" s="115"/>
      <c r="E640" s="115"/>
      <c r="O640" s="24"/>
      <c r="AB640" s="24"/>
      <c r="AC640" s="24"/>
      <c r="AD640" s="24"/>
      <c r="AE640" s="24"/>
      <c r="AV640" s="24"/>
      <c r="AW640" s="24"/>
      <c r="AX640" s="24"/>
      <c r="AY640" s="24"/>
    </row>
    <row r="641" spans="3:51" s="23" customFormat="1">
      <c r="C641" s="115"/>
      <c r="D641" s="115"/>
      <c r="E641" s="115"/>
      <c r="O641" s="24"/>
      <c r="AB641" s="24"/>
      <c r="AC641" s="24"/>
      <c r="AD641" s="24"/>
      <c r="AE641" s="24"/>
      <c r="AV641" s="24"/>
      <c r="AW641" s="24"/>
      <c r="AX641" s="24"/>
      <c r="AY641" s="24"/>
    </row>
    <row r="642" spans="3:51" s="23" customFormat="1">
      <c r="C642" s="115"/>
      <c r="D642" s="115"/>
      <c r="E642" s="115"/>
      <c r="O642" s="24"/>
      <c r="AB642" s="24"/>
      <c r="AC642" s="24"/>
      <c r="AD642" s="24"/>
      <c r="AE642" s="24"/>
      <c r="AV642" s="24"/>
      <c r="AW642" s="24"/>
      <c r="AX642" s="24"/>
      <c r="AY642" s="24"/>
    </row>
    <row r="643" spans="3:51" s="23" customFormat="1">
      <c r="C643" s="115"/>
      <c r="D643" s="115"/>
      <c r="E643" s="115"/>
      <c r="O643" s="24"/>
      <c r="AB643" s="24"/>
      <c r="AC643" s="24"/>
      <c r="AD643" s="24"/>
      <c r="AE643" s="24"/>
      <c r="AV643" s="24"/>
      <c r="AW643" s="24"/>
      <c r="AX643" s="24"/>
      <c r="AY643" s="24"/>
    </row>
    <row r="644" spans="3:51" s="23" customFormat="1">
      <c r="C644" s="115"/>
      <c r="D644" s="115"/>
      <c r="E644" s="115"/>
      <c r="O644" s="24"/>
      <c r="AB644" s="24"/>
      <c r="AC644" s="24"/>
      <c r="AD644" s="24"/>
      <c r="AE644" s="24"/>
      <c r="AV644" s="24"/>
      <c r="AW644" s="24"/>
      <c r="AX644" s="24"/>
      <c r="AY644" s="24"/>
    </row>
    <row r="645" spans="3:51" s="23" customFormat="1">
      <c r="C645" s="115"/>
      <c r="D645" s="115"/>
      <c r="E645" s="115"/>
      <c r="O645" s="24"/>
      <c r="AB645" s="24"/>
      <c r="AC645" s="24"/>
      <c r="AD645" s="24"/>
      <c r="AE645" s="24"/>
      <c r="AV645" s="24"/>
      <c r="AW645" s="24"/>
      <c r="AX645" s="24"/>
      <c r="AY645" s="24"/>
    </row>
    <row r="646" spans="3:51" s="23" customFormat="1">
      <c r="C646" s="115"/>
      <c r="D646" s="115"/>
      <c r="E646" s="115"/>
      <c r="O646" s="24"/>
      <c r="AB646" s="24"/>
      <c r="AC646" s="24"/>
      <c r="AD646" s="24"/>
      <c r="AE646" s="24"/>
      <c r="AV646" s="24"/>
      <c r="AW646" s="24"/>
      <c r="AX646" s="24"/>
      <c r="AY646" s="24"/>
    </row>
    <row r="647" spans="3:51" s="23" customFormat="1">
      <c r="C647" s="115"/>
      <c r="D647" s="115"/>
      <c r="E647" s="115"/>
      <c r="O647" s="24"/>
      <c r="AB647" s="24"/>
      <c r="AC647" s="24"/>
      <c r="AD647" s="24"/>
      <c r="AE647" s="24"/>
      <c r="AV647" s="24"/>
      <c r="AW647" s="24"/>
      <c r="AX647" s="24"/>
      <c r="AY647" s="24"/>
    </row>
    <row r="648" spans="3:51" s="23" customFormat="1">
      <c r="C648" s="115"/>
      <c r="D648" s="115"/>
      <c r="E648" s="115"/>
      <c r="O648" s="24"/>
      <c r="AB648" s="24"/>
      <c r="AC648" s="24"/>
      <c r="AD648" s="24"/>
      <c r="AE648" s="24"/>
      <c r="AV648" s="24"/>
      <c r="AW648" s="24"/>
      <c r="AX648" s="24"/>
      <c r="AY648" s="24"/>
    </row>
    <row r="649" spans="3:51" s="23" customFormat="1">
      <c r="C649" s="115"/>
      <c r="D649" s="115"/>
      <c r="E649" s="115"/>
      <c r="O649" s="24"/>
      <c r="AB649" s="24"/>
      <c r="AC649" s="24"/>
      <c r="AD649" s="24"/>
      <c r="AE649" s="24"/>
      <c r="AV649" s="24"/>
      <c r="AW649" s="24"/>
      <c r="AX649" s="24"/>
      <c r="AY649" s="24"/>
    </row>
    <row r="650" spans="3:51" s="23" customFormat="1">
      <c r="C650" s="115"/>
      <c r="D650" s="115"/>
      <c r="E650" s="115"/>
      <c r="O650" s="24"/>
      <c r="AB650" s="24"/>
      <c r="AC650" s="24"/>
      <c r="AD650" s="24"/>
      <c r="AE650" s="24"/>
      <c r="AV650" s="24"/>
      <c r="AW650" s="24"/>
      <c r="AX650" s="24"/>
      <c r="AY650" s="24"/>
    </row>
    <row r="651" spans="3:51" s="23" customFormat="1">
      <c r="C651" s="115"/>
      <c r="D651" s="115"/>
      <c r="E651" s="115"/>
      <c r="O651" s="24"/>
      <c r="AB651" s="24"/>
      <c r="AC651" s="24"/>
      <c r="AD651" s="24"/>
      <c r="AE651" s="24"/>
      <c r="AV651" s="24"/>
      <c r="AW651" s="24"/>
      <c r="AX651" s="24"/>
      <c r="AY651" s="24"/>
    </row>
    <row r="652" spans="3:51" s="23" customFormat="1">
      <c r="C652" s="115"/>
      <c r="D652" s="115"/>
      <c r="E652" s="115"/>
      <c r="O652" s="24"/>
      <c r="AB652" s="24"/>
      <c r="AC652" s="24"/>
      <c r="AD652" s="24"/>
      <c r="AE652" s="24"/>
      <c r="AV652" s="24"/>
      <c r="AW652" s="24"/>
      <c r="AX652" s="24"/>
      <c r="AY652" s="24"/>
    </row>
    <row r="653" spans="3:51" s="23" customFormat="1">
      <c r="C653" s="115"/>
      <c r="D653" s="115"/>
      <c r="E653" s="115"/>
      <c r="O653" s="24"/>
      <c r="AB653" s="24"/>
      <c r="AC653" s="24"/>
      <c r="AD653" s="24"/>
      <c r="AE653" s="24"/>
      <c r="AV653" s="24"/>
      <c r="AW653" s="24"/>
      <c r="AX653" s="24"/>
      <c r="AY653" s="24"/>
    </row>
    <row r="654" spans="3:51" s="23" customFormat="1">
      <c r="C654" s="115"/>
      <c r="D654" s="115"/>
      <c r="E654" s="115"/>
      <c r="O654" s="24"/>
      <c r="AB654" s="24"/>
      <c r="AC654" s="24"/>
      <c r="AD654" s="24"/>
      <c r="AE654" s="24"/>
      <c r="AV654" s="24"/>
      <c r="AW654" s="24"/>
      <c r="AX654" s="24"/>
      <c r="AY654" s="24"/>
    </row>
    <row r="655" spans="3:51" s="23" customFormat="1">
      <c r="C655" s="115"/>
      <c r="D655" s="115"/>
      <c r="E655" s="115"/>
      <c r="O655" s="24"/>
      <c r="AB655" s="24"/>
      <c r="AC655" s="24"/>
      <c r="AD655" s="24"/>
      <c r="AE655" s="24"/>
      <c r="AV655" s="24"/>
      <c r="AW655" s="24"/>
      <c r="AX655" s="24"/>
      <c r="AY655" s="24"/>
    </row>
    <row r="656" spans="3:51" s="23" customFormat="1">
      <c r="C656" s="115"/>
      <c r="D656" s="115"/>
      <c r="E656" s="115"/>
      <c r="O656" s="24"/>
      <c r="AB656" s="24"/>
      <c r="AC656" s="24"/>
      <c r="AD656" s="24"/>
      <c r="AE656" s="24"/>
      <c r="AV656" s="24"/>
      <c r="AW656" s="24"/>
      <c r="AX656" s="24"/>
      <c r="AY656" s="24"/>
    </row>
    <row r="657" spans="3:51" s="23" customFormat="1">
      <c r="C657" s="115"/>
      <c r="D657" s="115"/>
      <c r="E657" s="115"/>
      <c r="O657" s="24"/>
      <c r="AB657" s="24"/>
      <c r="AC657" s="24"/>
      <c r="AD657" s="24"/>
      <c r="AE657" s="24"/>
      <c r="AV657" s="24"/>
      <c r="AW657" s="24"/>
      <c r="AX657" s="24"/>
      <c r="AY657" s="24"/>
    </row>
    <row r="658" spans="3:51" s="23" customFormat="1">
      <c r="C658" s="115"/>
      <c r="D658" s="115"/>
      <c r="E658" s="115"/>
      <c r="O658" s="24"/>
      <c r="AB658" s="24"/>
      <c r="AC658" s="24"/>
      <c r="AD658" s="24"/>
      <c r="AE658" s="24"/>
      <c r="AV658" s="24"/>
      <c r="AW658" s="24"/>
      <c r="AX658" s="24"/>
      <c r="AY658" s="24"/>
    </row>
    <row r="659" spans="3:51" s="23" customFormat="1">
      <c r="C659" s="115"/>
      <c r="D659" s="115"/>
      <c r="E659" s="115"/>
      <c r="O659" s="24"/>
      <c r="AB659" s="24"/>
      <c r="AC659" s="24"/>
      <c r="AD659" s="24"/>
      <c r="AE659" s="24"/>
      <c r="AV659" s="24"/>
      <c r="AW659" s="24"/>
      <c r="AX659" s="24"/>
      <c r="AY659" s="24"/>
    </row>
    <row r="660" spans="3:51" s="23" customFormat="1">
      <c r="C660" s="115"/>
      <c r="D660" s="115"/>
      <c r="E660" s="115"/>
      <c r="O660" s="24"/>
      <c r="AB660" s="24"/>
      <c r="AC660" s="24"/>
      <c r="AD660" s="24"/>
      <c r="AE660" s="24"/>
      <c r="AV660" s="24"/>
      <c r="AW660" s="24"/>
      <c r="AX660" s="24"/>
      <c r="AY660" s="24"/>
    </row>
    <row r="661" spans="3:51" s="23" customFormat="1">
      <c r="C661" s="115"/>
      <c r="D661" s="115"/>
      <c r="E661" s="115"/>
      <c r="O661" s="24"/>
      <c r="AB661" s="24"/>
      <c r="AC661" s="24"/>
      <c r="AD661" s="24"/>
      <c r="AE661" s="24"/>
      <c r="AV661" s="24"/>
      <c r="AW661" s="24"/>
      <c r="AX661" s="24"/>
      <c r="AY661" s="24"/>
    </row>
    <row r="662" spans="3:51" s="23" customFormat="1">
      <c r="C662" s="115"/>
      <c r="D662" s="115"/>
      <c r="E662" s="115"/>
      <c r="O662" s="24"/>
      <c r="AB662" s="24"/>
      <c r="AC662" s="24"/>
      <c r="AD662" s="24"/>
      <c r="AE662" s="24"/>
      <c r="AV662" s="24"/>
      <c r="AW662" s="24"/>
      <c r="AX662" s="24"/>
      <c r="AY662" s="24"/>
    </row>
    <row r="663" spans="3:51" s="23" customFormat="1">
      <c r="C663" s="115"/>
      <c r="D663" s="115"/>
      <c r="E663" s="115"/>
      <c r="O663" s="24"/>
      <c r="AB663" s="24"/>
      <c r="AC663" s="24"/>
      <c r="AD663" s="24"/>
      <c r="AE663" s="24"/>
      <c r="AV663" s="24"/>
      <c r="AW663" s="24"/>
      <c r="AX663" s="24"/>
      <c r="AY663" s="24"/>
    </row>
    <row r="664" spans="3:51" s="23" customFormat="1">
      <c r="C664" s="115"/>
      <c r="D664" s="115"/>
      <c r="E664" s="115"/>
      <c r="O664" s="24"/>
      <c r="AB664" s="24"/>
      <c r="AC664" s="24"/>
      <c r="AD664" s="24"/>
      <c r="AE664" s="24"/>
      <c r="AV664" s="24"/>
      <c r="AW664" s="24"/>
      <c r="AX664" s="24"/>
      <c r="AY664" s="24"/>
    </row>
    <row r="665" spans="3:51" s="23" customFormat="1">
      <c r="C665" s="115"/>
      <c r="D665" s="115"/>
      <c r="E665" s="115"/>
      <c r="O665" s="24"/>
      <c r="AB665" s="24"/>
      <c r="AC665" s="24"/>
      <c r="AD665" s="24"/>
      <c r="AE665" s="24"/>
      <c r="AV665" s="24"/>
      <c r="AW665" s="24"/>
      <c r="AX665" s="24"/>
      <c r="AY665" s="24"/>
    </row>
    <row r="666" spans="3:51" s="23" customFormat="1">
      <c r="C666" s="115"/>
      <c r="D666" s="115"/>
      <c r="E666" s="115"/>
      <c r="O666" s="24"/>
      <c r="AB666" s="24"/>
      <c r="AC666" s="24"/>
      <c r="AD666" s="24"/>
      <c r="AE666" s="24"/>
      <c r="AV666" s="24"/>
      <c r="AW666" s="24"/>
      <c r="AX666" s="24"/>
      <c r="AY666" s="24"/>
    </row>
    <row r="667" spans="3:51" s="23" customFormat="1">
      <c r="C667" s="115"/>
      <c r="D667" s="115"/>
      <c r="E667" s="115"/>
      <c r="O667" s="24"/>
      <c r="AB667" s="24"/>
      <c r="AC667" s="24"/>
      <c r="AD667" s="24"/>
      <c r="AE667" s="24"/>
      <c r="AV667" s="24"/>
      <c r="AW667" s="24"/>
      <c r="AX667" s="24"/>
      <c r="AY667" s="24"/>
    </row>
    <row r="668" spans="3:51" s="23" customFormat="1">
      <c r="C668" s="115"/>
      <c r="D668" s="115"/>
      <c r="E668" s="115"/>
      <c r="O668" s="24"/>
      <c r="AB668" s="24"/>
      <c r="AC668" s="24"/>
      <c r="AD668" s="24"/>
      <c r="AE668" s="24"/>
      <c r="AV668" s="24"/>
      <c r="AW668" s="24"/>
      <c r="AX668" s="24"/>
      <c r="AY668" s="24"/>
    </row>
    <row r="669" spans="3:51" s="23" customFormat="1">
      <c r="C669" s="115"/>
      <c r="D669" s="115"/>
      <c r="E669" s="115"/>
      <c r="O669" s="24"/>
      <c r="AB669" s="24"/>
      <c r="AC669" s="24"/>
      <c r="AD669" s="24"/>
      <c r="AE669" s="24"/>
      <c r="AV669" s="24"/>
      <c r="AW669" s="24"/>
      <c r="AX669" s="24"/>
      <c r="AY669" s="24"/>
    </row>
    <row r="670" spans="3:51" s="23" customFormat="1">
      <c r="C670" s="115"/>
      <c r="D670" s="115"/>
      <c r="E670" s="115"/>
      <c r="O670" s="24"/>
      <c r="AB670" s="24"/>
      <c r="AC670" s="24"/>
      <c r="AD670" s="24"/>
      <c r="AE670" s="24"/>
      <c r="AV670" s="24"/>
      <c r="AW670" s="24"/>
      <c r="AX670" s="24"/>
      <c r="AY670" s="24"/>
    </row>
    <row r="671" spans="3:51" s="23" customFormat="1">
      <c r="C671" s="115"/>
      <c r="D671" s="115"/>
      <c r="E671" s="115"/>
      <c r="O671" s="24"/>
      <c r="AB671" s="24"/>
      <c r="AC671" s="24"/>
      <c r="AD671" s="24"/>
      <c r="AE671" s="24"/>
      <c r="AV671" s="24"/>
      <c r="AW671" s="24"/>
      <c r="AX671" s="24"/>
      <c r="AY671" s="24"/>
    </row>
    <row r="672" spans="3:51" s="23" customFormat="1">
      <c r="C672" s="115"/>
      <c r="D672" s="115"/>
      <c r="E672" s="115"/>
      <c r="O672" s="24"/>
      <c r="AB672" s="24"/>
      <c r="AC672" s="24"/>
      <c r="AD672" s="24"/>
      <c r="AE672" s="24"/>
      <c r="AV672" s="24"/>
      <c r="AW672" s="24"/>
      <c r="AX672" s="24"/>
      <c r="AY672" s="24"/>
    </row>
    <row r="673" spans="3:51" s="23" customFormat="1">
      <c r="C673" s="115"/>
      <c r="D673" s="115"/>
      <c r="E673" s="115"/>
      <c r="O673" s="24"/>
      <c r="AB673" s="24"/>
      <c r="AC673" s="24"/>
      <c r="AD673" s="24"/>
      <c r="AE673" s="24"/>
      <c r="AV673" s="24"/>
      <c r="AW673" s="24"/>
      <c r="AX673" s="24"/>
      <c r="AY673" s="24"/>
    </row>
    <row r="674" spans="3:51" s="23" customFormat="1">
      <c r="C674" s="115"/>
      <c r="D674" s="115"/>
      <c r="E674" s="115"/>
      <c r="O674" s="24"/>
      <c r="AB674" s="24"/>
      <c r="AC674" s="24"/>
      <c r="AD674" s="24"/>
      <c r="AE674" s="24"/>
      <c r="AV674" s="24"/>
      <c r="AW674" s="24"/>
      <c r="AX674" s="24"/>
      <c r="AY674" s="24"/>
    </row>
    <row r="675" spans="3:51" s="23" customFormat="1">
      <c r="C675" s="115"/>
      <c r="D675" s="115"/>
      <c r="E675" s="115"/>
      <c r="O675" s="24"/>
      <c r="AB675" s="24"/>
      <c r="AC675" s="24"/>
      <c r="AD675" s="24"/>
      <c r="AE675" s="24"/>
      <c r="AV675" s="24"/>
      <c r="AW675" s="24"/>
      <c r="AX675" s="24"/>
      <c r="AY675" s="24"/>
    </row>
    <row r="676" spans="3:51" s="23" customFormat="1">
      <c r="C676" s="115"/>
      <c r="D676" s="115"/>
      <c r="E676" s="115"/>
      <c r="O676" s="24"/>
      <c r="AB676" s="24"/>
      <c r="AC676" s="24"/>
      <c r="AD676" s="24"/>
      <c r="AE676" s="24"/>
      <c r="AV676" s="24"/>
      <c r="AW676" s="24"/>
      <c r="AX676" s="24"/>
      <c r="AY676" s="24"/>
    </row>
    <row r="677" spans="3:51" s="23" customFormat="1">
      <c r="C677" s="115"/>
      <c r="D677" s="115"/>
      <c r="E677" s="115"/>
      <c r="O677" s="24"/>
      <c r="AB677" s="24"/>
      <c r="AC677" s="24"/>
      <c r="AD677" s="24"/>
      <c r="AE677" s="24"/>
      <c r="AV677" s="24"/>
      <c r="AW677" s="24"/>
      <c r="AX677" s="24"/>
      <c r="AY677" s="24"/>
    </row>
    <row r="678" spans="3:51" s="23" customFormat="1">
      <c r="C678" s="115"/>
      <c r="D678" s="115"/>
      <c r="E678" s="115"/>
      <c r="O678" s="24"/>
      <c r="AB678" s="24"/>
      <c r="AC678" s="24"/>
      <c r="AD678" s="24"/>
      <c r="AE678" s="24"/>
      <c r="AV678" s="24"/>
      <c r="AW678" s="24"/>
      <c r="AX678" s="24"/>
      <c r="AY678" s="24"/>
    </row>
    <row r="679" spans="3:51" s="23" customFormat="1">
      <c r="C679" s="115"/>
      <c r="D679" s="115"/>
      <c r="E679" s="115"/>
      <c r="O679" s="24"/>
      <c r="AB679" s="24"/>
      <c r="AC679" s="24"/>
      <c r="AD679" s="24"/>
      <c r="AE679" s="24"/>
      <c r="AV679" s="24"/>
      <c r="AW679" s="24"/>
      <c r="AX679" s="24"/>
      <c r="AY679" s="24"/>
    </row>
    <row r="680" spans="3:51" s="23" customFormat="1">
      <c r="C680" s="115"/>
      <c r="D680" s="115"/>
      <c r="E680" s="115"/>
      <c r="O680" s="24"/>
      <c r="AB680" s="24"/>
      <c r="AC680" s="24"/>
      <c r="AD680" s="24"/>
      <c r="AE680" s="24"/>
      <c r="AV680" s="24"/>
      <c r="AW680" s="24"/>
      <c r="AX680" s="24"/>
      <c r="AY680" s="24"/>
    </row>
    <row r="681" spans="3:51" s="23" customFormat="1">
      <c r="C681" s="115"/>
      <c r="D681" s="115"/>
      <c r="E681" s="115"/>
      <c r="O681" s="24"/>
      <c r="AB681" s="24"/>
      <c r="AC681" s="24"/>
      <c r="AD681" s="24"/>
      <c r="AE681" s="24"/>
      <c r="AV681" s="24"/>
      <c r="AW681" s="24"/>
      <c r="AX681" s="24"/>
      <c r="AY681" s="24"/>
    </row>
    <row r="682" spans="3:51" s="23" customFormat="1">
      <c r="C682" s="115"/>
      <c r="D682" s="115"/>
      <c r="E682" s="115"/>
      <c r="O682" s="24"/>
      <c r="AB682" s="24"/>
      <c r="AC682" s="24"/>
      <c r="AD682" s="24"/>
      <c r="AE682" s="24"/>
      <c r="AV682" s="24"/>
      <c r="AW682" s="24"/>
      <c r="AX682" s="24"/>
      <c r="AY682" s="24"/>
    </row>
    <row r="683" spans="3:51" s="23" customFormat="1">
      <c r="C683" s="115"/>
      <c r="D683" s="115"/>
      <c r="E683" s="115"/>
      <c r="O683" s="24"/>
      <c r="AB683" s="24"/>
      <c r="AC683" s="24"/>
      <c r="AD683" s="24"/>
      <c r="AE683" s="24"/>
      <c r="AV683" s="24"/>
      <c r="AW683" s="24"/>
      <c r="AX683" s="24"/>
      <c r="AY683" s="24"/>
    </row>
    <row r="684" spans="3:51" s="23" customFormat="1">
      <c r="C684" s="115"/>
      <c r="D684" s="115"/>
      <c r="E684" s="115"/>
      <c r="O684" s="24"/>
      <c r="AB684" s="24"/>
      <c r="AC684" s="24"/>
      <c r="AD684" s="24"/>
      <c r="AE684" s="24"/>
      <c r="AV684" s="24"/>
      <c r="AW684" s="24"/>
      <c r="AX684" s="24"/>
      <c r="AY684" s="24"/>
    </row>
    <row r="685" spans="3:51" s="23" customFormat="1">
      <c r="C685" s="115"/>
      <c r="D685" s="115"/>
      <c r="E685" s="115"/>
      <c r="O685" s="24"/>
      <c r="AB685" s="24"/>
      <c r="AC685" s="24"/>
      <c r="AD685" s="24"/>
      <c r="AE685" s="24"/>
      <c r="AV685" s="24"/>
      <c r="AW685" s="24"/>
      <c r="AX685" s="24"/>
      <c r="AY685" s="24"/>
    </row>
    <row r="686" spans="3:51" s="23" customFormat="1">
      <c r="C686" s="115"/>
      <c r="D686" s="115"/>
      <c r="E686" s="115"/>
      <c r="O686" s="24"/>
      <c r="AB686" s="24"/>
      <c r="AC686" s="24"/>
      <c r="AD686" s="24"/>
      <c r="AE686" s="24"/>
      <c r="AV686" s="24"/>
      <c r="AW686" s="24"/>
      <c r="AX686" s="24"/>
      <c r="AY686" s="24"/>
    </row>
    <row r="687" spans="3:51" s="23" customFormat="1">
      <c r="C687" s="115"/>
      <c r="D687" s="115"/>
      <c r="E687" s="115"/>
      <c r="O687" s="24"/>
      <c r="AB687" s="24"/>
      <c r="AC687" s="24"/>
      <c r="AD687" s="24"/>
      <c r="AE687" s="24"/>
      <c r="AV687" s="24"/>
      <c r="AW687" s="24"/>
      <c r="AX687" s="24"/>
      <c r="AY687" s="24"/>
    </row>
    <row r="688" spans="3:51" s="23" customFormat="1">
      <c r="C688" s="115"/>
      <c r="D688" s="115"/>
      <c r="E688" s="115"/>
      <c r="O688" s="24"/>
      <c r="AB688" s="24"/>
      <c r="AC688" s="24"/>
      <c r="AD688" s="24"/>
      <c r="AE688" s="24"/>
      <c r="AV688" s="24"/>
      <c r="AW688" s="24"/>
      <c r="AX688" s="24"/>
      <c r="AY688" s="24"/>
    </row>
    <row r="689" spans="3:51" s="23" customFormat="1">
      <c r="C689" s="115"/>
      <c r="D689" s="115"/>
      <c r="E689" s="115"/>
      <c r="O689" s="24"/>
      <c r="AB689" s="24"/>
      <c r="AC689" s="24"/>
      <c r="AD689" s="24"/>
      <c r="AE689" s="24"/>
      <c r="AV689" s="24"/>
      <c r="AW689" s="24"/>
      <c r="AX689" s="24"/>
      <c r="AY689" s="24"/>
    </row>
    <row r="690" spans="3:51" s="23" customFormat="1">
      <c r="C690" s="115"/>
      <c r="D690" s="115"/>
      <c r="E690" s="115"/>
      <c r="O690" s="24"/>
      <c r="AB690" s="24"/>
      <c r="AC690" s="24"/>
      <c r="AD690" s="24"/>
      <c r="AE690" s="24"/>
      <c r="AV690" s="24"/>
      <c r="AW690" s="24"/>
      <c r="AX690" s="24"/>
      <c r="AY690" s="24"/>
    </row>
    <row r="691" spans="3:51" s="23" customFormat="1">
      <c r="C691" s="115"/>
      <c r="D691" s="115"/>
      <c r="E691" s="115"/>
      <c r="O691" s="24"/>
      <c r="AB691" s="24"/>
      <c r="AC691" s="24"/>
      <c r="AD691" s="24"/>
      <c r="AE691" s="24"/>
      <c r="AV691" s="24"/>
      <c r="AW691" s="24"/>
      <c r="AX691" s="24"/>
      <c r="AY691" s="24"/>
    </row>
    <row r="692" spans="3:51" s="23" customFormat="1">
      <c r="C692" s="115"/>
      <c r="D692" s="115"/>
      <c r="E692" s="115"/>
      <c r="O692" s="24"/>
      <c r="AB692" s="24"/>
      <c r="AC692" s="24"/>
      <c r="AD692" s="24"/>
      <c r="AE692" s="24"/>
      <c r="AV692" s="24"/>
      <c r="AW692" s="24"/>
      <c r="AX692" s="24"/>
      <c r="AY692" s="24"/>
    </row>
    <row r="693" spans="3:51" s="23" customFormat="1">
      <c r="C693" s="115"/>
      <c r="D693" s="115"/>
      <c r="E693" s="115"/>
      <c r="O693" s="24"/>
      <c r="AB693" s="24"/>
      <c r="AC693" s="24"/>
      <c r="AD693" s="24"/>
      <c r="AE693" s="24"/>
      <c r="AV693" s="24"/>
      <c r="AW693" s="24"/>
      <c r="AX693" s="24"/>
      <c r="AY693" s="24"/>
    </row>
    <row r="694" spans="3:51" s="23" customFormat="1">
      <c r="C694" s="115"/>
      <c r="D694" s="115"/>
      <c r="E694" s="115"/>
      <c r="O694" s="24"/>
      <c r="AB694" s="24"/>
      <c r="AC694" s="24"/>
      <c r="AD694" s="24"/>
      <c r="AE694" s="24"/>
      <c r="AV694" s="24"/>
      <c r="AW694" s="24"/>
      <c r="AX694" s="24"/>
      <c r="AY694" s="24"/>
    </row>
    <row r="695" spans="3:51" s="23" customFormat="1">
      <c r="C695" s="115"/>
      <c r="D695" s="115"/>
      <c r="E695" s="115"/>
      <c r="O695" s="24"/>
      <c r="AB695" s="24"/>
      <c r="AC695" s="24"/>
      <c r="AD695" s="24"/>
      <c r="AE695" s="24"/>
      <c r="AV695" s="24"/>
      <c r="AW695" s="24"/>
      <c r="AX695" s="24"/>
      <c r="AY695" s="24"/>
    </row>
    <row r="696" spans="3:51" s="23" customFormat="1">
      <c r="C696" s="115"/>
      <c r="D696" s="115"/>
      <c r="E696" s="115"/>
      <c r="O696" s="24"/>
      <c r="AB696" s="24"/>
      <c r="AC696" s="24"/>
      <c r="AD696" s="24"/>
      <c r="AE696" s="24"/>
      <c r="AV696" s="24"/>
      <c r="AW696" s="24"/>
      <c r="AX696" s="24"/>
      <c r="AY696" s="24"/>
    </row>
    <row r="697" spans="3:51" s="23" customFormat="1">
      <c r="C697" s="115"/>
      <c r="D697" s="115"/>
      <c r="E697" s="115"/>
      <c r="O697" s="24"/>
      <c r="AB697" s="24"/>
      <c r="AC697" s="24"/>
      <c r="AD697" s="24"/>
      <c r="AE697" s="24"/>
      <c r="AV697" s="24"/>
      <c r="AW697" s="24"/>
      <c r="AX697" s="24"/>
      <c r="AY697" s="24"/>
    </row>
    <row r="698" spans="3:51" s="23" customFormat="1">
      <c r="C698" s="115"/>
      <c r="D698" s="115"/>
      <c r="E698" s="115"/>
      <c r="O698" s="24"/>
      <c r="AB698" s="24"/>
      <c r="AC698" s="24"/>
      <c r="AD698" s="24"/>
      <c r="AE698" s="24"/>
      <c r="AV698" s="24"/>
      <c r="AW698" s="24"/>
      <c r="AX698" s="24"/>
      <c r="AY698" s="24"/>
    </row>
    <row r="699" spans="3:51" s="23" customFormat="1">
      <c r="C699" s="115"/>
      <c r="D699" s="115"/>
      <c r="E699" s="115"/>
      <c r="O699" s="24"/>
      <c r="AB699" s="24"/>
      <c r="AC699" s="24"/>
      <c r="AD699" s="24"/>
      <c r="AE699" s="24"/>
      <c r="AV699" s="24"/>
      <c r="AW699" s="24"/>
      <c r="AX699" s="24"/>
      <c r="AY699" s="24"/>
    </row>
    <row r="700" spans="3:51" s="23" customFormat="1">
      <c r="C700" s="115"/>
      <c r="D700" s="115"/>
      <c r="E700" s="115"/>
      <c r="O700" s="24"/>
      <c r="AB700" s="24"/>
      <c r="AC700" s="24"/>
      <c r="AD700" s="24"/>
      <c r="AE700" s="24"/>
      <c r="AV700" s="24"/>
      <c r="AW700" s="24"/>
      <c r="AX700" s="24"/>
      <c r="AY700" s="24"/>
    </row>
    <row r="701" spans="3:51" s="23" customFormat="1">
      <c r="C701" s="115"/>
      <c r="D701" s="115"/>
      <c r="E701" s="115"/>
      <c r="O701" s="24"/>
      <c r="AB701" s="24"/>
      <c r="AC701" s="24"/>
      <c r="AD701" s="24"/>
      <c r="AE701" s="24"/>
      <c r="AV701" s="24"/>
      <c r="AW701" s="24"/>
      <c r="AX701" s="24"/>
      <c r="AY701" s="24"/>
    </row>
    <row r="702" spans="3:51" s="23" customFormat="1">
      <c r="C702" s="115"/>
      <c r="D702" s="115"/>
      <c r="E702" s="115"/>
      <c r="O702" s="24"/>
      <c r="AB702" s="24"/>
      <c r="AC702" s="24"/>
      <c r="AD702" s="24"/>
      <c r="AE702" s="24"/>
      <c r="AV702" s="24"/>
      <c r="AW702" s="24"/>
      <c r="AX702" s="24"/>
      <c r="AY702" s="24"/>
    </row>
    <row r="703" spans="3:51" s="23" customFormat="1">
      <c r="C703" s="115"/>
      <c r="D703" s="115"/>
      <c r="E703" s="115"/>
      <c r="O703" s="24"/>
      <c r="AB703" s="24"/>
      <c r="AC703" s="24"/>
      <c r="AD703" s="24"/>
      <c r="AE703" s="24"/>
      <c r="AV703" s="24"/>
      <c r="AW703" s="24"/>
      <c r="AX703" s="24"/>
      <c r="AY703" s="24"/>
    </row>
    <row r="704" spans="3:51" s="23" customFormat="1">
      <c r="C704" s="115"/>
      <c r="D704" s="115"/>
      <c r="E704" s="115"/>
      <c r="O704" s="24"/>
      <c r="AB704" s="24"/>
      <c r="AC704" s="24"/>
      <c r="AD704" s="24"/>
      <c r="AE704" s="24"/>
      <c r="AV704" s="24"/>
      <c r="AW704" s="24"/>
      <c r="AX704" s="24"/>
      <c r="AY704" s="24"/>
    </row>
    <row r="705" spans="3:51" s="23" customFormat="1">
      <c r="C705" s="115"/>
      <c r="D705" s="115"/>
      <c r="E705" s="115"/>
      <c r="O705" s="24"/>
      <c r="AB705" s="24"/>
      <c r="AC705" s="24"/>
      <c r="AD705" s="24"/>
      <c r="AE705" s="24"/>
      <c r="AV705" s="24"/>
      <c r="AW705" s="24"/>
      <c r="AX705" s="24"/>
      <c r="AY705" s="24"/>
    </row>
    <row r="706" spans="3:51" s="23" customFormat="1">
      <c r="C706" s="115"/>
      <c r="D706" s="115"/>
      <c r="E706" s="115"/>
      <c r="O706" s="24"/>
      <c r="AB706" s="24"/>
      <c r="AC706" s="24"/>
      <c r="AD706" s="24"/>
      <c r="AE706" s="24"/>
      <c r="AV706" s="24"/>
      <c r="AW706" s="24"/>
      <c r="AX706" s="24"/>
      <c r="AY706" s="24"/>
    </row>
    <row r="707" spans="3:51" s="23" customFormat="1">
      <c r="C707" s="115"/>
      <c r="D707" s="115"/>
      <c r="E707" s="115"/>
      <c r="O707" s="24"/>
      <c r="AB707" s="24"/>
      <c r="AC707" s="24"/>
      <c r="AD707" s="24"/>
      <c r="AE707" s="24"/>
      <c r="AV707" s="24"/>
      <c r="AW707" s="24"/>
      <c r="AX707" s="24"/>
      <c r="AY707" s="24"/>
    </row>
    <row r="708" spans="3:51" s="23" customFormat="1">
      <c r="C708" s="115"/>
      <c r="D708" s="115"/>
      <c r="E708" s="115"/>
      <c r="O708" s="24"/>
      <c r="AB708" s="24"/>
      <c r="AC708" s="24"/>
      <c r="AD708" s="24"/>
      <c r="AE708" s="24"/>
      <c r="AV708" s="24"/>
      <c r="AW708" s="24"/>
      <c r="AX708" s="24"/>
      <c r="AY708" s="24"/>
    </row>
    <row r="709" spans="3:51" s="23" customFormat="1">
      <c r="C709" s="115"/>
      <c r="D709" s="115"/>
      <c r="E709" s="115"/>
      <c r="O709" s="24"/>
      <c r="AB709" s="24"/>
      <c r="AC709" s="24"/>
      <c r="AD709" s="24"/>
      <c r="AE709" s="24"/>
      <c r="AV709" s="24"/>
      <c r="AW709" s="24"/>
      <c r="AX709" s="24"/>
      <c r="AY709" s="24"/>
    </row>
    <row r="710" spans="3:51" s="23" customFormat="1">
      <c r="C710" s="115"/>
      <c r="D710" s="115"/>
      <c r="E710" s="115"/>
      <c r="O710" s="24"/>
      <c r="AB710" s="24"/>
      <c r="AC710" s="24"/>
      <c r="AD710" s="24"/>
      <c r="AE710" s="24"/>
      <c r="AV710" s="24"/>
      <c r="AW710" s="24"/>
      <c r="AX710" s="24"/>
      <c r="AY710" s="24"/>
    </row>
    <row r="711" spans="3:51" s="23" customFormat="1">
      <c r="C711" s="115"/>
      <c r="D711" s="115"/>
      <c r="E711" s="115"/>
      <c r="O711" s="24"/>
      <c r="AB711" s="24"/>
      <c r="AC711" s="24"/>
      <c r="AD711" s="24"/>
      <c r="AE711" s="24"/>
      <c r="AV711" s="24"/>
      <c r="AW711" s="24"/>
      <c r="AX711" s="24"/>
      <c r="AY711" s="24"/>
    </row>
    <row r="712" spans="3:51" s="23" customFormat="1">
      <c r="C712" s="115"/>
      <c r="D712" s="115"/>
      <c r="E712" s="115"/>
      <c r="O712" s="24"/>
      <c r="AB712" s="24"/>
      <c r="AC712" s="24"/>
      <c r="AD712" s="24"/>
      <c r="AE712" s="24"/>
      <c r="AV712" s="24"/>
      <c r="AW712" s="24"/>
      <c r="AX712" s="24"/>
      <c r="AY712" s="24"/>
    </row>
    <row r="713" spans="3:51" s="23" customFormat="1">
      <c r="C713" s="115"/>
      <c r="D713" s="115"/>
      <c r="E713" s="115"/>
      <c r="O713" s="24"/>
      <c r="AB713" s="24"/>
      <c r="AC713" s="24"/>
      <c r="AD713" s="24"/>
      <c r="AE713" s="24"/>
      <c r="AV713" s="24"/>
      <c r="AW713" s="24"/>
      <c r="AX713" s="24"/>
      <c r="AY713" s="24"/>
    </row>
    <row r="714" spans="3:51" s="23" customFormat="1">
      <c r="C714" s="115"/>
      <c r="D714" s="115"/>
      <c r="E714" s="115"/>
      <c r="O714" s="24"/>
      <c r="AB714" s="24"/>
      <c r="AC714" s="24"/>
      <c r="AD714" s="24"/>
      <c r="AE714" s="24"/>
      <c r="AV714" s="24"/>
      <c r="AW714" s="24"/>
      <c r="AX714" s="24"/>
      <c r="AY714" s="24"/>
    </row>
    <row r="715" spans="3:51" s="23" customFormat="1">
      <c r="C715" s="115"/>
      <c r="D715" s="115"/>
      <c r="E715" s="115"/>
      <c r="O715" s="24"/>
      <c r="AB715" s="24"/>
      <c r="AC715" s="24"/>
      <c r="AD715" s="24"/>
      <c r="AE715" s="24"/>
      <c r="AV715" s="24"/>
      <c r="AW715" s="24"/>
      <c r="AX715" s="24"/>
      <c r="AY715" s="24"/>
    </row>
    <row r="716" spans="3:51" s="23" customFormat="1">
      <c r="C716" s="115"/>
      <c r="D716" s="115"/>
      <c r="E716" s="115"/>
      <c r="O716" s="24"/>
      <c r="AB716" s="24"/>
      <c r="AC716" s="24"/>
      <c r="AD716" s="24"/>
      <c r="AE716" s="24"/>
      <c r="AV716" s="24"/>
      <c r="AW716" s="24"/>
      <c r="AX716" s="24"/>
      <c r="AY716" s="24"/>
    </row>
    <row r="717" spans="3:51" s="23" customFormat="1">
      <c r="C717" s="115"/>
      <c r="D717" s="115"/>
      <c r="E717" s="115"/>
      <c r="O717" s="24"/>
      <c r="AB717" s="24"/>
      <c r="AC717" s="24"/>
      <c r="AD717" s="24"/>
      <c r="AE717" s="24"/>
      <c r="AV717" s="24"/>
      <c r="AW717" s="24"/>
      <c r="AX717" s="24"/>
      <c r="AY717" s="24"/>
    </row>
    <row r="718" spans="3:51" s="23" customFormat="1">
      <c r="C718" s="115"/>
      <c r="D718" s="115"/>
      <c r="E718" s="115"/>
      <c r="O718" s="24"/>
      <c r="AB718" s="24"/>
      <c r="AC718" s="24"/>
      <c r="AD718" s="24"/>
      <c r="AE718" s="24"/>
      <c r="AV718" s="24"/>
      <c r="AW718" s="24"/>
      <c r="AX718" s="24"/>
      <c r="AY718" s="24"/>
    </row>
    <row r="719" spans="3:51" s="23" customFormat="1">
      <c r="C719" s="115"/>
      <c r="D719" s="115"/>
      <c r="E719" s="115"/>
      <c r="O719" s="24"/>
      <c r="AB719" s="24"/>
      <c r="AC719" s="24"/>
      <c r="AD719" s="24"/>
      <c r="AE719" s="24"/>
      <c r="AV719" s="24"/>
      <c r="AW719" s="24"/>
      <c r="AX719" s="24"/>
      <c r="AY719" s="24"/>
    </row>
    <row r="720" spans="3:51" s="23" customFormat="1">
      <c r="C720" s="115"/>
      <c r="D720" s="115"/>
      <c r="E720" s="115"/>
      <c r="O720" s="24"/>
      <c r="AB720" s="24"/>
      <c r="AC720" s="24"/>
      <c r="AD720" s="24"/>
      <c r="AE720" s="24"/>
      <c r="AV720" s="24"/>
      <c r="AW720" s="24"/>
      <c r="AX720" s="24"/>
      <c r="AY720" s="24"/>
    </row>
    <row r="721" spans="3:51" s="23" customFormat="1">
      <c r="C721" s="115"/>
      <c r="D721" s="115"/>
      <c r="E721" s="115"/>
      <c r="O721" s="24"/>
      <c r="AB721" s="24"/>
      <c r="AC721" s="24"/>
      <c r="AD721" s="24"/>
      <c r="AE721" s="24"/>
      <c r="AV721" s="24"/>
      <c r="AW721" s="24"/>
      <c r="AX721" s="24"/>
      <c r="AY721" s="24"/>
    </row>
    <row r="722" spans="3:51" s="23" customFormat="1">
      <c r="C722" s="115"/>
      <c r="D722" s="115"/>
      <c r="E722" s="115"/>
      <c r="O722" s="24"/>
      <c r="AB722" s="24"/>
      <c r="AC722" s="24"/>
      <c r="AD722" s="24"/>
      <c r="AE722" s="24"/>
      <c r="AV722" s="24"/>
      <c r="AW722" s="24"/>
      <c r="AX722" s="24"/>
      <c r="AY722" s="24"/>
    </row>
    <row r="723" spans="3:51" s="23" customFormat="1">
      <c r="C723" s="115"/>
      <c r="D723" s="115"/>
      <c r="E723" s="115"/>
      <c r="O723" s="24"/>
      <c r="AB723" s="24"/>
      <c r="AC723" s="24"/>
      <c r="AD723" s="24"/>
      <c r="AE723" s="24"/>
      <c r="AV723" s="24"/>
      <c r="AW723" s="24"/>
      <c r="AX723" s="24"/>
      <c r="AY723" s="24"/>
    </row>
    <row r="724" spans="3:51" s="23" customFormat="1">
      <c r="C724" s="115"/>
      <c r="D724" s="115"/>
      <c r="E724" s="115"/>
      <c r="O724" s="24"/>
      <c r="AB724" s="24"/>
      <c r="AC724" s="24"/>
      <c r="AD724" s="24"/>
      <c r="AE724" s="24"/>
      <c r="AV724" s="24"/>
      <c r="AW724" s="24"/>
      <c r="AX724" s="24"/>
      <c r="AY724" s="24"/>
    </row>
    <row r="725" spans="3:51" s="23" customFormat="1">
      <c r="C725" s="115"/>
      <c r="D725" s="115"/>
      <c r="E725" s="115"/>
      <c r="O725" s="24"/>
      <c r="AB725" s="24"/>
      <c r="AC725" s="24"/>
      <c r="AD725" s="24"/>
      <c r="AE725" s="24"/>
      <c r="AV725" s="24"/>
      <c r="AW725" s="24"/>
      <c r="AX725" s="24"/>
      <c r="AY725" s="24"/>
    </row>
    <row r="726" spans="3:51" s="23" customFormat="1">
      <c r="C726" s="115"/>
      <c r="D726" s="115"/>
      <c r="E726" s="115"/>
      <c r="O726" s="24"/>
      <c r="AB726" s="24"/>
      <c r="AC726" s="24"/>
      <c r="AD726" s="24"/>
      <c r="AE726" s="24"/>
      <c r="AV726" s="24"/>
      <c r="AW726" s="24"/>
      <c r="AX726" s="24"/>
      <c r="AY726" s="24"/>
    </row>
    <row r="727" spans="3:51" s="23" customFormat="1">
      <c r="C727" s="115"/>
      <c r="D727" s="115"/>
      <c r="E727" s="115"/>
      <c r="O727" s="24"/>
      <c r="AB727" s="24"/>
      <c r="AC727" s="24"/>
      <c r="AD727" s="24"/>
      <c r="AE727" s="24"/>
      <c r="AV727" s="24"/>
      <c r="AW727" s="24"/>
      <c r="AX727" s="24"/>
      <c r="AY727" s="24"/>
    </row>
    <row r="728" spans="3:51" s="23" customFormat="1">
      <c r="C728" s="115"/>
      <c r="D728" s="115"/>
      <c r="E728" s="115"/>
      <c r="O728" s="24"/>
      <c r="AB728" s="24"/>
      <c r="AC728" s="24"/>
      <c r="AD728" s="24"/>
      <c r="AE728" s="24"/>
      <c r="AV728" s="24"/>
      <c r="AW728" s="24"/>
      <c r="AX728" s="24"/>
      <c r="AY728" s="24"/>
    </row>
    <row r="729" spans="3:51" s="23" customFormat="1">
      <c r="C729" s="115"/>
      <c r="D729" s="115"/>
      <c r="E729" s="115"/>
      <c r="O729" s="24"/>
      <c r="AB729" s="24"/>
      <c r="AC729" s="24"/>
      <c r="AD729" s="24"/>
      <c r="AE729" s="24"/>
      <c r="AV729" s="24"/>
      <c r="AW729" s="24"/>
      <c r="AX729" s="24"/>
      <c r="AY729" s="24"/>
    </row>
    <row r="730" spans="3:51" s="23" customFormat="1">
      <c r="C730" s="115"/>
      <c r="D730" s="115"/>
      <c r="E730" s="115"/>
      <c r="O730" s="24"/>
      <c r="AB730" s="24"/>
      <c r="AC730" s="24"/>
      <c r="AD730" s="24"/>
      <c r="AE730" s="24"/>
      <c r="AV730" s="24"/>
      <c r="AW730" s="24"/>
      <c r="AX730" s="24"/>
      <c r="AY730" s="24"/>
    </row>
    <row r="731" spans="3:51" s="23" customFormat="1">
      <c r="C731" s="115"/>
      <c r="D731" s="115"/>
      <c r="E731" s="115"/>
      <c r="O731" s="24"/>
      <c r="AB731" s="24"/>
      <c r="AC731" s="24"/>
      <c r="AD731" s="24"/>
      <c r="AE731" s="24"/>
      <c r="AV731" s="24"/>
      <c r="AW731" s="24"/>
      <c r="AX731" s="24"/>
      <c r="AY731" s="24"/>
    </row>
    <row r="732" spans="3:51" s="23" customFormat="1">
      <c r="C732" s="115"/>
      <c r="D732" s="115"/>
      <c r="E732" s="115"/>
      <c r="O732" s="24"/>
      <c r="AB732" s="24"/>
      <c r="AC732" s="24"/>
      <c r="AD732" s="24"/>
      <c r="AE732" s="24"/>
      <c r="AV732" s="24"/>
      <c r="AW732" s="24"/>
      <c r="AX732" s="24"/>
      <c r="AY732" s="24"/>
    </row>
    <row r="733" spans="3:51" s="23" customFormat="1">
      <c r="C733" s="115"/>
      <c r="D733" s="115"/>
      <c r="E733" s="115"/>
      <c r="O733" s="24"/>
      <c r="AB733" s="24"/>
      <c r="AC733" s="24"/>
      <c r="AD733" s="24"/>
      <c r="AE733" s="24"/>
      <c r="AV733" s="24"/>
      <c r="AW733" s="24"/>
      <c r="AX733" s="24"/>
      <c r="AY733" s="24"/>
    </row>
    <row r="734" spans="3:51" s="23" customFormat="1">
      <c r="C734" s="115"/>
      <c r="D734" s="115"/>
      <c r="E734" s="115"/>
      <c r="O734" s="24"/>
      <c r="AB734" s="24"/>
      <c r="AC734" s="24"/>
      <c r="AD734" s="24"/>
      <c r="AE734" s="24"/>
      <c r="AV734" s="24"/>
      <c r="AW734" s="24"/>
      <c r="AX734" s="24"/>
      <c r="AY734" s="24"/>
    </row>
    <row r="735" spans="3:51" s="23" customFormat="1">
      <c r="C735" s="115"/>
      <c r="D735" s="115"/>
      <c r="E735" s="115"/>
      <c r="O735" s="24"/>
      <c r="AB735" s="24"/>
      <c r="AC735" s="24"/>
      <c r="AD735" s="24"/>
      <c r="AE735" s="24"/>
      <c r="AV735" s="24"/>
      <c r="AW735" s="24"/>
      <c r="AX735" s="24"/>
      <c r="AY735" s="24"/>
    </row>
    <row r="736" spans="3:51" s="23" customFormat="1">
      <c r="C736" s="115"/>
      <c r="D736" s="115"/>
      <c r="E736" s="115"/>
      <c r="O736" s="24"/>
      <c r="AB736" s="24"/>
      <c r="AC736" s="24"/>
      <c r="AD736" s="24"/>
      <c r="AE736" s="24"/>
      <c r="AV736" s="24"/>
      <c r="AW736" s="24"/>
      <c r="AX736" s="24"/>
      <c r="AY736" s="24"/>
    </row>
    <row r="737" spans="3:51" s="23" customFormat="1">
      <c r="C737" s="115"/>
      <c r="D737" s="115"/>
      <c r="E737" s="115"/>
      <c r="O737" s="24"/>
      <c r="AB737" s="24"/>
      <c r="AC737" s="24"/>
      <c r="AD737" s="24"/>
      <c r="AE737" s="24"/>
      <c r="AV737" s="24"/>
      <c r="AW737" s="24"/>
      <c r="AX737" s="24"/>
      <c r="AY737" s="24"/>
    </row>
    <row r="738" spans="3:51" s="23" customFormat="1">
      <c r="C738" s="115"/>
      <c r="D738" s="115"/>
      <c r="E738" s="115"/>
      <c r="O738" s="24"/>
      <c r="AB738" s="24"/>
      <c r="AC738" s="24"/>
      <c r="AD738" s="24"/>
      <c r="AE738" s="24"/>
      <c r="AV738" s="24"/>
      <c r="AW738" s="24"/>
      <c r="AX738" s="24"/>
      <c r="AY738" s="24"/>
    </row>
    <row r="739" spans="3:51" s="23" customFormat="1">
      <c r="C739" s="115"/>
      <c r="D739" s="115"/>
      <c r="E739" s="115"/>
      <c r="O739" s="24"/>
      <c r="AB739" s="24"/>
      <c r="AC739" s="24"/>
      <c r="AD739" s="24"/>
      <c r="AE739" s="24"/>
      <c r="AV739" s="24"/>
      <c r="AW739" s="24"/>
      <c r="AX739" s="24"/>
      <c r="AY739" s="24"/>
    </row>
    <row r="740" spans="3:51" s="23" customFormat="1">
      <c r="C740" s="115"/>
      <c r="D740" s="115"/>
      <c r="E740" s="115"/>
      <c r="O740" s="24"/>
      <c r="AB740" s="24"/>
      <c r="AC740" s="24"/>
      <c r="AD740" s="24"/>
      <c r="AE740" s="24"/>
      <c r="AV740" s="24"/>
      <c r="AW740" s="24"/>
      <c r="AX740" s="24"/>
      <c r="AY740" s="24"/>
    </row>
    <row r="741" spans="3:51" s="23" customFormat="1">
      <c r="C741" s="115"/>
      <c r="D741" s="115"/>
      <c r="E741" s="115"/>
      <c r="O741" s="24"/>
      <c r="AB741" s="24"/>
      <c r="AC741" s="24"/>
      <c r="AD741" s="24"/>
      <c r="AE741" s="24"/>
      <c r="AV741" s="24"/>
      <c r="AW741" s="24"/>
      <c r="AX741" s="24"/>
      <c r="AY741" s="24"/>
    </row>
    <row r="742" spans="3:51" s="23" customFormat="1">
      <c r="C742" s="115"/>
      <c r="D742" s="115"/>
      <c r="E742" s="115"/>
      <c r="O742" s="24"/>
      <c r="AB742" s="24"/>
      <c r="AC742" s="24"/>
      <c r="AD742" s="24"/>
      <c r="AE742" s="24"/>
      <c r="AV742" s="24"/>
      <c r="AW742" s="24"/>
      <c r="AX742" s="24"/>
      <c r="AY742" s="24"/>
    </row>
    <row r="743" spans="3:51" s="23" customFormat="1">
      <c r="C743" s="115"/>
      <c r="D743" s="115"/>
      <c r="E743" s="115"/>
      <c r="O743" s="24"/>
      <c r="AB743" s="24"/>
      <c r="AC743" s="24"/>
      <c r="AD743" s="24"/>
      <c r="AE743" s="24"/>
      <c r="AV743" s="24"/>
      <c r="AW743" s="24"/>
      <c r="AX743" s="24"/>
      <c r="AY743" s="24"/>
    </row>
    <row r="744" spans="3:51" s="23" customFormat="1">
      <c r="C744" s="115"/>
      <c r="D744" s="115"/>
      <c r="E744" s="115"/>
      <c r="O744" s="24"/>
      <c r="AB744" s="24"/>
      <c r="AC744" s="24"/>
      <c r="AD744" s="24"/>
      <c r="AE744" s="24"/>
      <c r="AV744" s="24"/>
      <c r="AW744" s="24"/>
      <c r="AX744" s="24"/>
      <c r="AY744" s="24"/>
    </row>
    <row r="745" spans="3:51" s="23" customFormat="1">
      <c r="C745" s="115"/>
      <c r="D745" s="115"/>
      <c r="E745" s="115"/>
      <c r="O745" s="24"/>
      <c r="AB745" s="24"/>
      <c r="AC745" s="24"/>
      <c r="AD745" s="24"/>
      <c r="AE745" s="24"/>
      <c r="AV745" s="24"/>
      <c r="AW745" s="24"/>
      <c r="AX745" s="24"/>
      <c r="AY745" s="24"/>
    </row>
    <row r="746" spans="3:51" s="23" customFormat="1">
      <c r="C746" s="115"/>
      <c r="D746" s="115"/>
      <c r="E746" s="115"/>
      <c r="O746" s="24"/>
      <c r="AB746" s="24"/>
      <c r="AC746" s="24"/>
      <c r="AD746" s="24"/>
      <c r="AE746" s="24"/>
      <c r="AV746" s="24"/>
      <c r="AW746" s="24"/>
      <c r="AX746" s="24"/>
      <c r="AY746" s="24"/>
    </row>
    <row r="747" spans="3:51" s="23" customFormat="1">
      <c r="C747" s="115"/>
      <c r="D747" s="115"/>
      <c r="E747" s="115"/>
      <c r="O747" s="24"/>
      <c r="AB747" s="24"/>
      <c r="AC747" s="24"/>
      <c r="AD747" s="24"/>
      <c r="AE747" s="24"/>
      <c r="AV747" s="24"/>
      <c r="AW747" s="24"/>
      <c r="AX747" s="24"/>
      <c r="AY747" s="24"/>
    </row>
    <row r="748" spans="3:51" s="23" customFormat="1">
      <c r="C748" s="115"/>
      <c r="D748" s="115"/>
      <c r="E748" s="115"/>
      <c r="O748" s="24"/>
      <c r="AB748" s="24"/>
      <c r="AC748" s="24"/>
      <c r="AD748" s="24"/>
      <c r="AE748" s="24"/>
      <c r="AV748" s="24"/>
      <c r="AW748" s="24"/>
      <c r="AX748" s="24"/>
      <c r="AY748" s="24"/>
    </row>
    <row r="749" spans="3:51" s="23" customFormat="1">
      <c r="C749" s="115"/>
      <c r="D749" s="115"/>
      <c r="E749" s="115"/>
      <c r="O749" s="24"/>
      <c r="AB749" s="24"/>
      <c r="AC749" s="24"/>
      <c r="AD749" s="24"/>
      <c r="AE749" s="24"/>
      <c r="AV749" s="24"/>
      <c r="AW749" s="24"/>
      <c r="AX749" s="24"/>
      <c r="AY749" s="24"/>
    </row>
    <row r="750" spans="3:51" s="23" customFormat="1">
      <c r="C750" s="115"/>
      <c r="D750" s="115"/>
      <c r="E750" s="115"/>
      <c r="O750" s="24"/>
      <c r="AB750" s="24"/>
      <c r="AC750" s="24"/>
      <c r="AD750" s="24"/>
      <c r="AE750" s="24"/>
      <c r="AV750" s="24"/>
      <c r="AW750" s="24"/>
      <c r="AX750" s="24"/>
      <c r="AY750" s="24"/>
    </row>
    <row r="751" spans="3:51" s="23" customFormat="1">
      <c r="C751" s="115"/>
      <c r="D751" s="115"/>
      <c r="E751" s="115"/>
      <c r="O751" s="24"/>
      <c r="AB751" s="24"/>
      <c r="AC751" s="24"/>
      <c r="AD751" s="24"/>
      <c r="AE751" s="24"/>
      <c r="AV751" s="24"/>
      <c r="AW751" s="24"/>
      <c r="AX751" s="24"/>
      <c r="AY751" s="24"/>
    </row>
    <row r="752" spans="3:51" s="23" customFormat="1">
      <c r="C752" s="115"/>
      <c r="D752" s="115"/>
      <c r="E752" s="115"/>
      <c r="O752" s="24"/>
      <c r="AB752" s="24"/>
      <c r="AC752" s="24"/>
      <c r="AD752" s="24"/>
      <c r="AE752" s="24"/>
      <c r="AV752" s="24"/>
      <c r="AW752" s="24"/>
      <c r="AX752" s="24"/>
      <c r="AY752" s="24"/>
    </row>
    <row r="753" spans="3:51" s="23" customFormat="1">
      <c r="C753" s="115"/>
      <c r="D753" s="115"/>
      <c r="E753" s="115"/>
      <c r="O753" s="24"/>
      <c r="AB753" s="24"/>
      <c r="AC753" s="24"/>
      <c r="AD753" s="24"/>
      <c r="AE753" s="24"/>
      <c r="AV753" s="24"/>
      <c r="AW753" s="24"/>
      <c r="AX753" s="24"/>
      <c r="AY753" s="24"/>
    </row>
    <row r="754" spans="3:51" s="23" customFormat="1">
      <c r="C754" s="115"/>
      <c r="D754" s="115"/>
      <c r="E754" s="115"/>
      <c r="O754" s="24"/>
      <c r="AB754" s="24"/>
      <c r="AC754" s="24"/>
      <c r="AD754" s="24"/>
      <c r="AE754" s="24"/>
      <c r="AV754" s="24"/>
      <c r="AW754" s="24"/>
      <c r="AX754" s="24"/>
      <c r="AY754" s="24"/>
    </row>
    <row r="755" spans="3:51" s="23" customFormat="1">
      <c r="C755" s="115"/>
      <c r="D755" s="115"/>
      <c r="E755" s="115"/>
      <c r="O755" s="24"/>
      <c r="AB755" s="24"/>
      <c r="AC755" s="24"/>
      <c r="AD755" s="24"/>
      <c r="AE755" s="24"/>
      <c r="AV755" s="24"/>
      <c r="AW755" s="24"/>
      <c r="AX755" s="24"/>
      <c r="AY755" s="24"/>
    </row>
    <row r="756" spans="3:51" s="23" customFormat="1">
      <c r="C756" s="115"/>
      <c r="D756" s="115"/>
      <c r="E756" s="115"/>
      <c r="O756" s="24"/>
      <c r="AB756" s="24"/>
      <c r="AC756" s="24"/>
      <c r="AD756" s="24"/>
      <c r="AE756" s="24"/>
      <c r="AV756" s="24"/>
      <c r="AW756" s="24"/>
      <c r="AX756" s="24"/>
      <c r="AY756" s="24"/>
    </row>
    <row r="757" spans="3:51" s="23" customFormat="1">
      <c r="C757" s="115"/>
      <c r="D757" s="115"/>
      <c r="E757" s="115"/>
      <c r="O757" s="24"/>
      <c r="AB757" s="24"/>
      <c r="AC757" s="24"/>
      <c r="AD757" s="24"/>
      <c r="AE757" s="24"/>
      <c r="AV757" s="24"/>
      <c r="AW757" s="24"/>
      <c r="AX757" s="24"/>
      <c r="AY757" s="24"/>
    </row>
    <row r="758" spans="3:51" s="23" customFormat="1">
      <c r="C758" s="115"/>
      <c r="D758" s="115"/>
      <c r="E758" s="115"/>
      <c r="O758" s="24"/>
      <c r="AB758" s="24"/>
      <c r="AC758" s="24"/>
      <c r="AD758" s="24"/>
      <c r="AE758" s="24"/>
      <c r="AV758" s="24"/>
      <c r="AW758" s="24"/>
      <c r="AX758" s="24"/>
      <c r="AY758" s="24"/>
    </row>
    <row r="759" spans="3:51" s="23" customFormat="1">
      <c r="C759" s="115"/>
      <c r="D759" s="115"/>
      <c r="E759" s="115"/>
      <c r="O759" s="24"/>
      <c r="AB759" s="24"/>
      <c r="AC759" s="24"/>
      <c r="AD759" s="24"/>
      <c r="AE759" s="24"/>
      <c r="AV759" s="24"/>
      <c r="AW759" s="24"/>
      <c r="AX759" s="24"/>
      <c r="AY759" s="24"/>
    </row>
    <row r="760" spans="3:51" s="23" customFormat="1">
      <c r="C760" s="115"/>
      <c r="D760" s="115"/>
      <c r="E760" s="115"/>
      <c r="O760" s="24"/>
      <c r="AB760" s="24"/>
      <c r="AC760" s="24"/>
      <c r="AD760" s="24"/>
      <c r="AE760" s="24"/>
      <c r="AV760" s="24"/>
      <c r="AW760" s="24"/>
      <c r="AX760" s="24"/>
      <c r="AY760" s="24"/>
    </row>
    <row r="761" spans="3:51" s="23" customFormat="1">
      <c r="C761" s="115"/>
      <c r="D761" s="115"/>
      <c r="E761" s="115"/>
      <c r="O761" s="24"/>
      <c r="AB761" s="24"/>
      <c r="AC761" s="24"/>
      <c r="AD761" s="24"/>
      <c r="AE761" s="24"/>
      <c r="AV761" s="24"/>
      <c r="AW761" s="24"/>
      <c r="AX761" s="24"/>
      <c r="AY761" s="24"/>
    </row>
    <row r="762" spans="3:51" s="23" customFormat="1">
      <c r="C762" s="115"/>
      <c r="D762" s="115"/>
      <c r="E762" s="115"/>
      <c r="O762" s="24"/>
      <c r="AB762" s="24"/>
      <c r="AC762" s="24"/>
      <c r="AD762" s="24"/>
      <c r="AE762" s="24"/>
      <c r="AV762" s="24"/>
      <c r="AW762" s="24"/>
      <c r="AX762" s="24"/>
      <c r="AY762" s="24"/>
    </row>
    <row r="763" spans="3:51" s="23" customFormat="1">
      <c r="C763" s="115"/>
      <c r="D763" s="115"/>
      <c r="E763" s="115"/>
      <c r="O763" s="24"/>
      <c r="AB763" s="24"/>
      <c r="AC763" s="24"/>
      <c r="AD763" s="24"/>
      <c r="AE763" s="24"/>
      <c r="AV763" s="24"/>
      <c r="AW763" s="24"/>
      <c r="AX763" s="24"/>
      <c r="AY763" s="24"/>
    </row>
    <row r="764" spans="3:51" s="23" customFormat="1">
      <c r="C764" s="115"/>
      <c r="D764" s="115"/>
      <c r="E764" s="115"/>
      <c r="O764" s="24"/>
      <c r="AB764" s="24"/>
      <c r="AC764" s="24"/>
      <c r="AD764" s="24"/>
      <c r="AE764" s="24"/>
      <c r="AV764" s="24"/>
      <c r="AW764" s="24"/>
      <c r="AX764" s="24"/>
      <c r="AY764" s="24"/>
    </row>
    <row r="765" spans="3:51" s="23" customFormat="1">
      <c r="C765" s="115"/>
      <c r="D765" s="115"/>
      <c r="E765" s="115"/>
      <c r="O765" s="24"/>
      <c r="AB765" s="24"/>
      <c r="AC765" s="24"/>
      <c r="AD765" s="24"/>
      <c r="AE765" s="24"/>
      <c r="AV765" s="24"/>
      <c r="AW765" s="24"/>
      <c r="AX765" s="24"/>
      <c r="AY765" s="24"/>
    </row>
    <row r="766" spans="3:51" s="23" customFormat="1">
      <c r="C766" s="115"/>
      <c r="D766" s="115"/>
      <c r="E766" s="115"/>
      <c r="O766" s="24"/>
      <c r="AB766" s="24"/>
      <c r="AC766" s="24"/>
      <c r="AD766" s="24"/>
      <c r="AE766" s="24"/>
      <c r="AV766" s="24"/>
      <c r="AW766" s="24"/>
      <c r="AX766" s="24"/>
      <c r="AY766" s="24"/>
    </row>
    <row r="767" spans="3:51" s="23" customFormat="1">
      <c r="C767" s="115"/>
      <c r="D767" s="115"/>
      <c r="E767" s="115"/>
      <c r="O767" s="24"/>
      <c r="AB767" s="24"/>
      <c r="AC767" s="24"/>
      <c r="AD767" s="24"/>
      <c r="AE767" s="24"/>
      <c r="AV767" s="24"/>
      <c r="AW767" s="24"/>
      <c r="AX767" s="24"/>
      <c r="AY767" s="24"/>
    </row>
    <row r="768" spans="3:51" s="23" customFormat="1">
      <c r="C768" s="115"/>
      <c r="D768" s="115"/>
      <c r="E768" s="115"/>
      <c r="O768" s="24"/>
      <c r="AB768" s="24"/>
      <c r="AC768" s="24"/>
      <c r="AD768" s="24"/>
      <c r="AE768" s="24"/>
      <c r="AV768" s="24"/>
      <c r="AW768" s="24"/>
      <c r="AX768" s="24"/>
      <c r="AY768" s="24"/>
    </row>
    <row r="769" spans="3:51" s="23" customFormat="1">
      <c r="C769" s="115"/>
      <c r="D769" s="115"/>
      <c r="E769" s="115"/>
      <c r="O769" s="24"/>
      <c r="AB769" s="24"/>
      <c r="AC769" s="24"/>
      <c r="AD769" s="24"/>
      <c r="AE769" s="24"/>
      <c r="AV769" s="24"/>
      <c r="AW769" s="24"/>
      <c r="AX769" s="24"/>
      <c r="AY769" s="24"/>
    </row>
    <row r="770" spans="3:51" s="23" customFormat="1">
      <c r="C770" s="115"/>
      <c r="D770" s="115"/>
      <c r="E770" s="115"/>
      <c r="O770" s="24"/>
      <c r="AB770" s="24"/>
      <c r="AC770" s="24"/>
      <c r="AD770" s="24"/>
      <c r="AE770" s="24"/>
      <c r="AV770" s="24"/>
      <c r="AW770" s="24"/>
      <c r="AX770" s="24"/>
      <c r="AY770" s="24"/>
    </row>
    <row r="771" spans="3:51" s="23" customFormat="1">
      <c r="C771" s="115"/>
      <c r="D771" s="115"/>
      <c r="E771" s="115"/>
      <c r="O771" s="24"/>
      <c r="AB771" s="24"/>
      <c r="AC771" s="24"/>
      <c r="AD771" s="24"/>
      <c r="AE771" s="24"/>
      <c r="AV771" s="24"/>
      <c r="AW771" s="24"/>
      <c r="AX771" s="24"/>
      <c r="AY771" s="24"/>
    </row>
    <row r="772" spans="3:51" s="23" customFormat="1">
      <c r="C772" s="115"/>
      <c r="D772" s="115"/>
      <c r="E772" s="115"/>
      <c r="O772" s="24"/>
      <c r="AB772" s="24"/>
      <c r="AC772" s="24"/>
      <c r="AD772" s="24"/>
      <c r="AE772" s="24"/>
      <c r="AV772" s="24"/>
      <c r="AW772" s="24"/>
      <c r="AX772" s="24"/>
      <c r="AY772" s="24"/>
    </row>
    <row r="773" spans="3:51" s="23" customFormat="1">
      <c r="C773" s="115"/>
      <c r="D773" s="115"/>
      <c r="E773" s="115"/>
      <c r="O773" s="24"/>
      <c r="AB773" s="24"/>
      <c r="AC773" s="24"/>
      <c r="AD773" s="24"/>
      <c r="AE773" s="24"/>
      <c r="AV773" s="24"/>
      <c r="AW773" s="24"/>
      <c r="AX773" s="24"/>
      <c r="AY773" s="24"/>
    </row>
    <row r="774" spans="3:51" s="23" customFormat="1">
      <c r="C774" s="115"/>
      <c r="D774" s="115"/>
      <c r="E774" s="115"/>
      <c r="O774" s="24"/>
      <c r="AB774" s="24"/>
      <c r="AC774" s="24"/>
      <c r="AD774" s="24"/>
      <c r="AE774" s="24"/>
      <c r="AV774" s="24"/>
      <c r="AW774" s="24"/>
      <c r="AX774" s="24"/>
      <c r="AY774" s="24"/>
    </row>
    <row r="775" spans="3:51" s="23" customFormat="1">
      <c r="C775" s="115"/>
      <c r="D775" s="115"/>
      <c r="E775" s="115"/>
      <c r="O775" s="24"/>
      <c r="AB775" s="24"/>
      <c r="AC775" s="24"/>
      <c r="AD775" s="24"/>
      <c r="AE775" s="24"/>
      <c r="AV775" s="24"/>
      <c r="AW775" s="24"/>
      <c r="AX775" s="24"/>
      <c r="AY775" s="24"/>
    </row>
    <row r="776" spans="3:51" s="23" customFormat="1">
      <c r="C776" s="115"/>
      <c r="D776" s="115"/>
      <c r="E776" s="115"/>
      <c r="O776" s="24"/>
      <c r="AB776" s="24"/>
      <c r="AC776" s="24"/>
      <c r="AD776" s="24"/>
      <c r="AE776" s="24"/>
      <c r="AV776" s="24"/>
      <c r="AW776" s="24"/>
      <c r="AX776" s="24"/>
      <c r="AY776" s="24"/>
    </row>
    <row r="777" spans="3:51" s="23" customFormat="1">
      <c r="C777" s="115"/>
      <c r="D777" s="115"/>
      <c r="E777" s="115"/>
      <c r="O777" s="24"/>
      <c r="AB777" s="24"/>
      <c r="AC777" s="24"/>
      <c r="AD777" s="24"/>
      <c r="AE777" s="24"/>
      <c r="AV777" s="24"/>
      <c r="AW777" s="24"/>
      <c r="AX777" s="24"/>
      <c r="AY777" s="24"/>
    </row>
    <row r="778" spans="3:51" s="23" customFormat="1">
      <c r="C778" s="115"/>
      <c r="D778" s="115"/>
      <c r="E778" s="115"/>
      <c r="O778" s="24"/>
      <c r="AB778" s="24"/>
      <c r="AC778" s="24"/>
      <c r="AD778" s="24"/>
      <c r="AE778" s="24"/>
      <c r="AV778" s="24"/>
      <c r="AW778" s="24"/>
      <c r="AX778" s="24"/>
      <c r="AY778" s="24"/>
    </row>
    <row r="779" spans="3:51" s="23" customFormat="1">
      <c r="C779" s="115"/>
      <c r="D779" s="115"/>
      <c r="E779" s="115"/>
      <c r="O779" s="24"/>
      <c r="AB779" s="24"/>
      <c r="AC779" s="24"/>
      <c r="AD779" s="24"/>
      <c r="AE779" s="24"/>
      <c r="AV779" s="24"/>
      <c r="AW779" s="24"/>
      <c r="AX779" s="24"/>
      <c r="AY779" s="24"/>
    </row>
    <row r="780" spans="3:51" s="23" customFormat="1">
      <c r="C780" s="115"/>
      <c r="D780" s="115"/>
      <c r="E780" s="115"/>
      <c r="O780" s="24"/>
      <c r="AB780" s="24"/>
      <c r="AC780" s="24"/>
      <c r="AD780" s="24"/>
      <c r="AE780" s="24"/>
      <c r="AV780" s="24"/>
      <c r="AW780" s="24"/>
      <c r="AX780" s="24"/>
      <c r="AY780" s="24"/>
    </row>
    <row r="781" spans="3:51" s="23" customFormat="1">
      <c r="C781" s="115"/>
      <c r="D781" s="115"/>
      <c r="E781" s="115"/>
      <c r="O781" s="24"/>
      <c r="AB781" s="24"/>
      <c r="AC781" s="24"/>
      <c r="AD781" s="24"/>
      <c r="AE781" s="24"/>
      <c r="AV781" s="24"/>
      <c r="AW781" s="24"/>
      <c r="AX781" s="24"/>
      <c r="AY781" s="24"/>
    </row>
    <row r="782" spans="3:51" s="23" customFormat="1">
      <c r="C782" s="115"/>
      <c r="D782" s="115"/>
      <c r="E782" s="115"/>
      <c r="O782" s="24"/>
      <c r="AB782" s="24"/>
      <c r="AC782" s="24"/>
      <c r="AD782" s="24"/>
      <c r="AE782" s="24"/>
      <c r="AV782" s="24"/>
      <c r="AW782" s="24"/>
      <c r="AX782" s="24"/>
      <c r="AY782" s="24"/>
    </row>
    <row r="783" spans="3:51" s="23" customFormat="1">
      <c r="C783" s="115"/>
      <c r="D783" s="115"/>
      <c r="E783" s="115"/>
      <c r="O783" s="24"/>
      <c r="AB783" s="24"/>
      <c r="AC783" s="24"/>
      <c r="AD783" s="24"/>
      <c r="AE783" s="24"/>
      <c r="AV783" s="24"/>
      <c r="AW783" s="24"/>
      <c r="AX783" s="24"/>
      <c r="AY783" s="24"/>
    </row>
    <row r="784" spans="3:51" s="23" customFormat="1">
      <c r="C784" s="115"/>
      <c r="D784" s="115"/>
      <c r="E784" s="115"/>
      <c r="O784" s="24"/>
      <c r="AB784" s="24"/>
      <c r="AC784" s="24"/>
      <c r="AD784" s="24"/>
      <c r="AE784" s="24"/>
      <c r="AV784" s="24"/>
      <c r="AW784" s="24"/>
      <c r="AX784" s="24"/>
      <c r="AY784" s="24"/>
    </row>
    <row r="785" spans="3:51" s="23" customFormat="1">
      <c r="C785" s="115"/>
      <c r="D785" s="115"/>
      <c r="E785" s="115"/>
      <c r="O785" s="24"/>
      <c r="AB785" s="24"/>
      <c r="AC785" s="24"/>
      <c r="AD785" s="24"/>
      <c r="AE785" s="24"/>
      <c r="AV785" s="24"/>
      <c r="AW785" s="24"/>
      <c r="AX785" s="24"/>
      <c r="AY785" s="24"/>
    </row>
    <row r="786" spans="3:51" s="23" customFormat="1">
      <c r="C786" s="115"/>
      <c r="D786" s="115"/>
      <c r="E786" s="115"/>
      <c r="O786" s="24"/>
      <c r="AB786" s="24"/>
      <c r="AC786" s="24"/>
      <c r="AD786" s="24"/>
      <c r="AE786" s="24"/>
      <c r="AV786" s="24"/>
      <c r="AW786" s="24"/>
      <c r="AX786" s="24"/>
      <c r="AY786" s="24"/>
    </row>
    <row r="787" spans="3:51" s="23" customFormat="1">
      <c r="C787" s="115"/>
      <c r="D787" s="115"/>
      <c r="E787" s="115"/>
      <c r="O787" s="24"/>
      <c r="AB787" s="24"/>
      <c r="AC787" s="24"/>
      <c r="AD787" s="24"/>
      <c r="AE787" s="24"/>
      <c r="AV787" s="24"/>
      <c r="AW787" s="24"/>
      <c r="AX787" s="24"/>
      <c r="AY787" s="24"/>
    </row>
    <row r="788" spans="3:51" s="23" customFormat="1">
      <c r="C788" s="115"/>
      <c r="D788" s="115"/>
      <c r="E788" s="115"/>
      <c r="O788" s="24"/>
      <c r="AB788" s="24"/>
      <c r="AC788" s="24"/>
      <c r="AD788" s="24"/>
      <c r="AE788" s="24"/>
      <c r="AV788" s="24"/>
      <c r="AW788" s="24"/>
      <c r="AX788" s="24"/>
      <c r="AY788" s="24"/>
    </row>
    <row r="789" spans="3:51" s="23" customFormat="1">
      <c r="C789" s="115"/>
      <c r="D789" s="115"/>
      <c r="E789" s="115"/>
      <c r="O789" s="24"/>
      <c r="AB789" s="24"/>
      <c r="AC789" s="24"/>
      <c r="AD789" s="24"/>
      <c r="AE789" s="24"/>
      <c r="AV789" s="24"/>
      <c r="AW789" s="24"/>
      <c r="AX789" s="24"/>
      <c r="AY789" s="24"/>
    </row>
    <row r="790" spans="3:51" s="23" customFormat="1">
      <c r="C790" s="115"/>
      <c r="D790" s="115"/>
      <c r="E790" s="115"/>
      <c r="O790" s="24"/>
      <c r="AB790" s="24"/>
      <c r="AC790" s="24"/>
      <c r="AD790" s="24"/>
      <c r="AE790" s="24"/>
      <c r="AV790" s="24"/>
      <c r="AW790" s="24"/>
      <c r="AX790" s="24"/>
      <c r="AY790" s="24"/>
    </row>
    <row r="791" spans="3:51" s="23" customFormat="1">
      <c r="C791" s="115"/>
      <c r="D791" s="115"/>
      <c r="E791" s="115"/>
      <c r="O791" s="24"/>
      <c r="AB791" s="24"/>
      <c r="AC791" s="24"/>
      <c r="AD791" s="24"/>
      <c r="AE791" s="24"/>
      <c r="AV791" s="24"/>
      <c r="AW791" s="24"/>
      <c r="AX791" s="24"/>
      <c r="AY791" s="24"/>
    </row>
    <row r="792" spans="3:51" s="23" customFormat="1">
      <c r="C792" s="115"/>
      <c r="D792" s="115"/>
      <c r="E792" s="115"/>
      <c r="O792" s="24"/>
      <c r="AB792" s="24"/>
      <c r="AC792" s="24"/>
      <c r="AD792" s="24"/>
      <c r="AE792" s="24"/>
      <c r="AV792" s="24"/>
      <c r="AW792" s="24"/>
      <c r="AX792" s="24"/>
      <c r="AY792" s="24"/>
    </row>
    <row r="793" spans="3:51" s="23" customFormat="1">
      <c r="C793" s="115"/>
      <c r="D793" s="115"/>
      <c r="E793" s="115"/>
      <c r="O793" s="24"/>
      <c r="AB793" s="24"/>
      <c r="AC793" s="24"/>
      <c r="AD793" s="24"/>
      <c r="AE793" s="24"/>
      <c r="AV793" s="24"/>
      <c r="AW793" s="24"/>
      <c r="AX793" s="24"/>
      <c r="AY793" s="24"/>
    </row>
    <row r="794" spans="3:51" s="23" customFormat="1">
      <c r="C794" s="115"/>
      <c r="D794" s="115"/>
      <c r="E794" s="115"/>
      <c r="O794" s="24"/>
      <c r="AB794" s="24"/>
      <c r="AC794" s="24"/>
      <c r="AD794" s="24"/>
      <c r="AE794" s="24"/>
      <c r="AV794" s="24"/>
      <c r="AW794" s="24"/>
      <c r="AX794" s="24"/>
      <c r="AY794" s="24"/>
    </row>
    <row r="795" spans="3:51" s="23" customFormat="1">
      <c r="C795" s="115"/>
      <c r="D795" s="115"/>
      <c r="E795" s="115"/>
      <c r="O795" s="24"/>
      <c r="AB795" s="24"/>
      <c r="AC795" s="24"/>
      <c r="AD795" s="24"/>
      <c r="AE795" s="24"/>
      <c r="AV795" s="24"/>
      <c r="AW795" s="24"/>
      <c r="AX795" s="24"/>
      <c r="AY795" s="24"/>
    </row>
    <row r="796" spans="3:51" s="23" customFormat="1">
      <c r="C796" s="115"/>
      <c r="D796" s="115"/>
      <c r="E796" s="115"/>
      <c r="O796" s="24"/>
      <c r="AB796" s="24"/>
      <c r="AC796" s="24"/>
      <c r="AD796" s="24"/>
      <c r="AE796" s="24"/>
      <c r="AV796" s="24"/>
      <c r="AW796" s="24"/>
      <c r="AX796" s="24"/>
      <c r="AY796" s="24"/>
    </row>
    <row r="797" spans="3:51" s="23" customFormat="1">
      <c r="C797" s="115"/>
      <c r="D797" s="115"/>
      <c r="E797" s="115"/>
      <c r="O797" s="24"/>
      <c r="AB797" s="24"/>
      <c r="AC797" s="24"/>
      <c r="AD797" s="24"/>
      <c r="AE797" s="24"/>
      <c r="AV797" s="24"/>
      <c r="AW797" s="24"/>
      <c r="AX797" s="24"/>
      <c r="AY797" s="24"/>
    </row>
    <row r="798" spans="3:51" s="23" customFormat="1">
      <c r="C798" s="115"/>
      <c r="D798" s="115"/>
      <c r="E798" s="115"/>
      <c r="O798" s="24"/>
      <c r="AB798" s="24"/>
      <c r="AC798" s="24"/>
      <c r="AD798" s="24"/>
      <c r="AE798" s="24"/>
      <c r="AV798" s="24"/>
      <c r="AW798" s="24"/>
      <c r="AX798" s="24"/>
      <c r="AY798" s="24"/>
    </row>
    <row r="799" spans="3:51" s="23" customFormat="1">
      <c r="C799" s="115"/>
      <c r="D799" s="115"/>
      <c r="E799" s="115"/>
      <c r="O799" s="24"/>
      <c r="AB799" s="24"/>
      <c r="AC799" s="24"/>
      <c r="AD799" s="24"/>
      <c r="AE799" s="24"/>
      <c r="AV799" s="24"/>
      <c r="AW799" s="24"/>
      <c r="AX799" s="24"/>
      <c r="AY799" s="24"/>
    </row>
    <row r="800" spans="3:51" s="23" customFormat="1">
      <c r="C800" s="115"/>
      <c r="D800" s="115"/>
      <c r="E800" s="115"/>
      <c r="O800" s="24"/>
      <c r="AB800" s="24"/>
      <c r="AC800" s="24"/>
      <c r="AD800" s="24"/>
      <c r="AE800" s="24"/>
      <c r="AV800" s="24"/>
      <c r="AW800" s="24"/>
      <c r="AX800" s="24"/>
      <c r="AY800" s="24"/>
    </row>
    <row r="801" spans="3:51" s="23" customFormat="1">
      <c r="C801" s="115"/>
      <c r="D801" s="115"/>
      <c r="E801" s="115"/>
      <c r="O801" s="24"/>
      <c r="AB801" s="24"/>
      <c r="AC801" s="24"/>
      <c r="AD801" s="24"/>
      <c r="AE801" s="24"/>
      <c r="AV801" s="24"/>
      <c r="AW801" s="24"/>
      <c r="AX801" s="24"/>
      <c r="AY801" s="24"/>
    </row>
    <row r="802" spans="3:51" s="23" customFormat="1">
      <c r="C802" s="115"/>
      <c r="D802" s="115"/>
      <c r="E802" s="115"/>
      <c r="O802" s="24"/>
      <c r="AB802" s="24"/>
      <c r="AC802" s="24"/>
      <c r="AD802" s="24"/>
      <c r="AE802" s="24"/>
      <c r="AV802" s="24"/>
      <c r="AW802" s="24"/>
      <c r="AX802" s="24"/>
      <c r="AY802" s="24"/>
    </row>
    <row r="803" spans="3:51" s="23" customFormat="1">
      <c r="C803" s="115"/>
      <c r="D803" s="115"/>
      <c r="E803" s="115"/>
      <c r="O803" s="24"/>
      <c r="AB803" s="24"/>
      <c r="AC803" s="24"/>
      <c r="AD803" s="24"/>
      <c r="AE803" s="24"/>
      <c r="AV803" s="24"/>
      <c r="AW803" s="24"/>
      <c r="AX803" s="24"/>
      <c r="AY803" s="24"/>
    </row>
    <row r="804" spans="3:51" s="23" customFormat="1">
      <c r="C804" s="115"/>
      <c r="D804" s="115"/>
      <c r="E804" s="115"/>
      <c r="O804" s="24"/>
      <c r="AB804" s="24"/>
      <c r="AC804" s="24"/>
      <c r="AD804" s="24"/>
      <c r="AE804" s="24"/>
      <c r="AV804" s="24"/>
      <c r="AW804" s="24"/>
      <c r="AX804" s="24"/>
      <c r="AY804" s="24"/>
    </row>
    <row r="805" spans="3:51" s="23" customFormat="1">
      <c r="C805" s="115"/>
      <c r="D805" s="115"/>
      <c r="E805" s="115"/>
      <c r="O805" s="24"/>
      <c r="AB805" s="24"/>
      <c r="AC805" s="24"/>
      <c r="AD805" s="24"/>
      <c r="AE805" s="24"/>
      <c r="AV805" s="24"/>
      <c r="AW805" s="24"/>
      <c r="AX805" s="24"/>
      <c r="AY805" s="24"/>
    </row>
    <row r="806" spans="3:51" s="23" customFormat="1">
      <c r="C806" s="115"/>
      <c r="D806" s="115"/>
      <c r="E806" s="115"/>
      <c r="O806" s="24"/>
      <c r="AB806" s="24"/>
      <c r="AC806" s="24"/>
      <c r="AD806" s="24"/>
      <c r="AE806" s="24"/>
      <c r="AV806" s="24"/>
      <c r="AW806" s="24"/>
      <c r="AX806" s="24"/>
      <c r="AY806" s="24"/>
    </row>
    <row r="807" spans="3:51" s="23" customFormat="1">
      <c r="C807" s="115"/>
      <c r="D807" s="115"/>
      <c r="E807" s="115"/>
      <c r="O807" s="24"/>
      <c r="AB807" s="24"/>
      <c r="AC807" s="24"/>
      <c r="AD807" s="24"/>
      <c r="AE807" s="24"/>
      <c r="AV807" s="24"/>
      <c r="AW807" s="24"/>
      <c r="AX807" s="24"/>
      <c r="AY807" s="24"/>
    </row>
    <row r="808" spans="3:51" s="23" customFormat="1">
      <c r="C808" s="115"/>
      <c r="D808" s="115"/>
      <c r="E808" s="115"/>
      <c r="O808" s="24"/>
      <c r="AB808" s="24"/>
      <c r="AC808" s="24"/>
      <c r="AD808" s="24"/>
      <c r="AE808" s="24"/>
      <c r="AV808" s="24"/>
      <c r="AW808" s="24"/>
      <c r="AX808" s="24"/>
      <c r="AY808" s="24"/>
    </row>
    <row r="809" spans="3:51" s="23" customFormat="1">
      <c r="C809" s="115"/>
      <c r="D809" s="115"/>
      <c r="E809" s="115"/>
      <c r="O809" s="24"/>
      <c r="AB809" s="24"/>
      <c r="AC809" s="24"/>
      <c r="AD809" s="24"/>
      <c r="AE809" s="24"/>
      <c r="AV809" s="24"/>
      <c r="AW809" s="24"/>
      <c r="AX809" s="24"/>
      <c r="AY809" s="24"/>
    </row>
    <row r="810" spans="3:51" s="23" customFormat="1">
      <c r="C810" s="115"/>
      <c r="D810" s="115"/>
      <c r="E810" s="115"/>
      <c r="O810" s="24"/>
      <c r="AB810" s="24"/>
      <c r="AC810" s="24"/>
      <c r="AD810" s="24"/>
      <c r="AE810" s="24"/>
      <c r="AV810" s="24"/>
      <c r="AW810" s="24"/>
      <c r="AX810" s="24"/>
      <c r="AY810" s="24"/>
    </row>
    <row r="811" spans="3:51" s="23" customFormat="1">
      <c r="C811" s="115"/>
      <c r="D811" s="115"/>
      <c r="E811" s="115"/>
      <c r="O811" s="24"/>
      <c r="AB811" s="24"/>
      <c r="AC811" s="24"/>
      <c r="AD811" s="24"/>
      <c r="AE811" s="24"/>
      <c r="AV811" s="24"/>
      <c r="AW811" s="24"/>
      <c r="AX811" s="24"/>
      <c r="AY811" s="24"/>
    </row>
    <row r="812" spans="3:51" s="23" customFormat="1">
      <c r="C812" s="115"/>
      <c r="D812" s="115"/>
      <c r="E812" s="115"/>
      <c r="O812" s="24"/>
      <c r="AB812" s="24"/>
      <c r="AC812" s="24"/>
      <c r="AD812" s="24"/>
      <c r="AE812" s="24"/>
      <c r="AV812" s="24"/>
      <c r="AW812" s="24"/>
      <c r="AX812" s="24"/>
      <c r="AY812" s="24"/>
    </row>
    <row r="813" spans="3:51" s="23" customFormat="1">
      <c r="C813" s="115"/>
      <c r="D813" s="115"/>
      <c r="E813" s="115"/>
      <c r="O813" s="24"/>
      <c r="AB813" s="24"/>
      <c r="AC813" s="24"/>
      <c r="AD813" s="24"/>
      <c r="AE813" s="24"/>
      <c r="AV813" s="24"/>
      <c r="AW813" s="24"/>
      <c r="AX813" s="24"/>
      <c r="AY813" s="24"/>
    </row>
    <row r="814" spans="3:51" s="23" customFormat="1">
      <c r="C814" s="115"/>
      <c r="D814" s="115"/>
      <c r="E814" s="115"/>
      <c r="O814" s="24"/>
      <c r="AB814" s="24"/>
      <c r="AC814" s="24"/>
      <c r="AD814" s="24"/>
      <c r="AE814" s="24"/>
      <c r="AV814" s="24"/>
      <c r="AW814" s="24"/>
      <c r="AX814" s="24"/>
      <c r="AY814" s="24"/>
    </row>
    <row r="815" spans="3:51" s="23" customFormat="1">
      <c r="C815" s="115"/>
      <c r="D815" s="115"/>
      <c r="E815" s="115"/>
      <c r="O815" s="24"/>
      <c r="AB815" s="24"/>
      <c r="AC815" s="24"/>
      <c r="AD815" s="24"/>
      <c r="AE815" s="24"/>
      <c r="AV815" s="24"/>
      <c r="AW815" s="24"/>
      <c r="AX815" s="24"/>
      <c r="AY815" s="24"/>
    </row>
    <row r="816" spans="3:51" s="23" customFormat="1">
      <c r="C816" s="115"/>
      <c r="D816" s="115"/>
      <c r="E816" s="115"/>
      <c r="O816" s="24"/>
      <c r="AB816" s="24"/>
      <c r="AC816" s="24"/>
      <c r="AD816" s="24"/>
      <c r="AE816" s="24"/>
      <c r="AV816" s="24"/>
      <c r="AW816" s="24"/>
      <c r="AX816" s="24"/>
      <c r="AY816" s="24"/>
    </row>
    <row r="817" spans="3:51" s="23" customFormat="1">
      <c r="C817" s="115"/>
      <c r="D817" s="115"/>
      <c r="E817" s="115"/>
      <c r="O817" s="24"/>
      <c r="AB817" s="24"/>
      <c r="AC817" s="24"/>
      <c r="AD817" s="24"/>
      <c r="AE817" s="24"/>
      <c r="AV817" s="24"/>
      <c r="AW817" s="24"/>
      <c r="AX817" s="24"/>
      <c r="AY817" s="24"/>
    </row>
    <row r="818" spans="3:51" s="23" customFormat="1">
      <c r="C818" s="115"/>
      <c r="D818" s="115"/>
      <c r="E818" s="115"/>
      <c r="O818" s="24"/>
      <c r="AB818" s="24"/>
      <c r="AC818" s="24"/>
      <c r="AD818" s="24"/>
      <c r="AE818" s="24"/>
      <c r="AV818" s="24"/>
      <c r="AW818" s="24"/>
      <c r="AX818" s="24"/>
      <c r="AY818" s="24"/>
    </row>
    <row r="819" spans="3:51" s="23" customFormat="1">
      <c r="C819" s="115"/>
      <c r="D819" s="115"/>
      <c r="E819" s="115"/>
      <c r="O819" s="24"/>
      <c r="AB819" s="24"/>
      <c r="AC819" s="24"/>
      <c r="AD819" s="24"/>
      <c r="AE819" s="24"/>
      <c r="AV819" s="24"/>
      <c r="AW819" s="24"/>
      <c r="AX819" s="24"/>
      <c r="AY819" s="24"/>
    </row>
    <row r="820" spans="3:51" s="23" customFormat="1">
      <c r="C820" s="115"/>
      <c r="D820" s="115"/>
      <c r="E820" s="115"/>
      <c r="O820" s="24"/>
      <c r="AB820" s="24"/>
      <c r="AC820" s="24"/>
      <c r="AD820" s="24"/>
      <c r="AE820" s="24"/>
      <c r="AV820" s="24"/>
      <c r="AW820" s="24"/>
      <c r="AX820" s="24"/>
      <c r="AY820" s="24"/>
    </row>
    <row r="821" spans="3:51" s="23" customFormat="1">
      <c r="C821" s="115"/>
      <c r="D821" s="115"/>
      <c r="E821" s="115"/>
      <c r="O821" s="24"/>
      <c r="AB821" s="24"/>
      <c r="AC821" s="24"/>
      <c r="AD821" s="24"/>
      <c r="AE821" s="24"/>
      <c r="AV821" s="24"/>
      <c r="AW821" s="24"/>
      <c r="AX821" s="24"/>
      <c r="AY821" s="24"/>
    </row>
    <row r="822" spans="3:51" s="23" customFormat="1">
      <c r="C822" s="115"/>
      <c r="D822" s="115"/>
      <c r="E822" s="115"/>
      <c r="O822" s="24"/>
      <c r="AB822" s="24"/>
      <c r="AC822" s="24"/>
      <c r="AD822" s="24"/>
      <c r="AE822" s="24"/>
      <c r="AV822" s="24"/>
      <c r="AW822" s="24"/>
      <c r="AX822" s="24"/>
      <c r="AY822" s="24"/>
    </row>
    <row r="823" spans="3:51" s="23" customFormat="1">
      <c r="C823" s="115"/>
      <c r="D823" s="115"/>
      <c r="E823" s="115"/>
      <c r="O823" s="24"/>
      <c r="AB823" s="24"/>
      <c r="AC823" s="24"/>
      <c r="AD823" s="24"/>
      <c r="AE823" s="24"/>
      <c r="AV823" s="24"/>
      <c r="AW823" s="24"/>
      <c r="AX823" s="24"/>
      <c r="AY823" s="24"/>
    </row>
    <row r="824" spans="3:51" s="23" customFormat="1">
      <c r="C824" s="115"/>
      <c r="D824" s="115"/>
      <c r="E824" s="115"/>
      <c r="O824" s="24"/>
      <c r="AB824" s="24"/>
      <c r="AC824" s="24"/>
      <c r="AD824" s="24"/>
      <c r="AE824" s="24"/>
      <c r="AV824" s="24"/>
      <c r="AW824" s="24"/>
      <c r="AX824" s="24"/>
      <c r="AY824" s="24"/>
    </row>
    <row r="825" spans="3:51" s="23" customFormat="1">
      <c r="C825" s="115"/>
      <c r="D825" s="115"/>
      <c r="E825" s="115"/>
      <c r="O825" s="24"/>
      <c r="AB825" s="24"/>
      <c r="AC825" s="24"/>
      <c r="AD825" s="24"/>
      <c r="AE825" s="24"/>
      <c r="AV825" s="24"/>
      <c r="AW825" s="24"/>
      <c r="AX825" s="24"/>
      <c r="AY825" s="24"/>
    </row>
    <row r="826" spans="3:51" s="23" customFormat="1">
      <c r="C826" s="115"/>
      <c r="D826" s="115"/>
      <c r="E826" s="115"/>
      <c r="O826" s="24"/>
      <c r="AB826" s="24"/>
      <c r="AC826" s="24"/>
      <c r="AD826" s="24"/>
      <c r="AE826" s="24"/>
      <c r="AV826" s="24"/>
      <c r="AW826" s="24"/>
      <c r="AX826" s="24"/>
      <c r="AY826" s="24"/>
    </row>
    <row r="827" spans="3:51" s="23" customFormat="1">
      <c r="C827" s="115"/>
      <c r="D827" s="115"/>
      <c r="E827" s="115"/>
      <c r="O827" s="24"/>
      <c r="AB827" s="24"/>
      <c r="AC827" s="24"/>
      <c r="AD827" s="24"/>
      <c r="AE827" s="24"/>
      <c r="AV827" s="24"/>
      <c r="AW827" s="24"/>
      <c r="AX827" s="24"/>
      <c r="AY827" s="24"/>
    </row>
    <row r="828" spans="3:51" s="23" customFormat="1">
      <c r="C828" s="115"/>
      <c r="D828" s="115"/>
      <c r="E828" s="115"/>
      <c r="O828" s="24"/>
      <c r="AB828" s="24"/>
      <c r="AC828" s="24"/>
      <c r="AD828" s="24"/>
      <c r="AE828" s="24"/>
      <c r="AV828" s="24"/>
      <c r="AW828" s="24"/>
      <c r="AX828" s="24"/>
      <c r="AY828" s="24"/>
    </row>
    <row r="829" spans="3:51" s="23" customFormat="1">
      <c r="C829" s="115"/>
      <c r="D829" s="115"/>
      <c r="E829" s="115"/>
      <c r="O829" s="24"/>
      <c r="AB829" s="24"/>
      <c r="AC829" s="24"/>
      <c r="AD829" s="24"/>
      <c r="AE829" s="24"/>
      <c r="AV829" s="24"/>
      <c r="AW829" s="24"/>
      <c r="AX829" s="24"/>
      <c r="AY829" s="24"/>
    </row>
    <row r="830" spans="3:51" s="23" customFormat="1">
      <c r="C830" s="115"/>
      <c r="D830" s="115"/>
      <c r="E830" s="115"/>
      <c r="O830" s="24"/>
      <c r="AB830" s="24"/>
      <c r="AC830" s="24"/>
      <c r="AD830" s="24"/>
      <c r="AE830" s="24"/>
      <c r="AV830" s="24"/>
      <c r="AW830" s="24"/>
      <c r="AX830" s="24"/>
      <c r="AY830" s="24"/>
    </row>
    <row r="831" spans="3:51" s="23" customFormat="1">
      <c r="C831" s="115"/>
      <c r="D831" s="115"/>
      <c r="E831" s="115"/>
      <c r="O831" s="24"/>
      <c r="AB831" s="24"/>
      <c r="AC831" s="24"/>
      <c r="AD831" s="24"/>
      <c r="AE831" s="24"/>
      <c r="AV831" s="24"/>
      <c r="AW831" s="24"/>
      <c r="AX831" s="24"/>
      <c r="AY831" s="24"/>
    </row>
    <row r="832" spans="3:51" s="23" customFormat="1">
      <c r="C832" s="115"/>
      <c r="D832" s="115"/>
      <c r="E832" s="115"/>
      <c r="O832" s="24"/>
      <c r="AB832" s="24"/>
      <c r="AC832" s="24"/>
      <c r="AD832" s="24"/>
      <c r="AE832" s="24"/>
      <c r="AV832" s="24"/>
      <c r="AW832" s="24"/>
      <c r="AX832" s="24"/>
      <c r="AY832" s="24"/>
    </row>
    <row r="833" spans="3:51" s="23" customFormat="1">
      <c r="C833" s="115"/>
      <c r="D833" s="115"/>
      <c r="E833" s="115"/>
      <c r="O833" s="24"/>
      <c r="AB833" s="24"/>
      <c r="AC833" s="24"/>
      <c r="AD833" s="24"/>
      <c r="AE833" s="24"/>
      <c r="AV833" s="24"/>
      <c r="AW833" s="24"/>
      <c r="AX833" s="24"/>
      <c r="AY833" s="24"/>
    </row>
    <row r="834" spans="3:51" s="23" customFormat="1">
      <c r="C834" s="115"/>
      <c r="D834" s="115"/>
      <c r="E834" s="115"/>
      <c r="O834" s="24"/>
      <c r="AB834" s="24"/>
      <c r="AC834" s="24"/>
      <c r="AD834" s="24"/>
      <c r="AE834" s="24"/>
      <c r="AV834" s="24"/>
      <c r="AW834" s="24"/>
      <c r="AX834" s="24"/>
      <c r="AY834" s="24"/>
    </row>
    <row r="835" spans="3:51" s="23" customFormat="1">
      <c r="C835" s="115"/>
      <c r="D835" s="115"/>
      <c r="E835" s="115"/>
      <c r="O835" s="24"/>
      <c r="AB835" s="24"/>
      <c r="AC835" s="24"/>
      <c r="AD835" s="24"/>
      <c r="AE835" s="24"/>
      <c r="AV835" s="24"/>
      <c r="AW835" s="24"/>
      <c r="AX835" s="24"/>
      <c r="AY835" s="24"/>
    </row>
    <row r="836" spans="3:51" s="23" customFormat="1">
      <c r="C836" s="115"/>
      <c r="D836" s="115"/>
      <c r="E836" s="115"/>
      <c r="O836" s="24"/>
      <c r="AB836" s="24"/>
      <c r="AC836" s="24"/>
      <c r="AD836" s="24"/>
      <c r="AE836" s="24"/>
      <c r="AV836" s="24"/>
      <c r="AW836" s="24"/>
      <c r="AX836" s="24"/>
      <c r="AY836" s="24"/>
    </row>
    <row r="837" spans="3:51" s="23" customFormat="1">
      <c r="C837" s="115"/>
      <c r="D837" s="115"/>
      <c r="E837" s="115"/>
      <c r="O837" s="24"/>
      <c r="AB837" s="24"/>
      <c r="AC837" s="24"/>
      <c r="AD837" s="24"/>
      <c r="AE837" s="24"/>
      <c r="AV837" s="24"/>
      <c r="AW837" s="24"/>
      <c r="AX837" s="24"/>
      <c r="AY837" s="24"/>
    </row>
    <row r="838" spans="3:51" s="23" customFormat="1">
      <c r="C838" s="115"/>
      <c r="D838" s="115"/>
      <c r="E838" s="115"/>
      <c r="O838" s="24"/>
      <c r="AB838" s="24"/>
      <c r="AC838" s="24"/>
      <c r="AD838" s="24"/>
      <c r="AE838" s="24"/>
      <c r="AV838" s="24"/>
      <c r="AW838" s="24"/>
      <c r="AX838" s="24"/>
      <c r="AY838" s="24"/>
    </row>
    <row r="839" spans="3:51" s="23" customFormat="1">
      <c r="C839" s="115"/>
      <c r="D839" s="115"/>
      <c r="E839" s="115"/>
      <c r="O839" s="24"/>
      <c r="AB839" s="24"/>
      <c r="AC839" s="24"/>
      <c r="AD839" s="24"/>
      <c r="AE839" s="24"/>
      <c r="AV839" s="24"/>
      <c r="AW839" s="24"/>
      <c r="AX839" s="24"/>
      <c r="AY839" s="24"/>
    </row>
    <row r="840" spans="3:51" s="23" customFormat="1">
      <c r="C840" s="115"/>
      <c r="D840" s="115"/>
      <c r="E840" s="115"/>
      <c r="O840" s="24"/>
      <c r="AB840" s="24"/>
      <c r="AC840" s="24"/>
      <c r="AD840" s="24"/>
      <c r="AE840" s="24"/>
      <c r="AV840" s="24"/>
      <c r="AW840" s="24"/>
      <c r="AX840" s="24"/>
      <c r="AY840" s="24"/>
    </row>
    <row r="841" spans="3:51" s="23" customFormat="1">
      <c r="C841" s="115"/>
      <c r="D841" s="115"/>
      <c r="E841" s="115"/>
      <c r="O841" s="24"/>
      <c r="AB841" s="24"/>
      <c r="AC841" s="24"/>
      <c r="AD841" s="24"/>
      <c r="AE841" s="24"/>
      <c r="AV841" s="24"/>
      <c r="AW841" s="24"/>
      <c r="AX841" s="24"/>
      <c r="AY841" s="24"/>
    </row>
    <row r="842" spans="3:51" s="23" customFormat="1">
      <c r="C842" s="115"/>
      <c r="D842" s="115"/>
      <c r="E842" s="115"/>
      <c r="O842" s="24"/>
      <c r="AB842" s="24"/>
      <c r="AC842" s="24"/>
      <c r="AD842" s="24"/>
      <c r="AE842" s="24"/>
      <c r="AV842" s="24"/>
      <c r="AW842" s="24"/>
      <c r="AX842" s="24"/>
      <c r="AY842" s="24"/>
    </row>
    <row r="843" spans="3:51" s="23" customFormat="1">
      <c r="C843" s="115"/>
      <c r="D843" s="115"/>
      <c r="E843" s="115"/>
      <c r="O843" s="24"/>
      <c r="AB843" s="24"/>
      <c r="AC843" s="24"/>
      <c r="AD843" s="24"/>
      <c r="AE843" s="24"/>
      <c r="AV843" s="24"/>
      <c r="AW843" s="24"/>
      <c r="AX843" s="24"/>
      <c r="AY843" s="24"/>
    </row>
    <row r="844" spans="3:51" s="23" customFormat="1">
      <c r="C844" s="115"/>
      <c r="D844" s="115"/>
      <c r="E844" s="115"/>
      <c r="O844" s="24"/>
      <c r="AB844" s="24"/>
      <c r="AC844" s="24"/>
      <c r="AD844" s="24"/>
      <c r="AE844" s="24"/>
      <c r="AV844" s="24"/>
      <c r="AW844" s="24"/>
      <c r="AX844" s="24"/>
      <c r="AY844" s="24"/>
    </row>
    <row r="845" spans="3:51" s="23" customFormat="1">
      <c r="C845" s="115"/>
      <c r="D845" s="115"/>
      <c r="E845" s="115"/>
      <c r="O845" s="24"/>
      <c r="AB845" s="24"/>
      <c r="AC845" s="24"/>
      <c r="AD845" s="24"/>
      <c r="AE845" s="24"/>
      <c r="AV845" s="24"/>
      <c r="AW845" s="24"/>
      <c r="AX845" s="24"/>
      <c r="AY845" s="24"/>
    </row>
    <row r="846" spans="3:51" s="23" customFormat="1">
      <c r="C846" s="115"/>
      <c r="D846" s="115"/>
      <c r="E846" s="115"/>
      <c r="O846" s="24"/>
      <c r="AB846" s="24"/>
      <c r="AC846" s="24"/>
      <c r="AD846" s="24"/>
      <c r="AE846" s="24"/>
      <c r="AV846" s="24"/>
      <c r="AW846" s="24"/>
      <c r="AX846" s="24"/>
      <c r="AY846" s="24"/>
    </row>
    <row r="847" spans="3:51" s="23" customFormat="1">
      <c r="C847" s="115"/>
      <c r="D847" s="115"/>
      <c r="E847" s="115"/>
      <c r="O847" s="24"/>
      <c r="AB847" s="24"/>
      <c r="AC847" s="24"/>
      <c r="AD847" s="24"/>
      <c r="AE847" s="24"/>
      <c r="AV847" s="24"/>
      <c r="AW847" s="24"/>
      <c r="AX847" s="24"/>
      <c r="AY847" s="24"/>
    </row>
    <row r="848" spans="3:51" s="23" customFormat="1">
      <c r="C848" s="115"/>
      <c r="D848" s="115"/>
      <c r="E848" s="115"/>
      <c r="O848" s="24"/>
      <c r="AB848" s="24"/>
      <c r="AC848" s="24"/>
      <c r="AD848" s="24"/>
      <c r="AE848" s="24"/>
      <c r="AV848" s="24"/>
      <c r="AW848" s="24"/>
      <c r="AX848" s="24"/>
      <c r="AY848" s="24"/>
    </row>
    <row r="849" spans="3:51" s="23" customFormat="1">
      <c r="C849" s="115"/>
      <c r="D849" s="115"/>
      <c r="E849" s="115"/>
      <c r="O849" s="24"/>
      <c r="AB849" s="24"/>
      <c r="AC849" s="24"/>
      <c r="AD849" s="24"/>
      <c r="AE849" s="24"/>
      <c r="AV849" s="24"/>
      <c r="AW849" s="24"/>
      <c r="AX849" s="24"/>
      <c r="AY849" s="24"/>
    </row>
    <row r="850" spans="3:51" s="23" customFormat="1">
      <c r="C850" s="115"/>
      <c r="D850" s="115"/>
      <c r="E850" s="115"/>
      <c r="O850" s="24"/>
      <c r="AB850" s="24"/>
      <c r="AC850" s="24"/>
      <c r="AD850" s="24"/>
      <c r="AE850" s="24"/>
      <c r="AV850" s="24"/>
      <c r="AW850" s="24"/>
      <c r="AX850" s="24"/>
      <c r="AY850" s="24"/>
    </row>
    <row r="851" spans="3:51" s="23" customFormat="1">
      <c r="C851" s="115"/>
      <c r="D851" s="115"/>
      <c r="E851" s="115"/>
      <c r="O851" s="24"/>
      <c r="AB851" s="24"/>
      <c r="AC851" s="24"/>
      <c r="AD851" s="24"/>
      <c r="AE851" s="24"/>
      <c r="AV851" s="24"/>
      <c r="AW851" s="24"/>
      <c r="AX851" s="24"/>
      <c r="AY851" s="24"/>
    </row>
    <row r="852" spans="3:51" s="23" customFormat="1">
      <c r="C852" s="115"/>
      <c r="D852" s="115"/>
      <c r="E852" s="115"/>
      <c r="O852" s="24"/>
      <c r="AB852" s="24"/>
      <c r="AC852" s="24"/>
      <c r="AD852" s="24"/>
      <c r="AE852" s="24"/>
      <c r="AV852" s="24"/>
      <c r="AW852" s="24"/>
      <c r="AX852" s="24"/>
      <c r="AY852" s="24"/>
    </row>
    <row r="853" spans="3:51" s="23" customFormat="1">
      <c r="C853" s="115"/>
      <c r="D853" s="115"/>
      <c r="E853" s="115"/>
      <c r="O853" s="24"/>
      <c r="AB853" s="24"/>
      <c r="AC853" s="24"/>
      <c r="AD853" s="24"/>
      <c r="AE853" s="24"/>
      <c r="AV853" s="24"/>
      <c r="AW853" s="24"/>
      <c r="AX853" s="24"/>
      <c r="AY853" s="24"/>
    </row>
    <row r="854" spans="3:51" s="23" customFormat="1">
      <c r="C854" s="115"/>
      <c r="D854" s="115"/>
      <c r="E854" s="115"/>
      <c r="O854" s="24"/>
      <c r="AB854" s="24"/>
      <c r="AC854" s="24"/>
      <c r="AD854" s="24"/>
      <c r="AE854" s="24"/>
      <c r="AV854" s="24"/>
      <c r="AW854" s="24"/>
      <c r="AX854" s="24"/>
      <c r="AY854" s="24"/>
    </row>
    <row r="855" spans="3:51" s="23" customFormat="1">
      <c r="C855" s="115"/>
      <c r="D855" s="115"/>
      <c r="E855" s="115"/>
      <c r="O855" s="24"/>
      <c r="AB855" s="24"/>
      <c r="AC855" s="24"/>
      <c r="AD855" s="24"/>
      <c r="AE855" s="24"/>
      <c r="AV855" s="24"/>
      <c r="AW855" s="24"/>
      <c r="AX855" s="24"/>
      <c r="AY855" s="24"/>
    </row>
    <row r="856" spans="3:51" s="23" customFormat="1">
      <c r="C856" s="115"/>
      <c r="D856" s="115"/>
      <c r="E856" s="115"/>
      <c r="O856" s="24"/>
      <c r="AB856" s="24"/>
      <c r="AC856" s="24"/>
      <c r="AD856" s="24"/>
      <c r="AE856" s="24"/>
      <c r="AV856" s="24"/>
      <c r="AW856" s="24"/>
      <c r="AX856" s="24"/>
      <c r="AY856" s="24"/>
    </row>
    <row r="857" spans="3:51" s="23" customFormat="1">
      <c r="C857" s="115"/>
      <c r="D857" s="115"/>
      <c r="E857" s="115"/>
      <c r="O857" s="24"/>
      <c r="AB857" s="24"/>
      <c r="AC857" s="24"/>
      <c r="AD857" s="24"/>
      <c r="AE857" s="24"/>
      <c r="AV857" s="24"/>
      <c r="AW857" s="24"/>
      <c r="AX857" s="24"/>
      <c r="AY857" s="24"/>
    </row>
    <row r="858" spans="3:51" s="23" customFormat="1">
      <c r="C858" s="115"/>
      <c r="D858" s="115"/>
      <c r="E858" s="115"/>
      <c r="O858" s="24"/>
      <c r="AB858" s="24"/>
      <c r="AC858" s="24"/>
      <c r="AD858" s="24"/>
      <c r="AE858" s="24"/>
      <c r="AV858" s="24"/>
      <c r="AW858" s="24"/>
      <c r="AX858" s="24"/>
      <c r="AY858" s="24"/>
    </row>
    <row r="859" spans="3:51" s="23" customFormat="1">
      <c r="C859" s="115"/>
      <c r="D859" s="115"/>
      <c r="E859" s="115"/>
      <c r="O859" s="24"/>
      <c r="AB859" s="24"/>
      <c r="AC859" s="24"/>
      <c r="AD859" s="24"/>
      <c r="AE859" s="24"/>
      <c r="AV859" s="24"/>
      <c r="AW859" s="24"/>
      <c r="AX859" s="24"/>
      <c r="AY859" s="24"/>
    </row>
    <row r="860" spans="3:51" s="23" customFormat="1">
      <c r="C860" s="115"/>
      <c r="D860" s="115"/>
      <c r="E860" s="115"/>
      <c r="O860" s="24"/>
      <c r="AB860" s="24"/>
      <c r="AC860" s="24"/>
      <c r="AD860" s="24"/>
      <c r="AE860" s="24"/>
      <c r="AV860" s="24"/>
      <c r="AW860" s="24"/>
      <c r="AX860" s="24"/>
      <c r="AY860" s="24"/>
    </row>
    <row r="861" spans="3:51" s="23" customFormat="1">
      <c r="C861" s="115"/>
      <c r="D861" s="115"/>
      <c r="E861" s="115"/>
      <c r="O861" s="24"/>
      <c r="AB861" s="24"/>
      <c r="AC861" s="24"/>
      <c r="AD861" s="24"/>
      <c r="AE861" s="24"/>
      <c r="AV861" s="24"/>
      <c r="AW861" s="24"/>
      <c r="AX861" s="24"/>
      <c r="AY861" s="24"/>
    </row>
    <row r="862" spans="3:51" s="23" customFormat="1">
      <c r="C862" s="115"/>
      <c r="D862" s="115"/>
      <c r="E862" s="115"/>
      <c r="O862" s="24"/>
      <c r="AB862" s="24"/>
      <c r="AC862" s="24"/>
      <c r="AD862" s="24"/>
      <c r="AE862" s="24"/>
      <c r="AV862" s="24"/>
      <c r="AW862" s="24"/>
      <c r="AX862" s="24"/>
      <c r="AY862" s="24"/>
    </row>
    <row r="863" spans="3:51" s="23" customFormat="1">
      <c r="C863" s="115"/>
      <c r="D863" s="115"/>
      <c r="E863" s="115"/>
      <c r="O863" s="24"/>
      <c r="AB863" s="24"/>
      <c r="AC863" s="24"/>
      <c r="AD863" s="24"/>
      <c r="AE863" s="24"/>
      <c r="AV863" s="24"/>
      <c r="AW863" s="24"/>
      <c r="AX863" s="24"/>
      <c r="AY863" s="24"/>
    </row>
    <row r="864" spans="3:51" s="23" customFormat="1">
      <c r="C864" s="115"/>
      <c r="D864" s="115"/>
      <c r="E864" s="115"/>
      <c r="O864" s="24"/>
      <c r="AB864" s="24"/>
      <c r="AC864" s="24"/>
      <c r="AD864" s="24"/>
      <c r="AE864" s="24"/>
      <c r="AV864" s="24"/>
      <c r="AW864" s="24"/>
      <c r="AX864" s="24"/>
      <c r="AY864" s="24"/>
    </row>
    <row r="865" spans="3:51" s="23" customFormat="1">
      <c r="C865" s="115"/>
      <c r="D865" s="115"/>
      <c r="E865" s="115"/>
      <c r="O865" s="24"/>
      <c r="AB865" s="24"/>
      <c r="AC865" s="24"/>
      <c r="AD865" s="24"/>
      <c r="AE865" s="24"/>
      <c r="AV865" s="24"/>
      <c r="AW865" s="24"/>
      <c r="AX865" s="24"/>
      <c r="AY865" s="24"/>
    </row>
    <row r="866" spans="3:51" s="23" customFormat="1">
      <c r="C866" s="115"/>
      <c r="D866" s="115"/>
      <c r="E866" s="115"/>
      <c r="O866" s="24"/>
      <c r="AB866" s="24"/>
      <c r="AC866" s="24"/>
      <c r="AD866" s="24"/>
      <c r="AE866" s="24"/>
      <c r="AV866" s="24"/>
      <c r="AW866" s="24"/>
      <c r="AX866" s="24"/>
      <c r="AY866" s="24"/>
    </row>
    <row r="867" spans="3:51" s="23" customFormat="1">
      <c r="C867" s="115"/>
      <c r="D867" s="115"/>
      <c r="E867" s="115"/>
      <c r="O867" s="24"/>
      <c r="AB867" s="24"/>
      <c r="AC867" s="24"/>
      <c r="AD867" s="24"/>
      <c r="AE867" s="24"/>
      <c r="AV867" s="24"/>
      <c r="AW867" s="24"/>
      <c r="AX867" s="24"/>
      <c r="AY867" s="24"/>
    </row>
    <row r="868" spans="3:51" s="23" customFormat="1">
      <c r="C868" s="115"/>
      <c r="D868" s="115"/>
      <c r="E868" s="115"/>
      <c r="O868" s="24"/>
      <c r="AB868" s="24"/>
      <c r="AC868" s="24"/>
      <c r="AD868" s="24"/>
      <c r="AE868" s="24"/>
      <c r="AV868" s="24"/>
      <c r="AW868" s="24"/>
      <c r="AX868" s="24"/>
      <c r="AY868" s="24"/>
    </row>
    <row r="869" spans="3:51" s="23" customFormat="1">
      <c r="C869" s="115"/>
      <c r="D869" s="115"/>
      <c r="E869" s="115"/>
      <c r="O869" s="24"/>
      <c r="AB869" s="24"/>
      <c r="AC869" s="24"/>
      <c r="AD869" s="24"/>
      <c r="AE869" s="24"/>
      <c r="AV869" s="24"/>
      <c r="AW869" s="24"/>
      <c r="AX869" s="24"/>
      <c r="AY869" s="24"/>
    </row>
    <row r="870" spans="3:51" s="23" customFormat="1">
      <c r="C870" s="115"/>
      <c r="D870" s="115"/>
      <c r="E870" s="115"/>
      <c r="O870" s="24"/>
      <c r="AB870" s="24"/>
      <c r="AC870" s="24"/>
      <c r="AD870" s="24"/>
      <c r="AE870" s="24"/>
      <c r="AV870" s="24"/>
      <c r="AW870" s="24"/>
      <c r="AX870" s="24"/>
      <c r="AY870" s="24"/>
    </row>
    <row r="871" spans="3:51" s="23" customFormat="1">
      <c r="C871" s="115"/>
      <c r="D871" s="115"/>
      <c r="E871" s="115"/>
      <c r="O871" s="24"/>
      <c r="AB871" s="24"/>
      <c r="AC871" s="24"/>
      <c r="AD871" s="24"/>
      <c r="AE871" s="24"/>
      <c r="AV871" s="24"/>
      <c r="AW871" s="24"/>
      <c r="AX871" s="24"/>
      <c r="AY871" s="24"/>
    </row>
    <row r="872" spans="3:51" s="23" customFormat="1">
      <c r="C872" s="115"/>
      <c r="D872" s="115"/>
      <c r="E872" s="115"/>
      <c r="O872" s="24"/>
      <c r="AB872" s="24"/>
      <c r="AC872" s="24"/>
      <c r="AD872" s="24"/>
      <c r="AE872" s="24"/>
      <c r="AV872" s="24"/>
      <c r="AW872" s="24"/>
      <c r="AX872" s="24"/>
      <c r="AY872" s="24"/>
    </row>
    <row r="873" spans="3:51" s="23" customFormat="1">
      <c r="C873" s="115"/>
      <c r="D873" s="115"/>
      <c r="E873" s="115"/>
      <c r="O873" s="24"/>
      <c r="AB873" s="24"/>
      <c r="AC873" s="24"/>
      <c r="AD873" s="24"/>
      <c r="AE873" s="24"/>
      <c r="AV873" s="24"/>
      <c r="AW873" s="24"/>
      <c r="AX873" s="24"/>
      <c r="AY873" s="24"/>
    </row>
    <row r="874" spans="3:51" s="23" customFormat="1">
      <c r="C874" s="115"/>
      <c r="D874" s="115"/>
      <c r="E874" s="115"/>
      <c r="O874" s="24"/>
      <c r="AB874" s="24"/>
      <c r="AC874" s="24"/>
      <c r="AD874" s="24"/>
      <c r="AE874" s="24"/>
      <c r="AV874" s="24"/>
      <c r="AW874" s="24"/>
      <c r="AX874" s="24"/>
      <c r="AY874" s="24"/>
    </row>
    <row r="875" spans="3:51" s="23" customFormat="1">
      <c r="C875" s="115"/>
      <c r="D875" s="115"/>
      <c r="E875" s="115"/>
      <c r="O875" s="24"/>
      <c r="AB875" s="24"/>
      <c r="AC875" s="24"/>
      <c r="AD875" s="24"/>
      <c r="AE875" s="24"/>
      <c r="AV875" s="24"/>
      <c r="AW875" s="24"/>
      <c r="AX875" s="24"/>
      <c r="AY875" s="24"/>
    </row>
    <row r="876" spans="3:51" s="23" customFormat="1">
      <c r="C876" s="115"/>
      <c r="D876" s="115"/>
      <c r="E876" s="115"/>
      <c r="O876" s="24"/>
      <c r="AB876" s="24"/>
      <c r="AC876" s="24"/>
      <c r="AD876" s="24"/>
      <c r="AE876" s="24"/>
      <c r="AV876" s="24"/>
      <c r="AW876" s="24"/>
      <c r="AX876" s="24"/>
      <c r="AY876" s="24"/>
    </row>
    <row r="877" spans="3:51" s="23" customFormat="1">
      <c r="C877" s="115"/>
      <c r="D877" s="115"/>
      <c r="E877" s="115"/>
      <c r="O877" s="24"/>
      <c r="AB877" s="24"/>
      <c r="AC877" s="24"/>
      <c r="AD877" s="24"/>
      <c r="AE877" s="24"/>
      <c r="AV877" s="24"/>
      <c r="AW877" s="24"/>
      <c r="AX877" s="24"/>
      <c r="AY877" s="24"/>
    </row>
    <row r="878" spans="3:51" s="23" customFormat="1">
      <c r="C878" s="115"/>
      <c r="D878" s="115"/>
      <c r="E878" s="115"/>
      <c r="O878" s="24"/>
      <c r="AB878" s="24"/>
      <c r="AC878" s="24"/>
      <c r="AD878" s="24"/>
      <c r="AE878" s="24"/>
      <c r="AV878" s="24"/>
      <c r="AW878" s="24"/>
      <c r="AX878" s="24"/>
      <c r="AY878" s="24"/>
    </row>
    <row r="879" spans="3:51" s="23" customFormat="1">
      <c r="C879" s="115"/>
      <c r="D879" s="115"/>
      <c r="E879" s="115"/>
      <c r="O879" s="24"/>
      <c r="AB879" s="24"/>
      <c r="AC879" s="24"/>
      <c r="AD879" s="24"/>
      <c r="AE879" s="24"/>
      <c r="AV879" s="24"/>
      <c r="AW879" s="24"/>
      <c r="AX879" s="24"/>
      <c r="AY879" s="24"/>
    </row>
    <row r="880" spans="3:51" s="23" customFormat="1">
      <c r="C880" s="115"/>
      <c r="D880" s="115"/>
      <c r="E880" s="115"/>
      <c r="O880" s="24"/>
      <c r="AB880" s="24"/>
      <c r="AC880" s="24"/>
      <c r="AD880" s="24"/>
      <c r="AE880" s="24"/>
      <c r="AV880" s="24"/>
      <c r="AW880" s="24"/>
      <c r="AX880" s="24"/>
      <c r="AY880" s="24"/>
    </row>
    <row r="881" spans="3:51" s="23" customFormat="1">
      <c r="C881" s="115"/>
      <c r="D881" s="115"/>
      <c r="E881" s="115"/>
      <c r="O881" s="24"/>
      <c r="AB881" s="24"/>
      <c r="AC881" s="24"/>
      <c r="AD881" s="24"/>
      <c r="AE881" s="24"/>
      <c r="AV881" s="24"/>
      <c r="AW881" s="24"/>
      <c r="AX881" s="24"/>
      <c r="AY881" s="24"/>
    </row>
    <row r="882" spans="3:51" s="23" customFormat="1">
      <c r="C882" s="115"/>
      <c r="D882" s="115"/>
      <c r="E882" s="115"/>
      <c r="O882" s="24"/>
      <c r="AB882" s="24"/>
      <c r="AC882" s="24"/>
      <c r="AD882" s="24"/>
      <c r="AE882" s="24"/>
      <c r="AV882" s="24"/>
      <c r="AW882" s="24"/>
      <c r="AX882" s="24"/>
      <c r="AY882" s="24"/>
    </row>
    <row r="883" spans="3:51" s="23" customFormat="1">
      <c r="C883" s="115"/>
      <c r="D883" s="115"/>
      <c r="E883" s="115"/>
      <c r="O883" s="24"/>
      <c r="AB883" s="24"/>
      <c r="AC883" s="24"/>
      <c r="AD883" s="24"/>
      <c r="AE883" s="24"/>
      <c r="AV883" s="24"/>
      <c r="AW883" s="24"/>
      <c r="AX883" s="24"/>
      <c r="AY883" s="24"/>
    </row>
    <row r="884" spans="3:51" s="23" customFormat="1">
      <c r="C884" s="115"/>
      <c r="D884" s="115"/>
      <c r="E884" s="115"/>
      <c r="O884" s="24"/>
      <c r="AB884" s="24"/>
      <c r="AC884" s="24"/>
      <c r="AD884" s="24"/>
      <c r="AE884" s="24"/>
      <c r="AV884" s="24"/>
      <c r="AW884" s="24"/>
      <c r="AX884" s="24"/>
      <c r="AY884" s="24"/>
    </row>
    <row r="885" spans="3:51" s="23" customFormat="1">
      <c r="C885" s="115"/>
      <c r="D885" s="115"/>
      <c r="E885" s="115"/>
      <c r="O885" s="24"/>
      <c r="AB885" s="24"/>
      <c r="AC885" s="24"/>
      <c r="AD885" s="24"/>
      <c r="AE885" s="24"/>
      <c r="AV885" s="24"/>
      <c r="AW885" s="24"/>
      <c r="AX885" s="24"/>
      <c r="AY885" s="24"/>
    </row>
    <row r="886" spans="3:51" s="23" customFormat="1">
      <c r="C886" s="115"/>
      <c r="D886" s="115"/>
      <c r="E886" s="115"/>
      <c r="O886" s="24"/>
      <c r="AB886" s="24"/>
      <c r="AC886" s="24"/>
      <c r="AD886" s="24"/>
      <c r="AE886" s="24"/>
      <c r="AV886" s="24"/>
      <c r="AW886" s="24"/>
      <c r="AX886" s="24"/>
      <c r="AY886" s="24"/>
    </row>
    <row r="887" spans="3:51" s="23" customFormat="1">
      <c r="C887" s="115"/>
      <c r="D887" s="115"/>
      <c r="E887" s="115"/>
      <c r="O887" s="24"/>
      <c r="AB887" s="24"/>
      <c r="AC887" s="24"/>
      <c r="AD887" s="24"/>
      <c r="AE887" s="24"/>
      <c r="AV887" s="24"/>
      <c r="AW887" s="24"/>
      <c r="AX887" s="24"/>
      <c r="AY887" s="24"/>
    </row>
    <row r="888" spans="3:51" s="23" customFormat="1">
      <c r="C888" s="115"/>
      <c r="D888" s="115"/>
      <c r="E888" s="115"/>
      <c r="O888" s="24"/>
      <c r="AB888" s="24"/>
      <c r="AC888" s="24"/>
      <c r="AD888" s="24"/>
      <c r="AE888" s="24"/>
      <c r="AV888" s="24"/>
      <c r="AW888" s="24"/>
      <c r="AX888" s="24"/>
      <c r="AY888" s="24"/>
    </row>
    <row r="889" spans="3:51" s="23" customFormat="1">
      <c r="C889" s="115"/>
      <c r="D889" s="115"/>
      <c r="E889" s="115"/>
      <c r="O889" s="24"/>
      <c r="AB889" s="24"/>
      <c r="AC889" s="24"/>
      <c r="AD889" s="24"/>
      <c r="AE889" s="24"/>
      <c r="AV889" s="24"/>
      <c r="AW889" s="24"/>
      <c r="AX889" s="24"/>
      <c r="AY889" s="24"/>
    </row>
    <row r="890" spans="3:51" s="23" customFormat="1">
      <c r="C890" s="115"/>
      <c r="D890" s="115"/>
      <c r="E890" s="115"/>
      <c r="O890" s="24"/>
      <c r="AB890" s="24"/>
      <c r="AC890" s="24"/>
      <c r="AD890" s="24"/>
      <c r="AE890" s="24"/>
      <c r="AV890" s="24"/>
      <c r="AW890" s="24"/>
      <c r="AX890" s="24"/>
      <c r="AY890" s="24"/>
    </row>
    <row r="891" spans="3:51" s="23" customFormat="1">
      <c r="C891" s="115"/>
      <c r="D891" s="115"/>
      <c r="E891" s="115"/>
      <c r="O891" s="24"/>
      <c r="AB891" s="24"/>
      <c r="AC891" s="24"/>
      <c r="AD891" s="24"/>
      <c r="AE891" s="24"/>
      <c r="AV891" s="24"/>
      <c r="AW891" s="24"/>
      <c r="AX891" s="24"/>
      <c r="AY891" s="24"/>
    </row>
    <row r="892" spans="3:51" s="23" customFormat="1">
      <c r="C892" s="115"/>
      <c r="D892" s="115"/>
      <c r="E892" s="115"/>
      <c r="O892" s="24"/>
      <c r="AB892" s="24"/>
      <c r="AC892" s="24"/>
      <c r="AD892" s="24"/>
      <c r="AE892" s="24"/>
      <c r="AV892" s="24"/>
      <c r="AW892" s="24"/>
      <c r="AX892" s="24"/>
      <c r="AY892" s="24"/>
    </row>
    <row r="893" spans="3:51" s="23" customFormat="1">
      <c r="C893" s="115"/>
      <c r="D893" s="115"/>
      <c r="E893" s="115"/>
      <c r="O893" s="24"/>
      <c r="AB893" s="24"/>
      <c r="AC893" s="24"/>
      <c r="AD893" s="24"/>
      <c r="AE893" s="24"/>
      <c r="AV893" s="24"/>
      <c r="AW893" s="24"/>
      <c r="AX893" s="24"/>
      <c r="AY893" s="24"/>
    </row>
    <row r="894" spans="3:51" s="23" customFormat="1">
      <c r="C894" s="115"/>
      <c r="D894" s="115"/>
      <c r="E894" s="115"/>
      <c r="O894" s="24"/>
      <c r="AB894" s="24"/>
      <c r="AC894" s="24"/>
      <c r="AD894" s="24"/>
      <c r="AE894" s="24"/>
      <c r="AV894" s="24"/>
      <c r="AW894" s="24"/>
      <c r="AX894" s="24"/>
      <c r="AY894" s="24"/>
    </row>
    <row r="895" spans="3:51" s="23" customFormat="1">
      <c r="C895" s="115"/>
      <c r="D895" s="115"/>
      <c r="E895" s="115"/>
      <c r="O895" s="24"/>
      <c r="AB895" s="24"/>
      <c r="AC895" s="24"/>
      <c r="AD895" s="24"/>
      <c r="AE895" s="24"/>
      <c r="AV895" s="24"/>
      <c r="AW895" s="24"/>
      <c r="AX895" s="24"/>
      <c r="AY895" s="24"/>
    </row>
    <row r="896" spans="3:51" s="23" customFormat="1">
      <c r="C896" s="115"/>
      <c r="D896" s="115"/>
      <c r="E896" s="115"/>
      <c r="O896" s="24"/>
      <c r="AB896" s="24"/>
      <c r="AC896" s="24"/>
      <c r="AD896" s="24"/>
      <c r="AE896" s="24"/>
      <c r="AV896" s="24"/>
      <c r="AW896" s="24"/>
      <c r="AX896" s="24"/>
      <c r="AY896" s="24"/>
    </row>
    <row r="897" spans="3:51" s="23" customFormat="1">
      <c r="C897" s="115"/>
      <c r="D897" s="115"/>
      <c r="E897" s="115"/>
      <c r="O897" s="24"/>
      <c r="AB897" s="24"/>
      <c r="AC897" s="24"/>
      <c r="AD897" s="24"/>
      <c r="AE897" s="24"/>
      <c r="AV897" s="24"/>
      <c r="AW897" s="24"/>
      <c r="AX897" s="24"/>
      <c r="AY897" s="24"/>
    </row>
    <row r="898" spans="3:51" s="23" customFormat="1">
      <c r="C898" s="115"/>
      <c r="D898" s="115"/>
      <c r="E898" s="115"/>
      <c r="O898" s="24"/>
      <c r="AB898" s="24"/>
      <c r="AC898" s="24"/>
      <c r="AD898" s="24"/>
      <c r="AE898" s="24"/>
      <c r="AV898" s="24"/>
      <c r="AW898" s="24"/>
      <c r="AX898" s="24"/>
      <c r="AY898" s="24"/>
    </row>
    <row r="899" spans="3:51" s="23" customFormat="1">
      <c r="C899" s="115"/>
      <c r="D899" s="115"/>
      <c r="E899" s="115"/>
      <c r="O899" s="24"/>
      <c r="AB899" s="24"/>
      <c r="AC899" s="24"/>
      <c r="AD899" s="24"/>
      <c r="AE899" s="24"/>
      <c r="AV899" s="24"/>
      <c r="AW899" s="24"/>
      <c r="AX899" s="24"/>
      <c r="AY899" s="24"/>
    </row>
    <row r="900" spans="3:51" s="23" customFormat="1">
      <c r="C900" s="115"/>
      <c r="D900" s="115"/>
      <c r="E900" s="115"/>
      <c r="O900" s="24"/>
      <c r="AB900" s="24"/>
      <c r="AC900" s="24"/>
      <c r="AD900" s="24"/>
      <c r="AE900" s="24"/>
      <c r="AV900" s="24"/>
      <c r="AW900" s="24"/>
      <c r="AX900" s="24"/>
      <c r="AY900" s="24"/>
    </row>
    <row r="901" spans="3:51" s="23" customFormat="1">
      <c r="C901" s="115"/>
      <c r="D901" s="115"/>
      <c r="E901" s="115"/>
      <c r="O901" s="24"/>
      <c r="AB901" s="24"/>
      <c r="AC901" s="24"/>
      <c r="AD901" s="24"/>
      <c r="AE901" s="24"/>
      <c r="AV901" s="24"/>
      <c r="AW901" s="24"/>
      <c r="AX901" s="24"/>
      <c r="AY901" s="24"/>
    </row>
    <row r="902" spans="3:51" s="23" customFormat="1">
      <c r="C902" s="115"/>
      <c r="D902" s="115"/>
      <c r="E902" s="115"/>
      <c r="O902" s="24"/>
      <c r="AB902" s="24"/>
      <c r="AC902" s="24"/>
      <c r="AD902" s="24"/>
      <c r="AE902" s="24"/>
      <c r="AV902" s="24"/>
      <c r="AW902" s="24"/>
      <c r="AX902" s="24"/>
      <c r="AY902" s="24"/>
    </row>
    <row r="903" spans="3:51" s="23" customFormat="1">
      <c r="C903" s="115"/>
      <c r="D903" s="115"/>
      <c r="E903" s="115"/>
      <c r="O903" s="24"/>
      <c r="AB903" s="24"/>
      <c r="AC903" s="24"/>
      <c r="AD903" s="24"/>
      <c r="AE903" s="24"/>
      <c r="AV903" s="24"/>
      <c r="AW903" s="24"/>
      <c r="AX903" s="24"/>
      <c r="AY903" s="24"/>
    </row>
    <row r="904" spans="3:51" s="23" customFormat="1">
      <c r="C904" s="115"/>
      <c r="D904" s="115"/>
      <c r="E904" s="115"/>
      <c r="O904" s="24"/>
      <c r="AB904" s="24"/>
      <c r="AC904" s="24"/>
      <c r="AD904" s="24"/>
      <c r="AE904" s="24"/>
      <c r="AV904" s="24"/>
      <c r="AW904" s="24"/>
      <c r="AX904" s="24"/>
      <c r="AY904" s="24"/>
    </row>
    <row r="905" spans="3:51" s="23" customFormat="1">
      <c r="C905" s="115"/>
      <c r="D905" s="115"/>
      <c r="E905" s="115"/>
      <c r="O905" s="24"/>
      <c r="AB905" s="24"/>
      <c r="AC905" s="24"/>
      <c r="AD905" s="24"/>
      <c r="AE905" s="24"/>
      <c r="AV905" s="24"/>
      <c r="AW905" s="24"/>
      <c r="AX905" s="24"/>
      <c r="AY905" s="24"/>
    </row>
    <row r="906" spans="3:51" s="23" customFormat="1">
      <c r="C906" s="115"/>
      <c r="D906" s="115"/>
      <c r="E906" s="115"/>
      <c r="O906" s="24"/>
      <c r="AB906" s="24"/>
      <c r="AC906" s="24"/>
      <c r="AD906" s="24"/>
      <c r="AE906" s="24"/>
      <c r="AV906" s="24"/>
      <c r="AW906" s="24"/>
      <c r="AX906" s="24"/>
      <c r="AY906" s="24"/>
    </row>
    <row r="907" spans="3:51" s="23" customFormat="1">
      <c r="C907" s="115"/>
      <c r="D907" s="115"/>
      <c r="E907" s="115"/>
      <c r="O907" s="24"/>
      <c r="AB907" s="24"/>
      <c r="AC907" s="24"/>
      <c r="AD907" s="24"/>
      <c r="AE907" s="24"/>
      <c r="AV907" s="24"/>
      <c r="AW907" s="24"/>
      <c r="AX907" s="24"/>
      <c r="AY907" s="24"/>
    </row>
    <row r="908" spans="3:51" s="23" customFormat="1">
      <c r="C908" s="115"/>
      <c r="D908" s="115"/>
      <c r="E908" s="115"/>
      <c r="O908" s="24"/>
      <c r="AB908" s="24"/>
      <c r="AC908" s="24"/>
      <c r="AD908" s="24"/>
      <c r="AE908" s="24"/>
      <c r="AV908" s="24"/>
      <c r="AW908" s="24"/>
      <c r="AX908" s="24"/>
      <c r="AY908" s="24"/>
    </row>
    <row r="909" spans="3:51" s="23" customFormat="1">
      <c r="C909" s="115"/>
      <c r="D909" s="115"/>
      <c r="E909" s="115"/>
      <c r="O909" s="24"/>
      <c r="AB909" s="24"/>
      <c r="AC909" s="24"/>
      <c r="AD909" s="24"/>
      <c r="AE909" s="24"/>
      <c r="AV909" s="24"/>
      <c r="AW909" s="24"/>
      <c r="AX909" s="24"/>
      <c r="AY909" s="24"/>
    </row>
    <row r="910" spans="3:51" s="23" customFormat="1">
      <c r="C910" s="115"/>
      <c r="D910" s="115"/>
      <c r="E910" s="115"/>
      <c r="O910" s="24"/>
      <c r="AB910" s="24"/>
      <c r="AC910" s="24"/>
      <c r="AD910" s="24"/>
      <c r="AE910" s="24"/>
      <c r="AV910" s="24"/>
      <c r="AW910" s="24"/>
      <c r="AX910" s="24"/>
      <c r="AY910" s="24"/>
    </row>
    <row r="911" spans="3:51" s="23" customFormat="1">
      <c r="C911" s="115"/>
      <c r="D911" s="115"/>
      <c r="E911" s="115"/>
      <c r="O911" s="24"/>
      <c r="AB911" s="24"/>
      <c r="AC911" s="24"/>
      <c r="AD911" s="24"/>
      <c r="AE911" s="24"/>
      <c r="AV911" s="24"/>
      <c r="AW911" s="24"/>
      <c r="AX911" s="24"/>
      <c r="AY911" s="24"/>
    </row>
    <row r="912" spans="3:51" s="23" customFormat="1">
      <c r="C912" s="115"/>
      <c r="D912" s="115"/>
      <c r="E912" s="115"/>
      <c r="O912" s="24"/>
      <c r="AB912" s="24"/>
      <c r="AC912" s="24"/>
      <c r="AD912" s="24"/>
      <c r="AE912" s="24"/>
      <c r="AV912" s="24"/>
      <c r="AW912" s="24"/>
      <c r="AX912" s="24"/>
      <c r="AY912" s="24"/>
    </row>
    <row r="913" spans="3:51" s="23" customFormat="1">
      <c r="C913" s="115"/>
      <c r="D913" s="115"/>
      <c r="E913" s="115"/>
      <c r="O913" s="24"/>
      <c r="AB913" s="24"/>
      <c r="AC913" s="24"/>
      <c r="AD913" s="24"/>
      <c r="AE913" s="24"/>
      <c r="AV913" s="24"/>
      <c r="AW913" s="24"/>
      <c r="AX913" s="24"/>
      <c r="AY913" s="24"/>
    </row>
    <row r="914" spans="3:51" s="23" customFormat="1">
      <c r="C914" s="115"/>
      <c r="D914" s="115"/>
      <c r="E914" s="115"/>
      <c r="O914" s="24"/>
      <c r="AB914" s="24"/>
      <c r="AC914" s="24"/>
      <c r="AD914" s="24"/>
      <c r="AE914" s="24"/>
      <c r="AV914" s="24"/>
      <c r="AW914" s="24"/>
      <c r="AX914" s="24"/>
      <c r="AY914" s="24"/>
    </row>
    <row r="915" spans="3:51" s="23" customFormat="1">
      <c r="C915" s="115"/>
      <c r="D915" s="115"/>
      <c r="E915" s="115"/>
      <c r="O915" s="24"/>
      <c r="AB915" s="24"/>
      <c r="AC915" s="24"/>
      <c r="AD915" s="24"/>
      <c r="AE915" s="24"/>
      <c r="AV915" s="24"/>
      <c r="AW915" s="24"/>
      <c r="AX915" s="24"/>
      <c r="AY915" s="24"/>
    </row>
    <row r="916" spans="3:51" s="23" customFormat="1">
      <c r="C916" s="115"/>
      <c r="D916" s="115"/>
      <c r="E916" s="115"/>
      <c r="O916" s="24"/>
      <c r="AB916" s="24"/>
      <c r="AC916" s="24"/>
      <c r="AD916" s="24"/>
      <c r="AE916" s="24"/>
      <c r="AV916" s="24"/>
      <c r="AW916" s="24"/>
      <c r="AX916" s="24"/>
      <c r="AY916" s="24"/>
    </row>
    <row r="917" spans="3:51" s="23" customFormat="1">
      <c r="C917" s="115"/>
      <c r="D917" s="115"/>
      <c r="E917" s="115"/>
      <c r="O917" s="24"/>
      <c r="AB917" s="24"/>
      <c r="AC917" s="24"/>
      <c r="AD917" s="24"/>
      <c r="AE917" s="24"/>
      <c r="AV917" s="24"/>
      <c r="AW917" s="24"/>
      <c r="AX917" s="24"/>
      <c r="AY917" s="24"/>
    </row>
    <row r="918" spans="3:51" s="23" customFormat="1">
      <c r="C918" s="115"/>
      <c r="D918" s="115"/>
      <c r="E918" s="115"/>
      <c r="O918" s="24"/>
      <c r="AB918" s="24"/>
      <c r="AC918" s="24"/>
      <c r="AD918" s="24"/>
      <c r="AE918" s="24"/>
      <c r="AV918" s="24"/>
      <c r="AW918" s="24"/>
      <c r="AX918" s="24"/>
      <c r="AY918" s="24"/>
    </row>
    <row r="919" spans="3:51" s="23" customFormat="1">
      <c r="C919" s="115"/>
      <c r="D919" s="115"/>
      <c r="E919" s="115"/>
      <c r="O919" s="24"/>
      <c r="AB919" s="24"/>
      <c r="AC919" s="24"/>
      <c r="AD919" s="24"/>
      <c r="AE919" s="24"/>
      <c r="AV919" s="24"/>
      <c r="AW919" s="24"/>
      <c r="AX919" s="24"/>
      <c r="AY919" s="24"/>
    </row>
    <row r="920" spans="3:51" s="23" customFormat="1">
      <c r="C920" s="115"/>
      <c r="D920" s="115"/>
      <c r="E920" s="115"/>
      <c r="O920" s="24"/>
      <c r="AB920" s="24"/>
      <c r="AC920" s="24"/>
      <c r="AD920" s="24"/>
      <c r="AE920" s="24"/>
      <c r="AV920" s="24"/>
      <c r="AW920" s="24"/>
      <c r="AX920" s="24"/>
      <c r="AY920" s="24"/>
    </row>
    <row r="921" spans="3:51" s="23" customFormat="1">
      <c r="C921" s="115"/>
      <c r="D921" s="115"/>
      <c r="E921" s="115"/>
      <c r="O921" s="24"/>
      <c r="AB921" s="24"/>
      <c r="AC921" s="24"/>
      <c r="AD921" s="24"/>
      <c r="AE921" s="24"/>
      <c r="AV921" s="24"/>
      <c r="AW921" s="24"/>
      <c r="AX921" s="24"/>
      <c r="AY921" s="24"/>
    </row>
    <row r="922" spans="3:51" s="23" customFormat="1">
      <c r="C922" s="115"/>
      <c r="D922" s="115"/>
      <c r="E922" s="115"/>
      <c r="O922" s="24"/>
      <c r="AB922" s="24"/>
      <c r="AC922" s="24"/>
      <c r="AD922" s="24"/>
      <c r="AE922" s="24"/>
      <c r="AV922" s="24"/>
      <c r="AW922" s="24"/>
      <c r="AX922" s="24"/>
      <c r="AY922" s="24"/>
    </row>
    <row r="923" spans="3:51" s="23" customFormat="1">
      <c r="C923" s="115"/>
      <c r="D923" s="115"/>
      <c r="E923" s="115"/>
      <c r="O923" s="24"/>
      <c r="AB923" s="24"/>
      <c r="AC923" s="24"/>
      <c r="AD923" s="24"/>
      <c r="AE923" s="24"/>
      <c r="AV923" s="24"/>
      <c r="AW923" s="24"/>
      <c r="AX923" s="24"/>
      <c r="AY923" s="24"/>
    </row>
    <row r="924" spans="3:51" s="23" customFormat="1">
      <c r="C924" s="115"/>
      <c r="D924" s="115"/>
      <c r="E924" s="115"/>
      <c r="O924" s="24"/>
      <c r="AB924" s="24"/>
      <c r="AC924" s="24"/>
      <c r="AD924" s="24"/>
      <c r="AE924" s="24"/>
      <c r="AV924" s="24"/>
      <c r="AW924" s="24"/>
      <c r="AX924" s="24"/>
      <c r="AY924" s="24"/>
    </row>
    <row r="925" spans="3:51" s="23" customFormat="1">
      <c r="C925" s="115"/>
      <c r="D925" s="115"/>
      <c r="E925" s="115"/>
      <c r="O925" s="24"/>
      <c r="AB925" s="24"/>
      <c r="AC925" s="24"/>
      <c r="AD925" s="24"/>
      <c r="AE925" s="24"/>
      <c r="AV925" s="24"/>
      <c r="AW925" s="24"/>
      <c r="AX925" s="24"/>
      <c r="AY925" s="24"/>
    </row>
    <row r="926" spans="3:51" s="23" customFormat="1">
      <c r="C926" s="115"/>
      <c r="D926" s="115"/>
      <c r="E926" s="115"/>
      <c r="O926" s="24"/>
      <c r="AB926" s="24"/>
      <c r="AC926" s="24"/>
      <c r="AD926" s="24"/>
      <c r="AE926" s="24"/>
      <c r="AV926" s="24"/>
      <c r="AW926" s="24"/>
      <c r="AX926" s="24"/>
      <c r="AY926" s="24"/>
    </row>
    <row r="927" spans="3:51" s="23" customFormat="1">
      <c r="C927" s="115"/>
      <c r="D927" s="115"/>
      <c r="E927" s="115"/>
      <c r="O927" s="24"/>
      <c r="AB927" s="24"/>
      <c r="AC927" s="24"/>
      <c r="AD927" s="24"/>
      <c r="AE927" s="24"/>
      <c r="AV927" s="24"/>
      <c r="AW927" s="24"/>
      <c r="AX927" s="24"/>
      <c r="AY927" s="24"/>
    </row>
    <row r="928" spans="3:51" s="23" customFormat="1">
      <c r="C928" s="115"/>
      <c r="D928" s="115"/>
      <c r="E928" s="115"/>
      <c r="O928" s="24"/>
      <c r="AB928" s="24"/>
      <c r="AC928" s="24"/>
      <c r="AD928" s="24"/>
      <c r="AE928" s="24"/>
      <c r="AV928" s="24"/>
      <c r="AW928" s="24"/>
      <c r="AX928" s="24"/>
      <c r="AY928" s="24"/>
    </row>
    <row r="929" spans="3:51" s="23" customFormat="1">
      <c r="C929" s="115"/>
      <c r="D929" s="115"/>
      <c r="E929" s="115"/>
      <c r="O929" s="24"/>
      <c r="AB929" s="24"/>
      <c r="AC929" s="24"/>
      <c r="AD929" s="24"/>
      <c r="AE929" s="24"/>
      <c r="AV929" s="24"/>
      <c r="AW929" s="24"/>
      <c r="AX929" s="24"/>
      <c r="AY929" s="24"/>
    </row>
    <row r="930" spans="3:51" s="23" customFormat="1">
      <c r="C930" s="115"/>
      <c r="D930" s="115"/>
      <c r="E930" s="115"/>
      <c r="O930" s="24"/>
      <c r="AB930" s="24"/>
      <c r="AC930" s="24"/>
      <c r="AD930" s="24"/>
      <c r="AE930" s="24"/>
      <c r="AV930" s="24"/>
      <c r="AW930" s="24"/>
      <c r="AX930" s="24"/>
      <c r="AY930" s="24"/>
    </row>
    <row r="931" spans="3:51" s="23" customFormat="1">
      <c r="C931" s="115"/>
      <c r="D931" s="115"/>
      <c r="E931" s="115"/>
      <c r="O931" s="24"/>
      <c r="AB931" s="24"/>
      <c r="AC931" s="24"/>
      <c r="AD931" s="24"/>
      <c r="AE931" s="24"/>
      <c r="AV931" s="24"/>
      <c r="AW931" s="24"/>
      <c r="AX931" s="24"/>
      <c r="AY931" s="24"/>
    </row>
    <row r="932" spans="3:51" s="23" customFormat="1">
      <c r="C932" s="115"/>
      <c r="D932" s="115"/>
      <c r="E932" s="115"/>
      <c r="O932" s="24"/>
      <c r="AB932" s="24"/>
      <c r="AC932" s="24"/>
      <c r="AD932" s="24"/>
      <c r="AE932" s="24"/>
      <c r="AV932" s="24"/>
      <c r="AW932" s="24"/>
      <c r="AX932" s="24"/>
      <c r="AY932" s="24"/>
    </row>
    <row r="933" spans="3:51" s="23" customFormat="1">
      <c r="C933" s="115"/>
      <c r="D933" s="115"/>
      <c r="E933" s="115"/>
      <c r="O933" s="24"/>
      <c r="AB933" s="24"/>
      <c r="AC933" s="24"/>
      <c r="AD933" s="24"/>
      <c r="AE933" s="24"/>
      <c r="AV933" s="24"/>
      <c r="AW933" s="24"/>
      <c r="AX933" s="24"/>
      <c r="AY933" s="24"/>
    </row>
    <row r="934" spans="3:51" s="23" customFormat="1">
      <c r="C934" s="115"/>
      <c r="D934" s="115"/>
      <c r="E934" s="115"/>
      <c r="O934" s="24"/>
      <c r="AB934" s="24"/>
      <c r="AC934" s="24"/>
      <c r="AD934" s="24"/>
      <c r="AE934" s="24"/>
      <c r="AV934" s="24"/>
      <c r="AW934" s="24"/>
      <c r="AX934" s="24"/>
      <c r="AY934" s="24"/>
    </row>
    <row r="935" spans="3:51" s="23" customFormat="1">
      <c r="C935" s="115"/>
      <c r="D935" s="115"/>
      <c r="E935" s="115"/>
      <c r="O935" s="24"/>
      <c r="AB935" s="24"/>
      <c r="AC935" s="24"/>
      <c r="AD935" s="24"/>
      <c r="AE935" s="24"/>
      <c r="AV935" s="24"/>
      <c r="AW935" s="24"/>
      <c r="AX935" s="24"/>
      <c r="AY935" s="24"/>
    </row>
    <row r="936" spans="3:51" s="23" customFormat="1">
      <c r="C936" s="115"/>
      <c r="D936" s="115"/>
      <c r="E936" s="115"/>
      <c r="O936" s="24"/>
      <c r="AB936" s="24"/>
      <c r="AC936" s="24"/>
      <c r="AD936" s="24"/>
      <c r="AE936" s="24"/>
      <c r="AV936" s="24"/>
      <c r="AW936" s="24"/>
      <c r="AX936" s="24"/>
      <c r="AY936" s="24"/>
    </row>
    <row r="937" spans="3:51" s="23" customFormat="1">
      <c r="C937" s="115"/>
      <c r="D937" s="115"/>
      <c r="E937" s="115"/>
      <c r="O937" s="24"/>
      <c r="AB937" s="24"/>
      <c r="AC937" s="24"/>
      <c r="AD937" s="24"/>
      <c r="AE937" s="24"/>
      <c r="AV937" s="24"/>
      <c r="AW937" s="24"/>
      <c r="AX937" s="24"/>
      <c r="AY937" s="24"/>
    </row>
    <row r="938" spans="3:51" s="23" customFormat="1">
      <c r="C938" s="115"/>
      <c r="D938" s="115"/>
      <c r="E938" s="115"/>
      <c r="O938" s="24"/>
      <c r="AB938" s="24"/>
      <c r="AC938" s="24"/>
      <c r="AD938" s="24"/>
      <c r="AE938" s="24"/>
      <c r="AV938" s="24"/>
      <c r="AW938" s="24"/>
      <c r="AX938" s="24"/>
      <c r="AY938" s="24"/>
    </row>
    <row r="939" spans="3:51" s="23" customFormat="1">
      <c r="C939" s="115"/>
      <c r="D939" s="115"/>
      <c r="E939" s="115"/>
      <c r="O939" s="24"/>
      <c r="AB939" s="24"/>
      <c r="AC939" s="24"/>
      <c r="AD939" s="24"/>
      <c r="AE939" s="24"/>
      <c r="AV939" s="24"/>
      <c r="AW939" s="24"/>
      <c r="AX939" s="24"/>
      <c r="AY939" s="24"/>
    </row>
    <row r="940" spans="3:51" s="23" customFormat="1">
      <c r="C940" s="115"/>
      <c r="D940" s="115"/>
      <c r="E940" s="115"/>
      <c r="O940" s="24"/>
      <c r="AB940" s="24"/>
      <c r="AC940" s="24"/>
      <c r="AD940" s="24"/>
      <c r="AE940" s="24"/>
      <c r="AV940" s="24"/>
      <c r="AW940" s="24"/>
      <c r="AX940" s="24"/>
      <c r="AY940" s="24"/>
    </row>
    <row r="941" spans="3:51" s="23" customFormat="1">
      <c r="C941" s="115"/>
      <c r="D941" s="115"/>
      <c r="E941" s="115"/>
      <c r="O941" s="24"/>
      <c r="AB941" s="24"/>
      <c r="AC941" s="24"/>
      <c r="AD941" s="24"/>
      <c r="AE941" s="24"/>
      <c r="AV941" s="24"/>
      <c r="AW941" s="24"/>
      <c r="AX941" s="24"/>
      <c r="AY941" s="24"/>
    </row>
    <row r="942" spans="3:51" s="23" customFormat="1">
      <c r="C942" s="115"/>
      <c r="D942" s="115"/>
      <c r="E942" s="115"/>
      <c r="O942" s="24"/>
      <c r="AB942" s="24"/>
      <c r="AC942" s="24"/>
      <c r="AD942" s="24"/>
      <c r="AE942" s="24"/>
      <c r="AV942" s="24"/>
      <c r="AW942" s="24"/>
      <c r="AX942" s="24"/>
      <c r="AY942" s="24"/>
    </row>
    <row r="943" spans="3:51" s="23" customFormat="1">
      <c r="C943" s="115"/>
      <c r="D943" s="115"/>
      <c r="E943" s="115"/>
      <c r="O943" s="24"/>
      <c r="AB943" s="24"/>
      <c r="AC943" s="24"/>
      <c r="AD943" s="24"/>
      <c r="AE943" s="24"/>
      <c r="AV943" s="24"/>
      <c r="AW943" s="24"/>
      <c r="AX943" s="24"/>
      <c r="AY943" s="24"/>
    </row>
    <row r="944" spans="3:51" s="23" customFormat="1">
      <c r="C944" s="115"/>
      <c r="D944" s="115"/>
      <c r="E944" s="115"/>
      <c r="O944" s="24"/>
      <c r="AB944" s="24"/>
      <c r="AC944" s="24"/>
      <c r="AD944" s="24"/>
      <c r="AE944" s="24"/>
      <c r="AV944" s="24"/>
      <c r="AW944" s="24"/>
      <c r="AX944" s="24"/>
      <c r="AY944" s="24"/>
    </row>
    <row r="945" spans="3:51" s="23" customFormat="1">
      <c r="C945" s="115"/>
      <c r="D945" s="115"/>
      <c r="E945" s="115"/>
      <c r="O945" s="24"/>
      <c r="AB945" s="24"/>
      <c r="AC945" s="24"/>
      <c r="AD945" s="24"/>
      <c r="AE945" s="24"/>
      <c r="AV945" s="24"/>
      <c r="AW945" s="24"/>
      <c r="AX945" s="24"/>
      <c r="AY945" s="24"/>
    </row>
    <row r="946" spans="3:51" s="23" customFormat="1">
      <c r="C946" s="115"/>
      <c r="D946" s="115"/>
      <c r="E946" s="115"/>
      <c r="O946" s="24"/>
      <c r="AB946" s="24"/>
      <c r="AC946" s="24"/>
      <c r="AD946" s="24"/>
      <c r="AE946" s="24"/>
      <c r="AV946" s="24"/>
      <c r="AW946" s="24"/>
      <c r="AX946" s="24"/>
      <c r="AY946" s="24"/>
    </row>
    <row r="947" spans="3:51" s="23" customFormat="1">
      <c r="C947" s="115"/>
      <c r="D947" s="115"/>
      <c r="E947" s="115"/>
      <c r="O947" s="24"/>
      <c r="AB947" s="24"/>
      <c r="AC947" s="24"/>
      <c r="AD947" s="24"/>
      <c r="AE947" s="24"/>
      <c r="AV947" s="24"/>
      <c r="AW947" s="24"/>
      <c r="AX947" s="24"/>
      <c r="AY947" s="24"/>
    </row>
    <row r="948" spans="3:51" s="23" customFormat="1">
      <c r="C948" s="115"/>
      <c r="D948" s="115"/>
      <c r="E948" s="115"/>
      <c r="O948" s="24"/>
      <c r="AB948" s="24"/>
      <c r="AC948" s="24"/>
      <c r="AD948" s="24"/>
      <c r="AE948" s="24"/>
      <c r="AV948" s="24"/>
      <c r="AW948" s="24"/>
      <c r="AX948" s="24"/>
      <c r="AY948" s="24"/>
    </row>
    <row r="949" spans="3:51" s="23" customFormat="1">
      <c r="C949" s="115"/>
      <c r="D949" s="115"/>
      <c r="E949" s="115"/>
      <c r="O949" s="24"/>
      <c r="AB949" s="24"/>
      <c r="AC949" s="24"/>
      <c r="AD949" s="24"/>
      <c r="AE949" s="24"/>
      <c r="AV949" s="24"/>
      <c r="AW949" s="24"/>
      <c r="AX949" s="24"/>
      <c r="AY949" s="24"/>
    </row>
    <row r="950" spans="3:51" s="23" customFormat="1">
      <c r="C950" s="115"/>
      <c r="D950" s="115"/>
      <c r="E950" s="115"/>
      <c r="O950" s="24"/>
      <c r="AB950" s="24"/>
      <c r="AC950" s="24"/>
      <c r="AD950" s="24"/>
      <c r="AE950" s="24"/>
      <c r="AV950" s="24"/>
      <c r="AW950" s="24"/>
      <c r="AX950" s="24"/>
      <c r="AY950" s="24"/>
    </row>
    <row r="951" spans="3:51" s="23" customFormat="1">
      <c r="C951" s="115"/>
      <c r="D951" s="115"/>
      <c r="E951" s="115"/>
      <c r="O951" s="24"/>
      <c r="AB951" s="24"/>
      <c r="AC951" s="24"/>
      <c r="AD951" s="24"/>
      <c r="AE951" s="24"/>
      <c r="AV951" s="24"/>
      <c r="AW951" s="24"/>
      <c r="AX951" s="24"/>
      <c r="AY951" s="24"/>
    </row>
    <row r="952" spans="3:51" s="23" customFormat="1">
      <c r="C952" s="115"/>
      <c r="D952" s="115"/>
      <c r="E952" s="115"/>
      <c r="O952" s="24"/>
      <c r="AB952" s="24"/>
      <c r="AC952" s="24"/>
      <c r="AD952" s="24"/>
      <c r="AE952" s="24"/>
      <c r="AV952" s="24"/>
      <c r="AW952" s="24"/>
      <c r="AX952" s="24"/>
      <c r="AY952" s="24"/>
    </row>
    <row r="953" spans="3:51" s="23" customFormat="1">
      <c r="C953" s="115"/>
      <c r="D953" s="115"/>
      <c r="E953" s="115"/>
      <c r="O953" s="24"/>
      <c r="AB953" s="24"/>
      <c r="AC953" s="24"/>
      <c r="AD953" s="24"/>
      <c r="AE953" s="24"/>
      <c r="AV953" s="24"/>
      <c r="AW953" s="24"/>
      <c r="AX953" s="24"/>
      <c r="AY953" s="24"/>
    </row>
    <row r="954" spans="3:51" s="23" customFormat="1">
      <c r="C954" s="115"/>
      <c r="D954" s="115"/>
      <c r="E954" s="115"/>
      <c r="O954" s="24"/>
      <c r="AB954" s="24"/>
      <c r="AC954" s="24"/>
      <c r="AD954" s="24"/>
      <c r="AE954" s="24"/>
      <c r="AV954" s="24"/>
      <c r="AW954" s="24"/>
      <c r="AX954" s="24"/>
      <c r="AY954" s="24"/>
    </row>
    <row r="955" spans="3:51" s="23" customFormat="1">
      <c r="C955" s="115"/>
      <c r="D955" s="115"/>
      <c r="E955" s="115"/>
      <c r="O955" s="24"/>
      <c r="AB955" s="24"/>
      <c r="AC955" s="24"/>
      <c r="AD955" s="24"/>
      <c r="AE955" s="24"/>
      <c r="AV955" s="24"/>
      <c r="AW955" s="24"/>
      <c r="AX955" s="24"/>
      <c r="AY955" s="24"/>
    </row>
    <row r="956" spans="3:51" s="23" customFormat="1">
      <c r="C956" s="115"/>
      <c r="D956" s="115"/>
      <c r="E956" s="115"/>
      <c r="O956" s="24"/>
      <c r="AB956" s="24"/>
      <c r="AC956" s="24"/>
      <c r="AD956" s="24"/>
      <c r="AE956" s="24"/>
      <c r="AV956" s="24"/>
      <c r="AW956" s="24"/>
      <c r="AX956" s="24"/>
      <c r="AY956" s="24"/>
    </row>
    <row r="957" spans="3:51" s="23" customFormat="1">
      <c r="C957" s="115"/>
      <c r="D957" s="115"/>
      <c r="E957" s="115"/>
      <c r="O957" s="24"/>
      <c r="AB957" s="24"/>
      <c r="AC957" s="24"/>
      <c r="AD957" s="24"/>
      <c r="AE957" s="24"/>
      <c r="AV957" s="24"/>
      <c r="AW957" s="24"/>
      <c r="AX957" s="24"/>
      <c r="AY957" s="24"/>
    </row>
    <row r="958" spans="3:51" s="23" customFormat="1">
      <c r="C958" s="115"/>
      <c r="D958" s="115"/>
      <c r="E958" s="115"/>
      <c r="O958" s="24"/>
      <c r="AB958" s="24"/>
      <c r="AC958" s="24"/>
      <c r="AD958" s="24"/>
      <c r="AE958" s="24"/>
      <c r="AV958" s="24"/>
      <c r="AW958" s="24"/>
      <c r="AX958" s="24"/>
      <c r="AY958" s="24"/>
    </row>
    <row r="959" spans="3:51" s="23" customFormat="1">
      <c r="C959" s="115"/>
      <c r="D959" s="115"/>
      <c r="E959" s="115"/>
      <c r="O959" s="24"/>
      <c r="AB959" s="24"/>
      <c r="AC959" s="24"/>
      <c r="AD959" s="24"/>
      <c r="AE959" s="24"/>
      <c r="AV959" s="24"/>
      <c r="AW959" s="24"/>
      <c r="AX959" s="24"/>
      <c r="AY959" s="24"/>
    </row>
    <row r="960" spans="3:51" s="23" customFormat="1">
      <c r="C960" s="115"/>
      <c r="D960" s="115"/>
      <c r="E960" s="115"/>
      <c r="O960" s="24"/>
      <c r="AB960" s="24"/>
      <c r="AC960" s="24"/>
      <c r="AD960" s="24"/>
      <c r="AE960" s="24"/>
      <c r="AV960" s="24"/>
      <c r="AW960" s="24"/>
      <c r="AX960" s="24"/>
      <c r="AY960" s="24"/>
    </row>
    <row r="961" spans="3:51" s="23" customFormat="1">
      <c r="C961" s="115"/>
      <c r="D961" s="115"/>
      <c r="E961" s="115"/>
      <c r="O961" s="24"/>
      <c r="AB961" s="24"/>
      <c r="AC961" s="24"/>
      <c r="AD961" s="24"/>
      <c r="AE961" s="24"/>
      <c r="AV961" s="24"/>
      <c r="AW961" s="24"/>
      <c r="AX961" s="24"/>
      <c r="AY961" s="24"/>
    </row>
    <row r="962" spans="3:51" s="23" customFormat="1">
      <c r="C962" s="115"/>
      <c r="D962" s="115"/>
      <c r="E962" s="115"/>
      <c r="O962" s="24"/>
      <c r="AB962" s="24"/>
      <c r="AC962" s="24"/>
      <c r="AD962" s="24"/>
      <c r="AE962" s="24"/>
      <c r="AV962" s="24"/>
      <c r="AW962" s="24"/>
      <c r="AX962" s="24"/>
      <c r="AY962" s="24"/>
    </row>
    <row r="963" spans="3:51" s="23" customFormat="1">
      <c r="C963" s="115"/>
      <c r="D963" s="115"/>
      <c r="E963" s="115"/>
      <c r="O963" s="24"/>
      <c r="AB963" s="24"/>
      <c r="AC963" s="24"/>
      <c r="AD963" s="24"/>
      <c r="AE963" s="24"/>
      <c r="AV963" s="24"/>
      <c r="AW963" s="24"/>
      <c r="AX963" s="24"/>
      <c r="AY963" s="24"/>
    </row>
    <row r="964" spans="3:51" s="23" customFormat="1">
      <c r="C964" s="115"/>
      <c r="D964" s="115"/>
      <c r="E964" s="115"/>
      <c r="O964" s="24"/>
      <c r="AB964" s="24"/>
      <c r="AC964" s="24"/>
      <c r="AD964" s="24"/>
      <c r="AE964" s="24"/>
      <c r="AV964" s="24"/>
      <c r="AW964" s="24"/>
      <c r="AX964" s="24"/>
      <c r="AY964" s="24"/>
    </row>
    <row r="965" spans="3:51" s="23" customFormat="1">
      <c r="C965" s="115"/>
      <c r="D965" s="115"/>
      <c r="E965" s="115"/>
      <c r="O965" s="24"/>
      <c r="AB965" s="24"/>
      <c r="AC965" s="24"/>
      <c r="AD965" s="24"/>
      <c r="AE965" s="24"/>
      <c r="AV965" s="24"/>
      <c r="AW965" s="24"/>
      <c r="AX965" s="24"/>
      <c r="AY965" s="24"/>
    </row>
    <row r="966" spans="3:51" s="23" customFormat="1">
      <c r="C966" s="115"/>
      <c r="D966" s="115"/>
      <c r="E966" s="115"/>
      <c r="O966" s="24"/>
      <c r="AB966" s="24"/>
      <c r="AC966" s="24"/>
      <c r="AD966" s="24"/>
      <c r="AE966" s="24"/>
      <c r="AV966" s="24"/>
      <c r="AW966" s="24"/>
      <c r="AX966" s="24"/>
      <c r="AY966" s="24"/>
    </row>
    <row r="967" spans="3:51" s="23" customFormat="1">
      <c r="C967" s="115"/>
      <c r="D967" s="115"/>
      <c r="E967" s="115"/>
      <c r="O967" s="24"/>
      <c r="AB967" s="24"/>
      <c r="AC967" s="24"/>
      <c r="AD967" s="24"/>
      <c r="AE967" s="24"/>
      <c r="AV967" s="24"/>
      <c r="AW967" s="24"/>
      <c r="AX967" s="24"/>
      <c r="AY967" s="24"/>
    </row>
    <row r="968" spans="3:51" s="23" customFormat="1">
      <c r="C968" s="115"/>
      <c r="D968" s="115"/>
      <c r="E968" s="115"/>
      <c r="O968" s="24"/>
      <c r="AB968" s="24"/>
      <c r="AC968" s="24"/>
      <c r="AD968" s="24"/>
      <c r="AE968" s="24"/>
      <c r="AV968" s="24"/>
      <c r="AW968" s="24"/>
      <c r="AX968" s="24"/>
      <c r="AY968" s="24"/>
    </row>
    <row r="969" spans="3:51" s="23" customFormat="1">
      <c r="C969" s="115"/>
      <c r="D969" s="115"/>
      <c r="E969" s="115"/>
      <c r="O969" s="24"/>
      <c r="AB969" s="24"/>
      <c r="AC969" s="24"/>
      <c r="AD969" s="24"/>
      <c r="AE969" s="24"/>
      <c r="AV969" s="24"/>
      <c r="AW969" s="24"/>
      <c r="AX969" s="24"/>
      <c r="AY969" s="24"/>
    </row>
    <row r="970" spans="3:51" s="23" customFormat="1">
      <c r="C970" s="115"/>
      <c r="D970" s="115"/>
      <c r="E970" s="115"/>
      <c r="O970" s="24"/>
      <c r="AB970" s="24"/>
      <c r="AC970" s="24"/>
      <c r="AD970" s="24"/>
      <c r="AE970" s="24"/>
      <c r="AV970" s="24"/>
      <c r="AW970" s="24"/>
      <c r="AX970" s="24"/>
      <c r="AY970" s="24"/>
    </row>
    <row r="971" spans="3:51" s="23" customFormat="1">
      <c r="C971" s="115"/>
      <c r="D971" s="115"/>
      <c r="E971" s="115"/>
      <c r="O971" s="24"/>
      <c r="AB971" s="24"/>
      <c r="AC971" s="24"/>
      <c r="AD971" s="24"/>
      <c r="AE971" s="24"/>
      <c r="AV971" s="24"/>
      <c r="AW971" s="24"/>
      <c r="AX971" s="24"/>
      <c r="AY971" s="24"/>
    </row>
    <row r="972" spans="3:51" s="23" customFormat="1">
      <c r="C972" s="115"/>
      <c r="D972" s="115"/>
      <c r="E972" s="115"/>
      <c r="O972" s="24"/>
      <c r="AB972" s="24"/>
      <c r="AC972" s="24"/>
      <c r="AD972" s="24"/>
      <c r="AE972" s="24"/>
      <c r="AV972" s="24"/>
      <c r="AW972" s="24"/>
      <c r="AX972" s="24"/>
      <c r="AY972" s="24"/>
    </row>
    <row r="973" spans="3:51" s="23" customFormat="1">
      <c r="C973" s="115"/>
      <c r="D973" s="115"/>
      <c r="E973" s="115"/>
      <c r="O973" s="24"/>
      <c r="AB973" s="24"/>
      <c r="AC973" s="24"/>
      <c r="AD973" s="24"/>
      <c r="AE973" s="24"/>
      <c r="AV973" s="24"/>
      <c r="AW973" s="24"/>
      <c r="AX973" s="24"/>
      <c r="AY973" s="24"/>
    </row>
    <row r="974" spans="3:51" s="23" customFormat="1">
      <c r="C974" s="115"/>
      <c r="D974" s="115"/>
      <c r="E974" s="115"/>
      <c r="O974" s="24"/>
      <c r="AB974" s="24"/>
      <c r="AC974" s="24"/>
      <c r="AD974" s="24"/>
      <c r="AE974" s="24"/>
      <c r="AV974" s="24"/>
      <c r="AW974" s="24"/>
      <c r="AX974" s="24"/>
      <c r="AY974" s="24"/>
    </row>
    <row r="975" spans="3:51" s="23" customFormat="1">
      <c r="C975" s="115"/>
      <c r="D975" s="115"/>
      <c r="E975" s="115"/>
      <c r="O975" s="24"/>
      <c r="AB975" s="24"/>
      <c r="AC975" s="24"/>
      <c r="AD975" s="24"/>
      <c r="AE975" s="24"/>
      <c r="AV975" s="24"/>
      <c r="AW975" s="24"/>
      <c r="AX975" s="24"/>
      <c r="AY975" s="24"/>
    </row>
    <row r="976" spans="3:51" s="23" customFormat="1">
      <c r="C976" s="115"/>
      <c r="D976" s="115"/>
      <c r="E976" s="115"/>
      <c r="O976" s="24"/>
      <c r="AB976" s="24"/>
      <c r="AC976" s="24"/>
      <c r="AD976" s="24"/>
      <c r="AE976" s="24"/>
      <c r="AV976" s="24"/>
      <c r="AW976" s="24"/>
      <c r="AX976" s="24"/>
      <c r="AY976" s="24"/>
    </row>
    <row r="977" spans="3:51" s="23" customFormat="1">
      <c r="C977" s="115"/>
      <c r="D977" s="115"/>
      <c r="E977" s="115"/>
      <c r="O977" s="24"/>
      <c r="AB977" s="24"/>
      <c r="AC977" s="24"/>
      <c r="AD977" s="24"/>
      <c r="AE977" s="24"/>
      <c r="AV977" s="24"/>
      <c r="AW977" s="24"/>
      <c r="AX977" s="24"/>
      <c r="AY977" s="24"/>
    </row>
    <row r="978" spans="3:51" s="23" customFormat="1">
      <c r="C978" s="115"/>
      <c r="D978" s="115"/>
      <c r="E978" s="115"/>
      <c r="O978" s="24"/>
      <c r="AB978" s="24"/>
      <c r="AC978" s="24"/>
      <c r="AD978" s="24"/>
      <c r="AE978" s="24"/>
      <c r="AV978" s="24"/>
      <c r="AW978" s="24"/>
      <c r="AX978" s="24"/>
      <c r="AY978" s="24"/>
    </row>
    <row r="979" spans="3:51" s="23" customFormat="1">
      <c r="C979" s="115"/>
      <c r="D979" s="115"/>
      <c r="E979" s="115"/>
      <c r="O979" s="24"/>
      <c r="AB979" s="24"/>
      <c r="AC979" s="24"/>
      <c r="AD979" s="24"/>
      <c r="AE979" s="24"/>
      <c r="AV979" s="24"/>
      <c r="AW979" s="24"/>
      <c r="AX979" s="24"/>
      <c r="AY979" s="24"/>
    </row>
    <row r="980" spans="3:51" s="23" customFormat="1">
      <c r="C980" s="115"/>
      <c r="D980" s="115"/>
      <c r="E980" s="115"/>
      <c r="O980" s="24"/>
      <c r="AB980" s="24"/>
      <c r="AC980" s="24"/>
      <c r="AD980" s="24"/>
      <c r="AE980" s="24"/>
      <c r="AV980" s="24"/>
      <c r="AW980" s="24"/>
      <c r="AX980" s="24"/>
      <c r="AY980" s="24"/>
    </row>
    <row r="981" spans="3:51" s="23" customFormat="1">
      <c r="C981" s="115"/>
      <c r="D981" s="115"/>
      <c r="E981" s="115"/>
      <c r="O981" s="24"/>
      <c r="AB981" s="24"/>
      <c r="AC981" s="24"/>
      <c r="AD981" s="24"/>
      <c r="AE981" s="24"/>
      <c r="AV981" s="24"/>
      <c r="AW981" s="24"/>
      <c r="AX981" s="24"/>
      <c r="AY981" s="24"/>
    </row>
    <row r="982" spans="3:51" s="23" customFormat="1">
      <c r="C982" s="115"/>
      <c r="D982" s="115"/>
      <c r="E982" s="115"/>
      <c r="O982" s="24"/>
      <c r="AB982" s="24"/>
      <c r="AC982" s="24"/>
      <c r="AD982" s="24"/>
      <c r="AE982" s="24"/>
      <c r="AV982" s="24"/>
      <c r="AW982" s="24"/>
      <c r="AX982" s="24"/>
      <c r="AY982" s="24"/>
    </row>
    <row r="983" spans="3:51" s="23" customFormat="1">
      <c r="C983" s="115"/>
      <c r="D983" s="115"/>
      <c r="E983" s="115"/>
      <c r="O983" s="24"/>
      <c r="AB983" s="24"/>
      <c r="AC983" s="24"/>
      <c r="AD983" s="24"/>
      <c r="AE983" s="24"/>
      <c r="AV983" s="24"/>
      <c r="AW983" s="24"/>
      <c r="AX983" s="24"/>
      <c r="AY983" s="24"/>
    </row>
    <row r="984" spans="3:51" s="23" customFormat="1">
      <c r="C984" s="115"/>
      <c r="D984" s="115"/>
      <c r="E984" s="115"/>
      <c r="O984" s="24"/>
      <c r="AB984" s="24"/>
      <c r="AC984" s="24"/>
      <c r="AD984" s="24"/>
      <c r="AE984" s="24"/>
      <c r="AV984" s="24"/>
      <c r="AW984" s="24"/>
      <c r="AX984" s="24"/>
      <c r="AY984" s="24"/>
    </row>
    <row r="985" spans="3:51" s="23" customFormat="1">
      <c r="C985" s="115"/>
      <c r="D985" s="115"/>
      <c r="E985" s="115"/>
      <c r="O985" s="24"/>
      <c r="AB985" s="24"/>
      <c r="AC985" s="24"/>
      <c r="AD985" s="24"/>
      <c r="AE985" s="24"/>
      <c r="AV985" s="24"/>
      <c r="AW985" s="24"/>
      <c r="AX985" s="24"/>
      <c r="AY985" s="24"/>
    </row>
    <row r="986" spans="3:51" s="23" customFormat="1">
      <c r="C986" s="115"/>
      <c r="D986" s="115"/>
      <c r="E986" s="115"/>
      <c r="O986" s="24"/>
      <c r="AB986" s="24"/>
      <c r="AC986" s="24"/>
      <c r="AD986" s="24"/>
      <c r="AE986" s="24"/>
      <c r="AV986" s="24"/>
      <c r="AW986" s="24"/>
      <c r="AX986" s="24"/>
      <c r="AY986" s="24"/>
    </row>
    <row r="987" spans="3:51" s="23" customFormat="1">
      <c r="C987" s="115"/>
      <c r="D987" s="115"/>
      <c r="E987" s="115"/>
      <c r="O987" s="24"/>
      <c r="AB987" s="24"/>
      <c r="AC987" s="24"/>
      <c r="AD987" s="24"/>
      <c r="AE987" s="24"/>
      <c r="AV987" s="24"/>
      <c r="AW987" s="24"/>
      <c r="AX987" s="24"/>
      <c r="AY987" s="24"/>
    </row>
    <row r="988" spans="3:51" s="23" customFormat="1">
      <c r="C988" s="115"/>
      <c r="D988" s="115"/>
      <c r="E988" s="115"/>
      <c r="O988" s="24"/>
      <c r="AB988" s="24"/>
      <c r="AC988" s="24"/>
      <c r="AD988" s="24"/>
      <c r="AE988" s="24"/>
      <c r="AV988" s="24"/>
      <c r="AW988" s="24"/>
      <c r="AX988" s="24"/>
      <c r="AY988" s="24"/>
    </row>
    <row r="989" spans="3:51" s="23" customFormat="1">
      <c r="C989" s="115"/>
      <c r="D989" s="115"/>
      <c r="E989" s="115"/>
      <c r="O989" s="24"/>
      <c r="AB989" s="24"/>
      <c r="AC989" s="24"/>
      <c r="AD989" s="24"/>
      <c r="AE989" s="24"/>
      <c r="AV989" s="24"/>
      <c r="AW989" s="24"/>
      <c r="AX989" s="24"/>
      <c r="AY989" s="24"/>
    </row>
    <row r="990" spans="3:51" s="23" customFormat="1">
      <c r="C990" s="115"/>
      <c r="D990" s="115"/>
      <c r="E990" s="115"/>
      <c r="O990" s="24"/>
      <c r="AB990" s="24"/>
      <c r="AC990" s="24"/>
      <c r="AD990" s="24"/>
      <c r="AE990" s="24"/>
      <c r="AV990" s="24"/>
      <c r="AW990" s="24"/>
      <c r="AX990" s="24"/>
      <c r="AY990" s="24"/>
    </row>
    <row r="991" spans="3:51" s="23" customFormat="1">
      <c r="C991" s="115"/>
      <c r="D991" s="115"/>
      <c r="E991" s="115"/>
      <c r="O991" s="24"/>
      <c r="AB991" s="24"/>
      <c r="AC991" s="24"/>
      <c r="AD991" s="24"/>
      <c r="AE991" s="24"/>
      <c r="AV991" s="24"/>
      <c r="AW991" s="24"/>
      <c r="AX991" s="24"/>
      <c r="AY991" s="24"/>
    </row>
    <row r="992" spans="3:51" s="23" customFormat="1">
      <c r="C992" s="115"/>
      <c r="D992" s="115"/>
      <c r="E992" s="115"/>
      <c r="O992" s="24"/>
      <c r="AB992" s="24"/>
      <c r="AC992" s="24"/>
      <c r="AD992" s="24"/>
      <c r="AE992" s="24"/>
      <c r="AV992" s="24"/>
      <c r="AW992" s="24"/>
      <c r="AX992" s="24"/>
      <c r="AY992" s="24"/>
    </row>
    <row r="993" spans="3:51" s="23" customFormat="1">
      <c r="C993" s="115"/>
      <c r="D993" s="115"/>
      <c r="E993" s="115"/>
      <c r="O993" s="24"/>
      <c r="AB993" s="24"/>
      <c r="AC993" s="24"/>
      <c r="AD993" s="24"/>
      <c r="AE993" s="24"/>
      <c r="AV993" s="24"/>
      <c r="AW993" s="24"/>
      <c r="AX993" s="24"/>
      <c r="AY993" s="24"/>
    </row>
    <row r="994" spans="3:51" s="23" customFormat="1">
      <c r="C994" s="115"/>
      <c r="D994" s="115"/>
      <c r="E994" s="115"/>
      <c r="O994" s="24"/>
      <c r="AB994" s="24"/>
      <c r="AC994" s="24"/>
      <c r="AD994" s="24"/>
      <c r="AE994" s="24"/>
      <c r="AV994" s="24"/>
      <c r="AW994" s="24"/>
      <c r="AX994" s="24"/>
      <c r="AY994" s="24"/>
    </row>
    <row r="995" spans="3:51" s="23" customFormat="1">
      <c r="C995" s="115"/>
      <c r="D995" s="115"/>
      <c r="E995" s="115"/>
      <c r="O995" s="24"/>
      <c r="AB995" s="24"/>
      <c r="AC995" s="24"/>
      <c r="AD995" s="24"/>
      <c r="AE995" s="24"/>
      <c r="AV995" s="24"/>
      <c r="AW995" s="24"/>
      <c r="AX995" s="24"/>
      <c r="AY995" s="24"/>
    </row>
    <row r="996" spans="3:51" s="23" customFormat="1">
      <c r="C996" s="115"/>
      <c r="D996" s="115"/>
      <c r="E996" s="115"/>
      <c r="O996" s="24"/>
      <c r="AB996" s="24"/>
      <c r="AC996" s="24"/>
      <c r="AD996" s="24"/>
      <c r="AE996" s="24"/>
      <c r="AV996" s="24"/>
      <c r="AW996" s="24"/>
      <c r="AX996" s="24"/>
      <c r="AY996" s="24"/>
    </row>
    <row r="997" spans="3:51" s="23" customFormat="1">
      <c r="C997" s="115"/>
      <c r="D997" s="115"/>
      <c r="E997" s="115"/>
      <c r="O997" s="24"/>
      <c r="AB997" s="24"/>
      <c r="AC997" s="24"/>
      <c r="AD997" s="24"/>
      <c r="AE997" s="24"/>
      <c r="AV997" s="24"/>
      <c r="AW997" s="24"/>
      <c r="AX997" s="24"/>
      <c r="AY997" s="24"/>
    </row>
    <row r="998" spans="3:51" s="23" customFormat="1">
      <c r="C998" s="115"/>
      <c r="D998" s="115"/>
      <c r="E998" s="115"/>
      <c r="O998" s="24"/>
      <c r="AB998" s="24"/>
      <c r="AC998" s="24"/>
      <c r="AD998" s="24"/>
      <c r="AE998" s="24"/>
      <c r="AV998" s="24"/>
      <c r="AW998" s="24"/>
      <c r="AX998" s="24"/>
      <c r="AY998" s="24"/>
    </row>
    <row r="999" spans="3:51" s="23" customFormat="1">
      <c r="C999" s="115"/>
      <c r="D999" s="115"/>
      <c r="E999" s="115"/>
      <c r="O999" s="24"/>
      <c r="AB999" s="24"/>
      <c r="AC999" s="24"/>
      <c r="AD999" s="24"/>
      <c r="AE999" s="24"/>
      <c r="AV999" s="24"/>
      <c r="AW999" s="24"/>
      <c r="AX999" s="24"/>
      <c r="AY999" s="24"/>
    </row>
    <row r="1000" spans="3:51" s="23" customFormat="1">
      <c r="C1000" s="115"/>
      <c r="D1000" s="115"/>
      <c r="E1000" s="115"/>
      <c r="O1000" s="24"/>
      <c r="AB1000" s="24"/>
      <c r="AC1000" s="24"/>
      <c r="AD1000" s="24"/>
      <c r="AE1000" s="24"/>
      <c r="AV1000" s="24"/>
      <c r="AW1000" s="24"/>
      <c r="AX1000" s="24"/>
      <c r="AY1000" s="24"/>
    </row>
    <row r="1001" spans="3:51" s="23" customFormat="1">
      <c r="C1001" s="115"/>
      <c r="D1001" s="115"/>
      <c r="E1001" s="115"/>
      <c r="O1001" s="24"/>
      <c r="AB1001" s="24"/>
      <c r="AC1001" s="24"/>
      <c r="AD1001" s="24"/>
      <c r="AE1001" s="24"/>
      <c r="AV1001" s="24"/>
      <c r="AW1001" s="24"/>
      <c r="AX1001" s="24"/>
      <c r="AY1001" s="24"/>
    </row>
    <row r="1002" spans="3:51" s="23" customFormat="1">
      <c r="C1002" s="115"/>
      <c r="D1002" s="115"/>
      <c r="E1002" s="115"/>
      <c r="O1002" s="24"/>
      <c r="AB1002" s="24"/>
      <c r="AC1002" s="24"/>
      <c r="AD1002" s="24"/>
      <c r="AE1002" s="24"/>
      <c r="AV1002" s="24"/>
      <c r="AW1002" s="24"/>
      <c r="AX1002" s="24"/>
      <c r="AY1002" s="24"/>
    </row>
    <row r="1003" spans="3:51" s="23" customFormat="1">
      <c r="C1003" s="115"/>
      <c r="D1003" s="115"/>
      <c r="E1003" s="115"/>
      <c r="O1003" s="24"/>
      <c r="AB1003" s="24"/>
      <c r="AC1003" s="24"/>
      <c r="AD1003" s="24"/>
      <c r="AE1003" s="24"/>
      <c r="AV1003" s="24"/>
      <c r="AW1003" s="24"/>
      <c r="AX1003" s="24"/>
      <c r="AY1003" s="24"/>
    </row>
    <row r="1004" spans="3:51" s="23" customFormat="1">
      <c r="C1004" s="115"/>
      <c r="D1004" s="115"/>
      <c r="E1004" s="115"/>
      <c r="O1004" s="24"/>
      <c r="AB1004" s="24"/>
      <c r="AC1004" s="24"/>
      <c r="AD1004" s="24"/>
      <c r="AE1004" s="24"/>
      <c r="AV1004" s="24"/>
      <c r="AW1004" s="24"/>
      <c r="AX1004" s="24"/>
      <c r="AY1004" s="24"/>
    </row>
    <row r="1005" spans="3:51" s="23" customFormat="1">
      <c r="C1005" s="115"/>
      <c r="D1005" s="115"/>
      <c r="E1005" s="115"/>
      <c r="O1005" s="24"/>
      <c r="AB1005" s="24"/>
      <c r="AC1005" s="24"/>
      <c r="AD1005" s="24"/>
      <c r="AE1005" s="24"/>
      <c r="AV1005" s="24"/>
      <c r="AW1005" s="24"/>
      <c r="AX1005" s="24"/>
      <c r="AY1005" s="24"/>
    </row>
    <row r="1006" spans="3:51" s="23" customFormat="1">
      <c r="C1006" s="115"/>
      <c r="D1006" s="115"/>
      <c r="E1006" s="115"/>
      <c r="O1006" s="24"/>
      <c r="AB1006" s="24"/>
      <c r="AC1006" s="24"/>
      <c r="AD1006" s="24"/>
      <c r="AE1006" s="24"/>
      <c r="AV1006" s="24"/>
      <c r="AW1006" s="24"/>
      <c r="AX1006" s="24"/>
      <c r="AY1006" s="24"/>
    </row>
    <row r="1007" spans="3:51" s="23" customFormat="1">
      <c r="C1007" s="115"/>
      <c r="D1007" s="115"/>
      <c r="E1007" s="115"/>
      <c r="O1007" s="24"/>
      <c r="AB1007" s="24"/>
      <c r="AC1007" s="24"/>
      <c r="AD1007" s="24"/>
      <c r="AE1007" s="24"/>
      <c r="AV1007" s="24"/>
      <c r="AW1007" s="24"/>
      <c r="AX1007" s="24"/>
      <c r="AY1007" s="24"/>
    </row>
    <row r="1008" spans="3:51" s="23" customFormat="1">
      <c r="C1008" s="115"/>
      <c r="D1008" s="115"/>
      <c r="E1008" s="115"/>
      <c r="O1008" s="24"/>
      <c r="AB1008" s="24"/>
      <c r="AC1008" s="24"/>
      <c r="AD1008" s="24"/>
      <c r="AE1008" s="24"/>
      <c r="AV1008" s="24"/>
      <c r="AW1008" s="24"/>
      <c r="AX1008" s="24"/>
      <c r="AY1008" s="24"/>
    </row>
    <row r="1009" spans="3:51" s="23" customFormat="1">
      <c r="C1009" s="115"/>
      <c r="D1009" s="115"/>
      <c r="E1009" s="115"/>
      <c r="O1009" s="24"/>
      <c r="AB1009" s="24"/>
      <c r="AC1009" s="24"/>
      <c r="AD1009" s="24"/>
      <c r="AE1009" s="24"/>
      <c r="AV1009" s="24"/>
      <c r="AW1009" s="24"/>
      <c r="AX1009" s="24"/>
      <c r="AY1009" s="24"/>
    </row>
    <row r="1010" spans="3:51" s="23" customFormat="1">
      <c r="C1010" s="115"/>
      <c r="D1010" s="115"/>
      <c r="E1010" s="115"/>
      <c r="O1010" s="24"/>
      <c r="AB1010" s="24"/>
      <c r="AC1010" s="24"/>
      <c r="AD1010" s="24"/>
      <c r="AE1010" s="24"/>
      <c r="AV1010" s="24"/>
      <c r="AW1010" s="24"/>
      <c r="AX1010" s="24"/>
      <c r="AY1010" s="24"/>
    </row>
    <row r="1011" spans="3:51" s="23" customFormat="1">
      <c r="C1011" s="115"/>
      <c r="D1011" s="115"/>
      <c r="E1011" s="115"/>
      <c r="O1011" s="24"/>
      <c r="AB1011" s="24"/>
      <c r="AC1011" s="24"/>
      <c r="AD1011" s="24"/>
      <c r="AE1011" s="24"/>
      <c r="AV1011" s="24"/>
      <c r="AW1011" s="24"/>
      <c r="AX1011" s="24"/>
      <c r="AY1011" s="24"/>
    </row>
    <row r="1012" spans="3:51" s="23" customFormat="1">
      <c r="C1012" s="115"/>
      <c r="D1012" s="115"/>
      <c r="E1012" s="115"/>
      <c r="O1012" s="24"/>
      <c r="AB1012" s="24"/>
      <c r="AC1012" s="24"/>
      <c r="AD1012" s="24"/>
      <c r="AE1012" s="24"/>
      <c r="AV1012" s="24"/>
      <c r="AW1012" s="24"/>
      <c r="AX1012" s="24"/>
      <c r="AY1012" s="24"/>
    </row>
    <row r="1013" spans="3:51" s="23" customFormat="1">
      <c r="C1013" s="115"/>
      <c r="D1013" s="115"/>
      <c r="E1013" s="115"/>
      <c r="O1013" s="24"/>
      <c r="AB1013" s="24"/>
      <c r="AC1013" s="24"/>
      <c r="AD1013" s="24"/>
      <c r="AE1013" s="24"/>
      <c r="AV1013" s="24"/>
      <c r="AW1013" s="24"/>
      <c r="AX1013" s="24"/>
      <c r="AY1013" s="24"/>
    </row>
    <row r="1014" spans="3:51" s="23" customFormat="1">
      <c r="C1014" s="115"/>
      <c r="D1014" s="115"/>
      <c r="E1014" s="115"/>
      <c r="O1014" s="24"/>
      <c r="AB1014" s="24"/>
      <c r="AC1014" s="24"/>
      <c r="AD1014" s="24"/>
      <c r="AE1014" s="24"/>
      <c r="AV1014" s="24"/>
      <c r="AW1014" s="24"/>
      <c r="AX1014" s="24"/>
      <c r="AY1014" s="24"/>
    </row>
    <row r="1015" spans="3:51" s="23" customFormat="1">
      <c r="C1015" s="115"/>
      <c r="D1015" s="115"/>
      <c r="E1015" s="115"/>
      <c r="O1015" s="24"/>
      <c r="AB1015" s="24"/>
      <c r="AC1015" s="24"/>
      <c r="AD1015" s="24"/>
      <c r="AE1015" s="24"/>
      <c r="AV1015" s="24"/>
      <c r="AW1015" s="24"/>
      <c r="AX1015" s="24"/>
      <c r="AY1015" s="24"/>
    </row>
    <row r="1016" spans="3:51" s="23" customFormat="1">
      <c r="C1016" s="115"/>
      <c r="D1016" s="115"/>
      <c r="E1016" s="115"/>
      <c r="O1016" s="24"/>
      <c r="AB1016" s="24"/>
      <c r="AC1016" s="24"/>
      <c r="AD1016" s="24"/>
      <c r="AE1016" s="24"/>
      <c r="AV1016" s="24"/>
      <c r="AW1016" s="24"/>
      <c r="AX1016" s="24"/>
      <c r="AY1016" s="24"/>
    </row>
    <row r="1017" spans="3:51" s="23" customFormat="1">
      <c r="C1017" s="115"/>
      <c r="D1017" s="115"/>
      <c r="E1017" s="115"/>
      <c r="O1017" s="24"/>
      <c r="AB1017" s="24"/>
      <c r="AC1017" s="24"/>
      <c r="AD1017" s="24"/>
      <c r="AE1017" s="24"/>
      <c r="AV1017" s="24"/>
      <c r="AW1017" s="24"/>
      <c r="AX1017" s="24"/>
      <c r="AY1017" s="24"/>
    </row>
    <row r="1018" spans="3:51" s="23" customFormat="1">
      <c r="C1018" s="115"/>
      <c r="D1018" s="115"/>
      <c r="E1018" s="115"/>
      <c r="O1018" s="24"/>
      <c r="AB1018" s="24"/>
      <c r="AC1018" s="24"/>
      <c r="AD1018" s="24"/>
      <c r="AE1018" s="24"/>
      <c r="AV1018" s="24"/>
      <c r="AW1018" s="24"/>
      <c r="AX1018" s="24"/>
      <c r="AY1018" s="24"/>
    </row>
    <row r="1019" spans="3:51" s="23" customFormat="1">
      <c r="C1019" s="115"/>
      <c r="D1019" s="115"/>
      <c r="E1019" s="115"/>
      <c r="O1019" s="24"/>
      <c r="AB1019" s="24"/>
      <c r="AC1019" s="24"/>
      <c r="AD1019" s="24"/>
      <c r="AE1019" s="24"/>
      <c r="AV1019" s="24"/>
      <c r="AW1019" s="24"/>
      <c r="AX1019" s="24"/>
      <c r="AY1019" s="24"/>
    </row>
    <row r="1020" spans="3:51" s="23" customFormat="1">
      <c r="C1020" s="115"/>
      <c r="D1020" s="115"/>
      <c r="E1020" s="115"/>
      <c r="O1020" s="24"/>
      <c r="AB1020" s="24"/>
      <c r="AC1020" s="24"/>
      <c r="AD1020" s="24"/>
      <c r="AE1020" s="24"/>
      <c r="AV1020" s="24"/>
      <c r="AW1020" s="24"/>
      <c r="AX1020" s="24"/>
      <c r="AY1020" s="24"/>
    </row>
    <row r="1021" spans="3:51" s="23" customFormat="1">
      <c r="C1021" s="115"/>
      <c r="D1021" s="115"/>
      <c r="E1021" s="115"/>
      <c r="O1021" s="24"/>
      <c r="AB1021" s="24"/>
      <c r="AC1021" s="24"/>
      <c r="AD1021" s="24"/>
      <c r="AE1021" s="24"/>
      <c r="AV1021" s="24"/>
      <c r="AW1021" s="24"/>
      <c r="AX1021" s="24"/>
      <c r="AY1021" s="24"/>
    </row>
    <row r="1022" spans="3:51" s="23" customFormat="1">
      <c r="C1022" s="115"/>
      <c r="D1022" s="115"/>
      <c r="E1022" s="115"/>
      <c r="O1022" s="24"/>
      <c r="AB1022" s="24"/>
      <c r="AC1022" s="24"/>
      <c r="AD1022" s="24"/>
      <c r="AE1022" s="24"/>
      <c r="AV1022" s="24"/>
      <c r="AW1022" s="24"/>
      <c r="AX1022" s="24"/>
      <c r="AY1022" s="24"/>
    </row>
    <row r="1023" spans="3:51" s="23" customFormat="1">
      <c r="C1023" s="115"/>
      <c r="D1023" s="115"/>
      <c r="E1023" s="115"/>
      <c r="O1023" s="24"/>
      <c r="AB1023" s="24"/>
      <c r="AC1023" s="24"/>
      <c r="AD1023" s="24"/>
      <c r="AE1023" s="24"/>
      <c r="AV1023" s="24"/>
      <c r="AW1023" s="24"/>
      <c r="AX1023" s="24"/>
      <c r="AY1023" s="24"/>
    </row>
    <row r="1024" spans="3:51" s="23" customFormat="1">
      <c r="C1024" s="115"/>
      <c r="D1024" s="115"/>
      <c r="E1024" s="115"/>
      <c r="O1024" s="24"/>
      <c r="AB1024" s="24"/>
      <c r="AC1024" s="24"/>
      <c r="AD1024" s="24"/>
      <c r="AE1024" s="24"/>
      <c r="AV1024" s="24"/>
      <c r="AW1024" s="24"/>
      <c r="AX1024" s="24"/>
      <c r="AY1024" s="24"/>
    </row>
    <row r="1025" spans="3:51" s="23" customFormat="1">
      <c r="C1025" s="115"/>
      <c r="D1025" s="115"/>
      <c r="E1025" s="115"/>
      <c r="O1025" s="24"/>
      <c r="AB1025" s="24"/>
      <c r="AC1025" s="24"/>
      <c r="AD1025" s="24"/>
      <c r="AE1025" s="24"/>
      <c r="AV1025" s="24"/>
      <c r="AW1025" s="24"/>
      <c r="AX1025" s="24"/>
      <c r="AY1025" s="24"/>
    </row>
    <row r="1026" spans="3:51" s="23" customFormat="1">
      <c r="C1026" s="115"/>
      <c r="D1026" s="115"/>
      <c r="E1026" s="115"/>
      <c r="O1026" s="24"/>
      <c r="AB1026" s="24"/>
      <c r="AC1026" s="24"/>
      <c r="AD1026" s="24"/>
      <c r="AE1026" s="24"/>
      <c r="AV1026" s="24"/>
      <c r="AW1026" s="24"/>
      <c r="AX1026" s="24"/>
      <c r="AY1026" s="24"/>
    </row>
    <row r="1027" spans="3:51" s="23" customFormat="1">
      <c r="C1027" s="115"/>
      <c r="D1027" s="115"/>
      <c r="E1027" s="115"/>
      <c r="O1027" s="24"/>
      <c r="AB1027" s="24"/>
      <c r="AC1027" s="24"/>
      <c r="AD1027" s="24"/>
      <c r="AE1027" s="24"/>
      <c r="AV1027" s="24"/>
      <c r="AW1027" s="24"/>
      <c r="AX1027" s="24"/>
      <c r="AY1027" s="24"/>
    </row>
    <row r="1028" spans="3:51" s="23" customFormat="1">
      <c r="C1028" s="115"/>
      <c r="D1028" s="115"/>
      <c r="E1028" s="115"/>
      <c r="O1028" s="24"/>
      <c r="AB1028" s="24"/>
      <c r="AC1028" s="24"/>
      <c r="AD1028" s="24"/>
      <c r="AE1028" s="24"/>
      <c r="AV1028" s="24"/>
      <c r="AW1028" s="24"/>
      <c r="AX1028" s="24"/>
      <c r="AY1028" s="24"/>
    </row>
    <row r="1029" spans="3:51" s="23" customFormat="1">
      <c r="C1029" s="115"/>
      <c r="D1029" s="115"/>
      <c r="E1029" s="115"/>
      <c r="O1029" s="24"/>
      <c r="AB1029" s="24"/>
      <c r="AC1029" s="24"/>
      <c r="AD1029" s="24"/>
      <c r="AE1029" s="24"/>
      <c r="AV1029" s="24"/>
      <c r="AW1029" s="24"/>
      <c r="AX1029" s="24"/>
      <c r="AY1029" s="24"/>
    </row>
    <row r="1030" spans="3:51" s="23" customFormat="1">
      <c r="C1030" s="115"/>
      <c r="D1030" s="115"/>
      <c r="E1030" s="115"/>
      <c r="O1030" s="24"/>
      <c r="AB1030" s="24"/>
      <c r="AC1030" s="24"/>
      <c r="AD1030" s="24"/>
      <c r="AE1030" s="24"/>
      <c r="AV1030" s="24"/>
      <c r="AW1030" s="24"/>
      <c r="AX1030" s="24"/>
      <c r="AY1030" s="24"/>
    </row>
    <row r="1031" spans="3:51" s="23" customFormat="1">
      <c r="C1031" s="115"/>
      <c r="D1031" s="115"/>
      <c r="E1031" s="115"/>
      <c r="O1031" s="24"/>
      <c r="AB1031" s="24"/>
      <c r="AC1031" s="24"/>
      <c r="AD1031" s="24"/>
      <c r="AE1031" s="24"/>
      <c r="AV1031" s="24"/>
      <c r="AW1031" s="24"/>
      <c r="AX1031" s="24"/>
      <c r="AY1031" s="24"/>
    </row>
    <row r="1032" spans="3:51" s="23" customFormat="1">
      <c r="C1032" s="115"/>
      <c r="D1032" s="115"/>
      <c r="E1032" s="115"/>
      <c r="O1032" s="24"/>
      <c r="AB1032" s="24"/>
      <c r="AC1032" s="24"/>
      <c r="AD1032" s="24"/>
      <c r="AE1032" s="24"/>
      <c r="AV1032" s="24"/>
      <c r="AW1032" s="24"/>
      <c r="AX1032" s="24"/>
      <c r="AY1032" s="24"/>
    </row>
    <row r="1033" spans="3:51" s="23" customFormat="1">
      <c r="C1033" s="115"/>
      <c r="D1033" s="115"/>
      <c r="E1033" s="115"/>
      <c r="O1033" s="24"/>
      <c r="AB1033" s="24"/>
      <c r="AC1033" s="24"/>
      <c r="AD1033" s="24"/>
      <c r="AE1033" s="24"/>
      <c r="AV1033" s="24"/>
      <c r="AW1033" s="24"/>
      <c r="AX1033" s="24"/>
      <c r="AY1033" s="24"/>
    </row>
    <row r="1034" spans="3:51" s="23" customFormat="1">
      <c r="C1034" s="115"/>
      <c r="D1034" s="115"/>
      <c r="E1034" s="115"/>
      <c r="O1034" s="24"/>
      <c r="AB1034" s="24"/>
      <c r="AC1034" s="24"/>
      <c r="AD1034" s="24"/>
      <c r="AE1034" s="24"/>
      <c r="AV1034" s="24"/>
      <c r="AW1034" s="24"/>
      <c r="AX1034" s="24"/>
      <c r="AY1034" s="24"/>
    </row>
    <row r="1035" spans="3:51" s="23" customFormat="1">
      <c r="C1035" s="115"/>
      <c r="D1035" s="115"/>
      <c r="E1035" s="115"/>
      <c r="O1035" s="24"/>
      <c r="AB1035" s="24"/>
      <c r="AC1035" s="24"/>
      <c r="AD1035" s="24"/>
      <c r="AE1035" s="24"/>
      <c r="AV1035" s="24"/>
      <c r="AW1035" s="24"/>
      <c r="AX1035" s="24"/>
      <c r="AY1035" s="24"/>
    </row>
    <row r="1036" spans="3:51" s="23" customFormat="1">
      <c r="C1036" s="115"/>
      <c r="D1036" s="115"/>
      <c r="E1036" s="115"/>
      <c r="O1036" s="24"/>
      <c r="AB1036" s="24"/>
      <c r="AC1036" s="24"/>
      <c r="AD1036" s="24"/>
      <c r="AE1036" s="24"/>
      <c r="AV1036" s="24"/>
      <c r="AW1036" s="24"/>
      <c r="AX1036" s="24"/>
      <c r="AY1036" s="24"/>
    </row>
    <row r="1037" spans="3:51" s="23" customFormat="1">
      <c r="C1037" s="115"/>
      <c r="D1037" s="115"/>
      <c r="E1037" s="115"/>
      <c r="O1037" s="24"/>
      <c r="AB1037" s="24"/>
      <c r="AC1037" s="24"/>
      <c r="AD1037" s="24"/>
      <c r="AE1037" s="24"/>
      <c r="AV1037" s="24"/>
      <c r="AW1037" s="24"/>
      <c r="AX1037" s="24"/>
      <c r="AY1037" s="24"/>
    </row>
    <row r="1038" spans="3:51" s="23" customFormat="1">
      <c r="C1038" s="115"/>
      <c r="D1038" s="115"/>
      <c r="E1038" s="115"/>
      <c r="O1038" s="24"/>
      <c r="AB1038" s="24"/>
      <c r="AC1038" s="24"/>
      <c r="AD1038" s="24"/>
      <c r="AE1038" s="24"/>
      <c r="AV1038" s="24"/>
      <c r="AW1038" s="24"/>
      <c r="AX1038" s="24"/>
      <c r="AY1038" s="24"/>
    </row>
    <row r="1039" spans="3:51" s="23" customFormat="1">
      <c r="C1039" s="115"/>
      <c r="D1039" s="115"/>
      <c r="E1039" s="115"/>
      <c r="O1039" s="24"/>
      <c r="AB1039" s="24"/>
      <c r="AC1039" s="24"/>
      <c r="AD1039" s="24"/>
      <c r="AE1039" s="24"/>
      <c r="AV1039" s="24"/>
      <c r="AW1039" s="24"/>
      <c r="AX1039" s="24"/>
      <c r="AY1039" s="24"/>
    </row>
    <row r="1040" spans="3:51" s="23" customFormat="1">
      <c r="C1040" s="115"/>
      <c r="D1040" s="115"/>
      <c r="E1040" s="115"/>
      <c r="O1040" s="24"/>
      <c r="AB1040" s="24"/>
      <c r="AC1040" s="24"/>
      <c r="AD1040" s="24"/>
      <c r="AE1040" s="24"/>
      <c r="AV1040" s="24"/>
      <c r="AW1040" s="24"/>
      <c r="AX1040" s="24"/>
      <c r="AY1040" s="24"/>
    </row>
    <row r="1041" spans="3:51" s="23" customFormat="1">
      <c r="C1041" s="115"/>
      <c r="D1041" s="115"/>
      <c r="E1041" s="115"/>
      <c r="O1041" s="24"/>
      <c r="AB1041" s="24"/>
      <c r="AC1041" s="24"/>
      <c r="AD1041" s="24"/>
      <c r="AE1041" s="24"/>
      <c r="AV1041" s="24"/>
      <c r="AW1041" s="24"/>
      <c r="AX1041" s="24"/>
      <c r="AY1041" s="24"/>
    </row>
    <row r="1042" spans="3:51" s="23" customFormat="1">
      <c r="C1042" s="115"/>
      <c r="D1042" s="115"/>
      <c r="E1042" s="115"/>
      <c r="O1042" s="24"/>
      <c r="AB1042" s="24"/>
      <c r="AC1042" s="24"/>
      <c r="AD1042" s="24"/>
      <c r="AE1042" s="24"/>
      <c r="AV1042" s="24"/>
      <c r="AW1042" s="24"/>
      <c r="AX1042" s="24"/>
      <c r="AY1042" s="24"/>
    </row>
    <row r="1043" spans="3:51" s="23" customFormat="1">
      <c r="C1043" s="115"/>
      <c r="D1043" s="115"/>
      <c r="E1043" s="115"/>
      <c r="O1043" s="24"/>
      <c r="AB1043" s="24"/>
      <c r="AC1043" s="24"/>
      <c r="AD1043" s="24"/>
      <c r="AE1043" s="24"/>
      <c r="AV1043" s="24"/>
      <c r="AW1043" s="24"/>
      <c r="AX1043" s="24"/>
      <c r="AY1043" s="24"/>
    </row>
    <row r="1044" spans="3:51" s="23" customFormat="1">
      <c r="C1044" s="115"/>
      <c r="D1044" s="115"/>
      <c r="E1044" s="115"/>
      <c r="O1044" s="24"/>
      <c r="AB1044" s="24"/>
      <c r="AC1044" s="24"/>
      <c r="AD1044" s="24"/>
      <c r="AE1044" s="24"/>
      <c r="AV1044" s="24"/>
      <c r="AW1044" s="24"/>
      <c r="AX1044" s="24"/>
      <c r="AY1044" s="24"/>
    </row>
    <row r="1045" spans="3:51" s="23" customFormat="1">
      <c r="C1045" s="115"/>
      <c r="D1045" s="115"/>
      <c r="E1045" s="115"/>
      <c r="O1045" s="24"/>
      <c r="AB1045" s="24"/>
      <c r="AC1045" s="24"/>
      <c r="AD1045" s="24"/>
      <c r="AE1045" s="24"/>
      <c r="AV1045" s="24"/>
      <c r="AW1045" s="24"/>
      <c r="AX1045" s="24"/>
      <c r="AY1045" s="24"/>
    </row>
    <row r="1046" spans="3:51" s="23" customFormat="1">
      <c r="C1046" s="115"/>
      <c r="D1046" s="115"/>
      <c r="E1046" s="115"/>
      <c r="O1046" s="24"/>
      <c r="AB1046" s="24"/>
      <c r="AC1046" s="24"/>
      <c r="AD1046" s="24"/>
      <c r="AE1046" s="24"/>
      <c r="AV1046" s="24"/>
      <c r="AW1046" s="24"/>
      <c r="AX1046" s="24"/>
      <c r="AY1046" s="24"/>
    </row>
    <row r="1047" spans="3:51" s="23" customFormat="1">
      <c r="C1047" s="115"/>
      <c r="D1047" s="115"/>
      <c r="E1047" s="115"/>
      <c r="O1047" s="24"/>
      <c r="AB1047" s="24"/>
      <c r="AC1047" s="24"/>
      <c r="AD1047" s="24"/>
      <c r="AE1047" s="24"/>
      <c r="AV1047" s="24"/>
      <c r="AW1047" s="24"/>
      <c r="AX1047" s="24"/>
      <c r="AY1047" s="24"/>
    </row>
    <row r="1048" spans="3:51" s="23" customFormat="1">
      <c r="C1048" s="115"/>
      <c r="D1048" s="115"/>
      <c r="E1048" s="115"/>
      <c r="O1048" s="24"/>
      <c r="AB1048" s="24"/>
      <c r="AC1048" s="24"/>
      <c r="AD1048" s="24"/>
      <c r="AE1048" s="24"/>
      <c r="AV1048" s="24"/>
      <c r="AW1048" s="24"/>
      <c r="AX1048" s="24"/>
      <c r="AY1048" s="24"/>
    </row>
    <row r="1049" spans="3:51" s="23" customFormat="1">
      <c r="C1049" s="115"/>
      <c r="D1049" s="115"/>
      <c r="E1049" s="115"/>
      <c r="O1049" s="24"/>
      <c r="AB1049" s="24"/>
      <c r="AC1049" s="24"/>
      <c r="AD1049" s="24"/>
      <c r="AE1049" s="24"/>
      <c r="AV1049" s="24"/>
      <c r="AW1049" s="24"/>
      <c r="AX1049" s="24"/>
      <c r="AY1049" s="24"/>
    </row>
    <row r="1050" spans="3:51" s="23" customFormat="1">
      <c r="C1050" s="115"/>
      <c r="D1050" s="115"/>
      <c r="E1050" s="115"/>
      <c r="O1050" s="24"/>
      <c r="AB1050" s="24"/>
      <c r="AC1050" s="24"/>
      <c r="AD1050" s="24"/>
      <c r="AE1050" s="24"/>
      <c r="AV1050" s="24"/>
      <c r="AW1050" s="24"/>
      <c r="AX1050" s="24"/>
      <c r="AY1050" s="24"/>
    </row>
    <row r="1051" spans="3:51" s="23" customFormat="1">
      <c r="C1051" s="115"/>
      <c r="D1051" s="115"/>
      <c r="E1051" s="115"/>
      <c r="O1051" s="24"/>
      <c r="AB1051" s="24"/>
      <c r="AC1051" s="24"/>
      <c r="AD1051" s="24"/>
      <c r="AE1051" s="24"/>
      <c r="AV1051" s="24"/>
      <c r="AW1051" s="24"/>
      <c r="AX1051" s="24"/>
      <c r="AY1051" s="24"/>
    </row>
    <row r="1052" spans="3:51" s="23" customFormat="1">
      <c r="C1052" s="115"/>
      <c r="D1052" s="115"/>
      <c r="E1052" s="115"/>
      <c r="O1052" s="24"/>
      <c r="AB1052" s="24"/>
      <c r="AC1052" s="24"/>
      <c r="AD1052" s="24"/>
      <c r="AE1052" s="24"/>
      <c r="AV1052" s="24"/>
      <c r="AW1052" s="24"/>
      <c r="AX1052" s="24"/>
      <c r="AY1052" s="24"/>
    </row>
    <row r="1053" spans="3:51" s="23" customFormat="1">
      <c r="C1053" s="115"/>
      <c r="D1053" s="115"/>
      <c r="E1053" s="115"/>
      <c r="O1053" s="24"/>
      <c r="AB1053" s="24"/>
      <c r="AC1053" s="24"/>
      <c r="AD1053" s="24"/>
      <c r="AE1053" s="24"/>
      <c r="AV1053" s="24"/>
      <c r="AW1053" s="24"/>
      <c r="AX1053" s="24"/>
      <c r="AY1053" s="24"/>
    </row>
    <row r="1054" spans="3:51" s="23" customFormat="1">
      <c r="C1054" s="115"/>
      <c r="D1054" s="115"/>
      <c r="E1054" s="115"/>
      <c r="O1054" s="24"/>
      <c r="AB1054" s="24"/>
      <c r="AC1054" s="24"/>
      <c r="AD1054" s="24"/>
      <c r="AE1054" s="24"/>
      <c r="AV1054" s="24"/>
      <c r="AW1054" s="24"/>
      <c r="AX1054" s="24"/>
      <c r="AY1054" s="24"/>
    </row>
    <row r="1055" spans="3:51" s="23" customFormat="1">
      <c r="C1055" s="115"/>
      <c r="D1055" s="115"/>
      <c r="E1055" s="115"/>
      <c r="O1055" s="24"/>
      <c r="AB1055" s="24"/>
      <c r="AC1055" s="24"/>
      <c r="AD1055" s="24"/>
      <c r="AE1055" s="24"/>
      <c r="AV1055" s="24"/>
      <c r="AW1055" s="24"/>
      <c r="AX1055" s="24"/>
      <c r="AY1055" s="24"/>
    </row>
    <row r="1056" spans="3:51" s="23" customFormat="1">
      <c r="C1056" s="115"/>
      <c r="D1056" s="115"/>
      <c r="E1056" s="115"/>
      <c r="O1056" s="24"/>
      <c r="AB1056" s="24"/>
      <c r="AC1056" s="24"/>
      <c r="AD1056" s="24"/>
      <c r="AE1056" s="24"/>
      <c r="AV1056" s="24"/>
      <c r="AW1056" s="24"/>
      <c r="AX1056" s="24"/>
      <c r="AY1056" s="24"/>
    </row>
    <row r="1057" spans="3:51" s="23" customFormat="1">
      <c r="C1057" s="115"/>
      <c r="D1057" s="115"/>
      <c r="E1057" s="115"/>
      <c r="O1057" s="24"/>
      <c r="AB1057" s="24"/>
      <c r="AC1057" s="24"/>
      <c r="AD1057" s="24"/>
      <c r="AE1057" s="24"/>
      <c r="AV1057" s="24"/>
      <c r="AW1057" s="24"/>
      <c r="AX1057" s="24"/>
      <c r="AY1057" s="24"/>
    </row>
    <row r="1058" spans="3:51" s="23" customFormat="1">
      <c r="C1058" s="115"/>
      <c r="D1058" s="115"/>
      <c r="E1058" s="115"/>
      <c r="O1058" s="24"/>
      <c r="AB1058" s="24"/>
      <c r="AC1058" s="24"/>
      <c r="AD1058" s="24"/>
      <c r="AE1058" s="24"/>
      <c r="AV1058" s="24"/>
      <c r="AW1058" s="24"/>
      <c r="AX1058" s="24"/>
      <c r="AY1058" s="24"/>
    </row>
    <row r="1059" spans="3:51" s="23" customFormat="1">
      <c r="C1059" s="115"/>
      <c r="D1059" s="115"/>
      <c r="E1059" s="115"/>
      <c r="O1059" s="24"/>
      <c r="AB1059" s="24"/>
      <c r="AC1059" s="24"/>
      <c r="AD1059" s="24"/>
      <c r="AE1059" s="24"/>
      <c r="AV1059" s="24"/>
      <c r="AW1059" s="24"/>
      <c r="AX1059" s="24"/>
      <c r="AY1059" s="24"/>
    </row>
    <row r="1060" spans="3:51" s="23" customFormat="1">
      <c r="C1060" s="115"/>
      <c r="D1060" s="115"/>
      <c r="E1060" s="115"/>
      <c r="O1060" s="24"/>
      <c r="AB1060" s="24"/>
      <c r="AC1060" s="24"/>
      <c r="AD1060" s="24"/>
      <c r="AE1060" s="24"/>
      <c r="AV1060" s="24"/>
      <c r="AW1060" s="24"/>
      <c r="AX1060" s="24"/>
      <c r="AY1060" s="24"/>
    </row>
    <row r="1061" spans="3:51" s="23" customFormat="1">
      <c r="C1061" s="115"/>
      <c r="D1061" s="115"/>
      <c r="E1061" s="115"/>
      <c r="O1061" s="24"/>
      <c r="AB1061" s="24"/>
      <c r="AC1061" s="24"/>
      <c r="AD1061" s="24"/>
      <c r="AE1061" s="24"/>
      <c r="AV1061" s="24"/>
      <c r="AW1061" s="24"/>
      <c r="AX1061" s="24"/>
      <c r="AY1061" s="24"/>
    </row>
    <row r="1062" spans="3:51" s="23" customFormat="1">
      <c r="C1062" s="115"/>
      <c r="D1062" s="115"/>
      <c r="E1062" s="115"/>
      <c r="O1062" s="24"/>
      <c r="AB1062" s="24"/>
      <c r="AC1062" s="24"/>
      <c r="AD1062" s="24"/>
      <c r="AE1062" s="24"/>
      <c r="AV1062" s="24"/>
      <c r="AW1062" s="24"/>
      <c r="AX1062" s="24"/>
      <c r="AY1062" s="24"/>
    </row>
    <row r="1063" spans="3:51" s="23" customFormat="1">
      <c r="C1063" s="115"/>
      <c r="D1063" s="115"/>
      <c r="E1063" s="115"/>
      <c r="O1063" s="24"/>
      <c r="AB1063" s="24"/>
      <c r="AC1063" s="24"/>
      <c r="AD1063" s="24"/>
      <c r="AE1063" s="24"/>
      <c r="AV1063" s="24"/>
      <c r="AW1063" s="24"/>
      <c r="AX1063" s="24"/>
      <c r="AY1063" s="24"/>
    </row>
    <row r="1064" spans="3:51" s="23" customFormat="1">
      <c r="C1064" s="115"/>
      <c r="D1064" s="115"/>
      <c r="E1064" s="115"/>
      <c r="O1064" s="24"/>
      <c r="AB1064" s="24"/>
      <c r="AC1064" s="24"/>
      <c r="AD1064" s="24"/>
      <c r="AE1064" s="24"/>
      <c r="AV1064" s="24"/>
      <c r="AW1064" s="24"/>
      <c r="AX1064" s="24"/>
      <c r="AY1064" s="24"/>
    </row>
    <row r="1065" spans="3:51" s="23" customFormat="1">
      <c r="C1065" s="115"/>
      <c r="D1065" s="115"/>
      <c r="E1065" s="115"/>
      <c r="O1065" s="24"/>
      <c r="AB1065" s="24"/>
      <c r="AC1065" s="24"/>
      <c r="AD1065" s="24"/>
      <c r="AE1065" s="24"/>
      <c r="AV1065" s="24"/>
      <c r="AW1065" s="24"/>
      <c r="AX1065" s="24"/>
      <c r="AY1065" s="24"/>
    </row>
    <row r="1066" spans="3:51" s="23" customFormat="1">
      <c r="C1066" s="115"/>
      <c r="D1066" s="115"/>
      <c r="E1066" s="115"/>
      <c r="O1066" s="24"/>
      <c r="AB1066" s="24"/>
      <c r="AC1066" s="24"/>
      <c r="AD1066" s="24"/>
      <c r="AE1066" s="24"/>
      <c r="AV1066" s="24"/>
      <c r="AW1066" s="24"/>
      <c r="AX1066" s="24"/>
      <c r="AY1066" s="24"/>
    </row>
    <row r="1067" spans="3:51" s="23" customFormat="1">
      <c r="C1067" s="115"/>
      <c r="D1067" s="115"/>
      <c r="E1067" s="115"/>
      <c r="O1067" s="24"/>
      <c r="AB1067" s="24"/>
      <c r="AC1067" s="24"/>
      <c r="AD1067" s="24"/>
      <c r="AE1067" s="24"/>
      <c r="AV1067" s="24"/>
      <c r="AW1067" s="24"/>
      <c r="AX1067" s="24"/>
      <c r="AY1067" s="24"/>
    </row>
    <row r="1068" spans="3:51" s="23" customFormat="1">
      <c r="C1068" s="115"/>
      <c r="D1068" s="115"/>
      <c r="E1068" s="115"/>
      <c r="O1068" s="24"/>
      <c r="AB1068" s="24"/>
      <c r="AC1068" s="24"/>
      <c r="AD1068" s="24"/>
      <c r="AE1068" s="24"/>
      <c r="AV1068" s="24"/>
      <c r="AW1068" s="24"/>
      <c r="AX1068" s="24"/>
      <c r="AY1068" s="24"/>
    </row>
    <row r="1069" spans="3:51" s="23" customFormat="1">
      <c r="C1069" s="115"/>
      <c r="D1069" s="115"/>
      <c r="E1069" s="115"/>
      <c r="O1069" s="24"/>
      <c r="AB1069" s="24"/>
      <c r="AC1069" s="24"/>
      <c r="AD1069" s="24"/>
      <c r="AE1069" s="24"/>
      <c r="AV1069" s="24"/>
      <c r="AW1069" s="24"/>
      <c r="AX1069" s="24"/>
      <c r="AY1069" s="24"/>
    </row>
    <row r="1070" spans="3:51" s="23" customFormat="1">
      <c r="C1070" s="115"/>
      <c r="D1070" s="115"/>
      <c r="E1070" s="115"/>
      <c r="O1070" s="24"/>
      <c r="AB1070" s="24"/>
      <c r="AC1070" s="24"/>
      <c r="AD1070" s="24"/>
      <c r="AE1070" s="24"/>
      <c r="AV1070" s="24"/>
      <c r="AW1070" s="24"/>
      <c r="AX1070" s="24"/>
      <c r="AY1070" s="24"/>
    </row>
    <row r="1071" spans="3:51" s="23" customFormat="1">
      <c r="C1071" s="115"/>
      <c r="D1071" s="115"/>
      <c r="E1071" s="115"/>
      <c r="O1071" s="24"/>
      <c r="AB1071" s="24"/>
      <c r="AC1071" s="24"/>
      <c r="AD1071" s="24"/>
      <c r="AE1071" s="24"/>
      <c r="AV1071" s="24"/>
      <c r="AW1071" s="24"/>
      <c r="AX1071" s="24"/>
      <c r="AY1071" s="24"/>
    </row>
    <row r="1072" spans="3:51" s="23" customFormat="1">
      <c r="C1072" s="115"/>
      <c r="D1072" s="115"/>
      <c r="E1072" s="115"/>
      <c r="O1072" s="24"/>
      <c r="AB1072" s="24"/>
      <c r="AC1072" s="24"/>
      <c r="AD1072" s="24"/>
      <c r="AE1072" s="24"/>
      <c r="AV1072" s="24"/>
      <c r="AW1072" s="24"/>
      <c r="AX1072" s="24"/>
      <c r="AY1072" s="24"/>
    </row>
    <row r="1073" spans="3:51" s="23" customFormat="1">
      <c r="C1073" s="115"/>
      <c r="D1073" s="115"/>
      <c r="E1073" s="115"/>
      <c r="O1073" s="24"/>
      <c r="AB1073" s="24"/>
      <c r="AC1073" s="24"/>
      <c r="AD1073" s="24"/>
      <c r="AE1073" s="24"/>
      <c r="AV1073" s="24"/>
      <c r="AW1073" s="24"/>
      <c r="AX1073" s="24"/>
      <c r="AY1073" s="24"/>
    </row>
    <row r="1074" spans="3:51" s="23" customFormat="1">
      <c r="C1074" s="115"/>
      <c r="D1074" s="115"/>
      <c r="E1074" s="115"/>
      <c r="O1074" s="24"/>
      <c r="AB1074" s="24"/>
      <c r="AC1074" s="24"/>
      <c r="AD1074" s="24"/>
      <c r="AE1074" s="24"/>
      <c r="AV1074" s="24"/>
      <c r="AW1074" s="24"/>
      <c r="AX1074" s="24"/>
      <c r="AY1074" s="24"/>
    </row>
    <row r="1075" spans="3:51" s="23" customFormat="1">
      <c r="C1075" s="115"/>
      <c r="D1075" s="115"/>
      <c r="E1075" s="115"/>
      <c r="O1075" s="24"/>
      <c r="AB1075" s="24"/>
      <c r="AC1075" s="24"/>
      <c r="AD1075" s="24"/>
      <c r="AE1075" s="24"/>
      <c r="AV1075" s="24"/>
      <c r="AW1075" s="24"/>
      <c r="AX1075" s="24"/>
      <c r="AY1075" s="24"/>
    </row>
    <row r="1076" spans="3:51" s="23" customFormat="1">
      <c r="C1076" s="115"/>
      <c r="D1076" s="115"/>
      <c r="E1076" s="115"/>
      <c r="O1076" s="24"/>
      <c r="AB1076" s="24"/>
      <c r="AC1076" s="24"/>
      <c r="AD1076" s="24"/>
      <c r="AE1076" s="24"/>
      <c r="AV1076" s="24"/>
      <c r="AW1076" s="24"/>
      <c r="AX1076" s="24"/>
      <c r="AY1076" s="24"/>
    </row>
    <row r="1077" spans="3:51" s="23" customFormat="1">
      <c r="C1077" s="115"/>
      <c r="D1077" s="115"/>
      <c r="E1077" s="115"/>
      <c r="O1077" s="24"/>
      <c r="AB1077" s="24"/>
      <c r="AC1077" s="24"/>
      <c r="AD1077" s="24"/>
      <c r="AE1077" s="24"/>
      <c r="AV1077" s="24"/>
      <c r="AW1077" s="24"/>
      <c r="AX1077" s="24"/>
      <c r="AY1077" s="24"/>
    </row>
    <row r="1078" spans="3:51" s="23" customFormat="1">
      <c r="C1078" s="115"/>
      <c r="D1078" s="115"/>
      <c r="E1078" s="115"/>
      <c r="O1078" s="24"/>
      <c r="AB1078" s="24"/>
      <c r="AC1078" s="24"/>
      <c r="AD1078" s="24"/>
      <c r="AE1078" s="24"/>
      <c r="AV1078" s="24"/>
      <c r="AW1078" s="24"/>
      <c r="AX1078" s="24"/>
      <c r="AY1078" s="24"/>
    </row>
    <row r="1079" spans="3:51" s="23" customFormat="1">
      <c r="C1079" s="115"/>
      <c r="D1079" s="115"/>
      <c r="E1079" s="115"/>
      <c r="O1079" s="24"/>
      <c r="AB1079" s="24"/>
      <c r="AC1079" s="24"/>
      <c r="AD1079" s="24"/>
      <c r="AE1079" s="24"/>
      <c r="AV1079" s="24"/>
      <c r="AW1079" s="24"/>
      <c r="AX1079" s="24"/>
      <c r="AY1079" s="24"/>
    </row>
    <row r="1080" spans="3:51" s="23" customFormat="1">
      <c r="C1080" s="115"/>
      <c r="D1080" s="115"/>
      <c r="E1080" s="115"/>
      <c r="O1080" s="24"/>
      <c r="AB1080" s="24"/>
      <c r="AC1080" s="24"/>
      <c r="AD1080" s="24"/>
      <c r="AE1080" s="24"/>
      <c r="AV1080" s="24"/>
      <c r="AW1080" s="24"/>
      <c r="AX1080" s="24"/>
      <c r="AY1080" s="24"/>
    </row>
    <row r="1081" spans="3:51" s="23" customFormat="1">
      <c r="C1081" s="115"/>
      <c r="D1081" s="115"/>
      <c r="E1081" s="115"/>
      <c r="O1081" s="24"/>
      <c r="AB1081" s="24"/>
      <c r="AC1081" s="24"/>
      <c r="AD1081" s="24"/>
      <c r="AE1081" s="24"/>
      <c r="AV1081" s="24"/>
      <c r="AW1081" s="24"/>
      <c r="AX1081" s="24"/>
      <c r="AY1081" s="24"/>
    </row>
    <row r="1082" spans="3:51" s="23" customFormat="1">
      <c r="C1082" s="115"/>
      <c r="D1082" s="115"/>
      <c r="E1082" s="115"/>
      <c r="O1082" s="24"/>
      <c r="AB1082" s="24"/>
      <c r="AC1082" s="24"/>
      <c r="AD1082" s="24"/>
      <c r="AE1082" s="24"/>
      <c r="AV1082" s="24"/>
      <c r="AW1082" s="24"/>
      <c r="AX1082" s="24"/>
      <c r="AY1082" s="24"/>
    </row>
    <row r="1083" spans="3:51" s="23" customFormat="1">
      <c r="C1083" s="115"/>
      <c r="D1083" s="115"/>
      <c r="E1083" s="115"/>
      <c r="O1083" s="24"/>
      <c r="AB1083" s="24"/>
      <c r="AC1083" s="24"/>
      <c r="AD1083" s="24"/>
      <c r="AE1083" s="24"/>
      <c r="AV1083" s="24"/>
      <c r="AW1083" s="24"/>
      <c r="AX1083" s="24"/>
      <c r="AY1083" s="24"/>
    </row>
    <row r="1084" spans="3:51" s="23" customFormat="1">
      <c r="C1084" s="115"/>
      <c r="D1084" s="115"/>
      <c r="E1084" s="115"/>
      <c r="O1084" s="24"/>
      <c r="AB1084" s="24"/>
      <c r="AC1084" s="24"/>
      <c r="AD1084" s="24"/>
      <c r="AE1084" s="24"/>
      <c r="AV1084" s="24"/>
      <c r="AW1084" s="24"/>
      <c r="AX1084" s="24"/>
      <c r="AY1084" s="24"/>
    </row>
    <row r="1085" spans="3:51" s="23" customFormat="1">
      <c r="C1085" s="115"/>
      <c r="D1085" s="115"/>
      <c r="E1085" s="115"/>
      <c r="O1085" s="24"/>
      <c r="AB1085" s="24"/>
      <c r="AC1085" s="24"/>
      <c r="AD1085" s="24"/>
      <c r="AE1085" s="24"/>
      <c r="AV1085" s="24"/>
      <c r="AW1085" s="24"/>
      <c r="AX1085" s="24"/>
      <c r="AY1085" s="24"/>
    </row>
    <row r="1086" spans="3:51" s="23" customFormat="1">
      <c r="C1086" s="115"/>
      <c r="D1086" s="115"/>
      <c r="E1086" s="115"/>
      <c r="O1086" s="24"/>
      <c r="AB1086" s="24"/>
      <c r="AC1086" s="24"/>
      <c r="AD1086" s="24"/>
      <c r="AE1086" s="24"/>
      <c r="AV1086" s="24"/>
      <c r="AW1086" s="24"/>
      <c r="AX1086" s="24"/>
      <c r="AY1086" s="24"/>
    </row>
    <row r="1087" spans="3:51" s="23" customFormat="1">
      <c r="C1087" s="115"/>
      <c r="D1087" s="115"/>
      <c r="E1087" s="115"/>
      <c r="O1087" s="24"/>
      <c r="AB1087" s="24"/>
      <c r="AC1087" s="24"/>
      <c r="AD1087" s="24"/>
      <c r="AE1087" s="24"/>
      <c r="AV1087" s="24"/>
      <c r="AW1087" s="24"/>
      <c r="AX1087" s="24"/>
      <c r="AY1087" s="24"/>
    </row>
    <row r="1088" spans="3:51" s="23" customFormat="1">
      <c r="C1088" s="115"/>
      <c r="D1088" s="115"/>
      <c r="E1088" s="115"/>
      <c r="O1088" s="24"/>
      <c r="AB1088" s="24"/>
      <c r="AC1088" s="24"/>
      <c r="AD1088" s="24"/>
      <c r="AE1088" s="24"/>
      <c r="AV1088" s="24"/>
      <c r="AW1088" s="24"/>
      <c r="AX1088" s="24"/>
      <c r="AY1088" s="24"/>
    </row>
    <row r="1089" spans="3:51" s="23" customFormat="1">
      <c r="C1089" s="115"/>
      <c r="D1089" s="115"/>
      <c r="E1089" s="115"/>
      <c r="O1089" s="24"/>
      <c r="AB1089" s="24"/>
      <c r="AC1089" s="24"/>
      <c r="AD1089" s="24"/>
      <c r="AE1089" s="24"/>
      <c r="AV1089" s="24"/>
      <c r="AW1089" s="24"/>
      <c r="AX1089" s="24"/>
      <c r="AY1089" s="24"/>
    </row>
    <row r="1090" spans="3:51" s="23" customFormat="1">
      <c r="C1090" s="115"/>
      <c r="D1090" s="115"/>
      <c r="E1090" s="115"/>
      <c r="O1090" s="24"/>
      <c r="AB1090" s="24"/>
      <c r="AC1090" s="24"/>
      <c r="AD1090" s="24"/>
      <c r="AE1090" s="24"/>
      <c r="AV1090" s="24"/>
      <c r="AW1090" s="24"/>
      <c r="AX1090" s="24"/>
      <c r="AY1090" s="24"/>
    </row>
    <row r="1091" spans="3:51" s="23" customFormat="1">
      <c r="C1091" s="115"/>
      <c r="D1091" s="115"/>
      <c r="E1091" s="115"/>
      <c r="O1091" s="24"/>
      <c r="AB1091" s="24"/>
      <c r="AC1091" s="24"/>
      <c r="AD1091" s="24"/>
      <c r="AE1091" s="24"/>
      <c r="AV1091" s="24"/>
      <c r="AW1091" s="24"/>
      <c r="AX1091" s="24"/>
      <c r="AY1091" s="24"/>
    </row>
    <row r="1092" spans="3:51" s="23" customFormat="1">
      <c r="C1092" s="115"/>
      <c r="D1092" s="115"/>
      <c r="E1092" s="115"/>
      <c r="O1092" s="24"/>
      <c r="AB1092" s="24"/>
      <c r="AC1092" s="24"/>
      <c r="AD1092" s="24"/>
      <c r="AE1092" s="24"/>
      <c r="AV1092" s="24"/>
      <c r="AW1092" s="24"/>
      <c r="AX1092" s="24"/>
      <c r="AY1092" s="24"/>
    </row>
    <row r="1093" spans="3:51" s="23" customFormat="1">
      <c r="C1093" s="115"/>
      <c r="D1093" s="115"/>
      <c r="E1093" s="115"/>
      <c r="O1093" s="24"/>
      <c r="AB1093" s="24"/>
      <c r="AC1093" s="24"/>
      <c r="AD1093" s="24"/>
      <c r="AE1093" s="24"/>
      <c r="AV1093" s="24"/>
      <c r="AW1093" s="24"/>
      <c r="AX1093" s="24"/>
      <c r="AY1093" s="24"/>
    </row>
    <row r="1094" spans="3:51" s="23" customFormat="1">
      <c r="C1094" s="115"/>
      <c r="D1094" s="115"/>
      <c r="E1094" s="115"/>
      <c r="O1094" s="24"/>
      <c r="AB1094" s="24"/>
      <c r="AC1094" s="24"/>
      <c r="AD1094" s="24"/>
      <c r="AE1094" s="24"/>
      <c r="AV1094" s="24"/>
      <c r="AW1094" s="24"/>
      <c r="AX1094" s="24"/>
      <c r="AY1094" s="24"/>
    </row>
    <row r="1095" spans="3:51" s="23" customFormat="1">
      <c r="C1095" s="115"/>
      <c r="D1095" s="115"/>
      <c r="E1095" s="115"/>
      <c r="O1095" s="24"/>
      <c r="AB1095" s="24"/>
      <c r="AC1095" s="24"/>
      <c r="AD1095" s="24"/>
      <c r="AE1095" s="24"/>
      <c r="AV1095" s="24"/>
      <c r="AW1095" s="24"/>
      <c r="AX1095" s="24"/>
      <c r="AY1095" s="24"/>
    </row>
    <row r="1096" spans="3:51" s="23" customFormat="1">
      <c r="C1096" s="115"/>
      <c r="D1096" s="115"/>
      <c r="E1096" s="115"/>
      <c r="O1096" s="24"/>
      <c r="AB1096" s="24"/>
      <c r="AC1096" s="24"/>
      <c r="AD1096" s="24"/>
      <c r="AE1096" s="24"/>
      <c r="AV1096" s="24"/>
      <c r="AW1096" s="24"/>
      <c r="AX1096" s="24"/>
      <c r="AY1096" s="24"/>
    </row>
    <row r="1097" spans="3:51" s="23" customFormat="1">
      <c r="C1097" s="115"/>
      <c r="D1097" s="115"/>
      <c r="E1097" s="115"/>
      <c r="O1097" s="24"/>
      <c r="AB1097" s="24"/>
      <c r="AC1097" s="24"/>
      <c r="AD1097" s="24"/>
      <c r="AE1097" s="24"/>
      <c r="AV1097" s="24"/>
      <c r="AW1097" s="24"/>
      <c r="AX1097" s="24"/>
      <c r="AY1097" s="24"/>
    </row>
    <row r="1098" spans="3:51" s="23" customFormat="1">
      <c r="C1098" s="115"/>
      <c r="D1098" s="115"/>
      <c r="E1098" s="115"/>
      <c r="O1098" s="24"/>
      <c r="AB1098" s="24"/>
      <c r="AC1098" s="24"/>
      <c r="AD1098" s="24"/>
      <c r="AE1098" s="24"/>
      <c r="AV1098" s="24"/>
      <c r="AW1098" s="24"/>
      <c r="AX1098" s="24"/>
      <c r="AY1098" s="24"/>
    </row>
    <row r="1099" spans="3:51" s="23" customFormat="1">
      <c r="C1099" s="115"/>
      <c r="D1099" s="115"/>
      <c r="E1099" s="115"/>
      <c r="O1099" s="24"/>
      <c r="AB1099" s="24"/>
      <c r="AC1099" s="24"/>
      <c r="AD1099" s="24"/>
      <c r="AE1099" s="24"/>
      <c r="AV1099" s="24"/>
      <c r="AW1099" s="24"/>
      <c r="AX1099" s="24"/>
      <c r="AY1099" s="24"/>
    </row>
    <row r="1100" spans="3:51" s="23" customFormat="1">
      <c r="C1100" s="115"/>
      <c r="D1100" s="115"/>
      <c r="E1100" s="115"/>
      <c r="O1100" s="24"/>
      <c r="AB1100" s="24"/>
      <c r="AC1100" s="24"/>
      <c r="AD1100" s="24"/>
      <c r="AE1100" s="24"/>
      <c r="AV1100" s="24"/>
      <c r="AW1100" s="24"/>
      <c r="AX1100" s="24"/>
      <c r="AY1100" s="24"/>
    </row>
    <row r="1101" spans="3:51" s="23" customFormat="1">
      <c r="C1101" s="115"/>
      <c r="D1101" s="115"/>
      <c r="E1101" s="115"/>
      <c r="O1101" s="24"/>
      <c r="AB1101" s="24"/>
      <c r="AC1101" s="24"/>
      <c r="AD1101" s="24"/>
      <c r="AE1101" s="24"/>
      <c r="AV1101" s="24"/>
      <c r="AW1101" s="24"/>
      <c r="AX1101" s="24"/>
      <c r="AY1101" s="24"/>
    </row>
    <row r="1102" spans="3:51" s="23" customFormat="1">
      <c r="C1102" s="115"/>
      <c r="D1102" s="115"/>
      <c r="E1102" s="115"/>
      <c r="O1102" s="24"/>
      <c r="AB1102" s="24"/>
      <c r="AC1102" s="24"/>
      <c r="AD1102" s="24"/>
      <c r="AE1102" s="24"/>
      <c r="AV1102" s="24"/>
      <c r="AW1102" s="24"/>
      <c r="AX1102" s="24"/>
      <c r="AY1102" s="24"/>
    </row>
    <row r="1103" spans="3:51" s="23" customFormat="1">
      <c r="C1103" s="115"/>
      <c r="D1103" s="115"/>
      <c r="E1103" s="115"/>
      <c r="O1103" s="24"/>
      <c r="AB1103" s="24"/>
      <c r="AC1103" s="24"/>
      <c r="AD1103" s="24"/>
      <c r="AE1103" s="24"/>
      <c r="AV1103" s="24"/>
      <c r="AW1103" s="24"/>
      <c r="AX1103" s="24"/>
      <c r="AY1103" s="24"/>
    </row>
    <row r="1104" spans="3:51" s="23" customFormat="1">
      <c r="C1104" s="115"/>
      <c r="D1104" s="115"/>
      <c r="E1104" s="115"/>
      <c r="O1104" s="24"/>
      <c r="AB1104" s="24"/>
      <c r="AC1104" s="24"/>
      <c r="AD1104" s="24"/>
      <c r="AE1104" s="24"/>
      <c r="AV1104" s="24"/>
      <c r="AW1104" s="24"/>
      <c r="AX1104" s="24"/>
      <c r="AY1104" s="24"/>
    </row>
    <row r="1105" spans="3:51" s="23" customFormat="1">
      <c r="C1105" s="115"/>
      <c r="D1105" s="115"/>
      <c r="E1105" s="115"/>
      <c r="O1105" s="24"/>
      <c r="AB1105" s="24"/>
      <c r="AC1105" s="24"/>
      <c r="AD1105" s="24"/>
      <c r="AE1105" s="24"/>
      <c r="AV1105" s="24"/>
      <c r="AW1105" s="24"/>
      <c r="AX1105" s="24"/>
      <c r="AY1105" s="24"/>
    </row>
    <row r="1106" spans="3:51" s="23" customFormat="1">
      <c r="C1106" s="115"/>
      <c r="D1106" s="115"/>
      <c r="E1106" s="115"/>
      <c r="O1106" s="24"/>
      <c r="AB1106" s="24"/>
      <c r="AC1106" s="24"/>
      <c r="AD1106" s="24"/>
      <c r="AE1106" s="24"/>
      <c r="AV1106" s="24"/>
      <c r="AW1106" s="24"/>
      <c r="AX1106" s="24"/>
      <c r="AY1106" s="24"/>
    </row>
    <row r="1107" spans="3:51" s="23" customFormat="1">
      <c r="C1107" s="115"/>
      <c r="D1107" s="115"/>
      <c r="E1107" s="115"/>
      <c r="O1107" s="24"/>
      <c r="AB1107" s="24"/>
      <c r="AC1107" s="24"/>
      <c r="AD1107" s="24"/>
      <c r="AE1107" s="24"/>
      <c r="AV1107" s="24"/>
      <c r="AW1107" s="24"/>
      <c r="AX1107" s="24"/>
      <c r="AY1107" s="24"/>
    </row>
    <row r="1108" spans="3:51" s="23" customFormat="1">
      <c r="C1108" s="115"/>
      <c r="D1108" s="115"/>
      <c r="E1108" s="115"/>
      <c r="O1108" s="24"/>
      <c r="AB1108" s="24"/>
      <c r="AC1108" s="24"/>
      <c r="AD1108" s="24"/>
      <c r="AE1108" s="24"/>
      <c r="AV1108" s="24"/>
      <c r="AW1108" s="24"/>
      <c r="AX1108" s="24"/>
      <c r="AY1108" s="24"/>
    </row>
    <row r="1109" spans="3:51" s="23" customFormat="1">
      <c r="C1109" s="115"/>
      <c r="D1109" s="115"/>
      <c r="E1109" s="115"/>
      <c r="O1109" s="24"/>
      <c r="AB1109" s="24"/>
      <c r="AC1109" s="24"/>
      <c r="AD1109" s="24"/>
      <c r="AE1109" s="24"/>
      <c r="AV1109" s="24"/>
      <c r="AW1109" s="24"/>
      <c r="AX1109" s="24"/>
      <c r="AY1109" s="24"/>
    </row>
    <row r="1110" spans="3:51" s="23" customFormat="1">
      <c r="C1110" s="115"/>
      <c r="D1110" s="115"/>
      <c r="E1110" s="115"/>
      <c r="O1110" s="24"/>
      <c r="AB1110" s="24"/>
      <c r="AC1110" s="24"/>
      <c r="AD1110" s="24"/>
      <c r="AE1110" s="24"/>
      <c r="AV1110" s="24"/>
      <c r="AW1110" s="24"/>
      <c r="AX1110" s="24"/>
      <c r="AY1110" s="24"/>
    </row>
    <row r="1111" spans="3:51" s="23" customFormat="1">
      <c r="C1111" s="115"/>
      <c r="D1111" s="115"/>
      <c r="E1111" s="115"/>
      <c r="O1111" s="24"/>
      <c r="AB1111" s="24"/>
      <c r="AC1111" s="24"/>
      <c r="AD1111" s="24"/>
      <c r="AE1111" s="24"/>
      <c r="AV1111" s="24"/>
      <c r="AW1111" s="24"/>
      <c r="AX1111" s="24"/>
      <c r="AY1111" s="24"/>
    </row>
    <row r="1112" spans="3:51" s="23" customFormat="1">
      <c r="C1112" s="115"/>
      <c r="D1112" s="115"/>
      <c r="E1112" s="115"/>
      <c r="O1112" s="24"/>
      <c r="AB1112" s="24"/>
      <c r="AC1112" s="24"/>
      <c r="AD1112" s="24"/>
      <c r="AE1112" s="24"/>
      <c r="AV1112" s="24"/>
      <c r="AW1112" s="24"/>
      <c r="AX1112" s="24"/>
      <c r="AY1112" s="24"/>
    </row>
    <row r="1113" spans="3:51" s="23" customFormat="1">
      <c r="C1113" s="115"/>
      <c r="D1113" s="115"/>
      <c r="E1113" s="115"/>
      <c r="O1113" s="24"/>
      <c r="AB1113" s="24"/>
      <c r="AC1113" s="24"/>
      <c r="AD1113" s="24"/>
      <c r="AE1113" s="24"/>
      <c r="AV1113" s="24"/>
      <c r="AW1113" s="24"/>
      <c r="AX1113" s="24"/>
      <c r="AY1113" s="24"/>
    </row>
    <row r="1114" spans="3:51" s="23" customFormat="1">
      <c r="C1114" s="115"/>
      <c r="D1114" s="115"/>
      <c r="E1114" s="115"/>
      <c r="O1114" s="24"/>
      <c r="AB1114" s="24"/>
      <c r="AC1114" s="24"/>
      <c r="AD1114" s="24"/>
      <c r="AE1114" s="24"/>
      <c r="AV1114" s="24"/>
      <c r="AW1114" s="24"/>
      <c r="AX1114" s="24"/>
      <c r="AY1114" s="24"/>
    </row>
    <row r="1115" spans="3:51" s="23" customFormat="1">
      <c r="C1115" s="115"/>
      <c r="D1115" s="115"/>
      <c r="E1115" s="115"/>
      <c r="O1115" s="24"/>
      <c r="AB1115" s="24"/>
      <c r="AC1115" s="24"/>
      <c r="AD1115" s="24"/>
      <c r="AE1115" s="24"/>
      <c r="AV1115" s="24"/>
      <c r="AW1115" s="24"/>
      <c r="AX1115" s="24"/>
      <c r="AY1115" s="24"/>
    </row>
    <row r="1116" spans="3:51" s="23" customFormat="1">
      <c r="C1116" s="115"/>
      <c r="D1116" s="115"/>
      <c r="E1116" s="115"/>
      <c r="O1116" s="24"/>
      <c r="AB1116" s="24"/>
      <c r="AC1116" s="24"/>
      <c r="AD1116" s="24"/>
      <c r="AE1116" s="24"/>
      <c r="AV1116" s="24"/>
      <c r="AW1116" s="24"/>
      <c r="AX1116" s="24"/>
      <c r="AY1116" s="24"/>
    </row>
    <row r="1117" spans="3:51" s="23" customFormat="1">
      <c r="C1117" s="115"/>
      <c r="D1117" s="115"/>
      <c r="E1117" s="115"/>
      <c r="O1117" s="24"/>
      <c r="AB1117" s="24"/>
      <c r="AC1117" s="24"/>
      <c r="AD1117" s="24"/>
      <c r="AE1117" s="24"/>
      <c r="AV1117" s="24"/>
      <c r="AW1117" s="24"/>
      <c r="AX1117" s="24"/>
      <c r="AY1117" s="24"/>
    </row>
    <row r="1118" spans="3:51" s="23" customFormat="1">
      <c r="C1118" s="115"/>
      <c r="D1118" s="115"/>
      <c r="E1118" s="115"/>
      <c r="O1118" s="24"/>
      <c r="AB1118" s="24"/>
      <c r="AC1118" s="24"/>
      <c r="AD1118" s="24"/>
      <c r="AE1118" s="24"/>
      <c r="AV1118" s="24"/>
      <c r="AW1118" s="24"/>
      <c r="AX1118" s="24"/>
      <c r="AY1118" s="24"/>
    </row>
    <row r="1119" spans="3:51" s="23" customFormat="1">
      <c r="C1119" s="115"/>
      <c r="D1119" s="115"/>
      <c r="E1119" s="115"/>
      <c r="O1119" s="24"/>
      <c r="AB1119" s="24"/>
      <c r="AC1119" s="24"/>
      <c r="AD1119" s="24"/>
      <c r="AE1119" s="24"/>
      <c r="AV1119" s="24"/>
      <c r="AW1119" s="24"/>
      <c r="AX1119" s="24"/>
      <c r="AY1119" s="24"/>
    </row>
    <row r="1120" spans="3:51" s="23" customFormat="1">
      <c r="C1120" s="115"/>
      <c r="D1120" s="115"/>
      <c r="E1120" s="115"/>
      <c r="O1120" s="24"/>
      <c r="AB1120" s="24"/>
      <c r="AC1120" s="24"/>
      <c r="AD1120" s="24"/>
      <c r="AE1120" s="24"/>
      <c r="AV1120" s="24"/>
      <c r="AW1120" s="24"/>
      <c r="AX1120" s="24"/>
      <c r="AY1120" s="24"/>
    </row>
    <row r="1121" spans="3:51" s="23" customFormat="1">
      <c r="C1121" s="115"/>
      <c r="D1121" s="115"/>
      <c r="E1121" s="115"/>
      <c r="O1121" s="24"/>
      <c r="AB1121" s="24"/>
      <c r="AC1121" s="24"/>
      <c r="AD1121" s="24"/>
      <c r="AE1121" s="24"/>
      <c r="AV1121" s="24"/>
      <c r="AW1121" s="24"/>
      <c r="AX1121" s="24"/>
      <c r="AY1121" s="24"/>
    </row>
    <row r="1122" spans="3:51" s="23" customFormat="1">
      <c r="C1122" s="115"/>
      <c r="D1122" s="115"/>
      <c r="E1122" s="115"/>
      <c r="O1122" s="24"/>
      <c r="AB1122" s="24"/>
      <c r="AC1122" s="24"/>
      <c r="AD1122" s="24"/>
      <c r="AE1122" s="24"/>
      <c r="AV1122" s="24"/>
      <c r="AW1122" s="24"/>
      <c r="AX1122" s="24"/>
      <c r="AY1122" s="24"/>
    </row>
    <row r="1123" spans="3:51" s="23" customFormat="1">
      <c r="C1123" s="115"/>
      <c r="D1123" s="115"/>
      <c r="E1123" s="115"/>
      <c r="O1123" s="24"/>
      <c r="AB1123" s="24"/>
      <c r="AC1123" s="24"/>
      <c r="AD1123" s="24"/>
      <c r="AE1123" s="24"/>
      <c r="AV1123" s="24"/>
      <c r="AW1123" s="24"/>
      <c r="AX1123" s="24"/>
      <c r="AY1123" s="24"/>
    </row>
    <row r="1124" spans="3:51" s="23" customFormat="1">
      <c r="C1124" s="115"/>
      <c r="D1124" s="115"/>
      <c r="E1124" s="115"/>
      <c r="O1124" s="24"/>
      <c r="AB1124" s="24"/>
      <c r="AC1124" s="24"/>
      <c r="AD1124" s="24"/>
      <c r="AE1124" s="24"/>
      <c r="AV1124" s="24"/>
      <c r="AW1124" s="24"/>
      <c r="AX1124" s="24"/>
      <c r="AY1124" s="24"/>
    </row>
    <row r="1125" spans="3:51" s="23" customFormat="1">
      <c r="C1125" s="115"/>
      <c r="D1125" s="115"/>
      <c r="E1125" s="115"/>
      <c r="O1125" s="24"/>
      <c r="AB1125" s="24"/>
      <c r="AC1125" s="24"/>
      <c r="AD1125" s="24"/>
      <c r="AE1125" s="24"/>
      <c r="AV1125" s="24"/>
      <c r="AW1125" s="24"/>
      <c r="AX1125" s="24"/>
      <c r="AY1125" s="24"/>
    </row>
    <row r="1126" spans="3:51" s="23" customFormat="1">
      <c r="C1126" s="115"/>
      <c r="D1126" s="115"/>
      <c r="E1126" s="115"/>
      <c r="O1126" s="24"/>
      <c r="AB1126" s="24"/>
      <c r="AC1126" s="24"/>
      <c r="AD1126" s="24"/>
      <c r="AE1126" s="24"/>
      <c r="AV1126" s="24"/>
      <c r="AW1126" s="24"/>
      <c r="AX1126" s="24"/>
      <c r="AY1126" s="24"/>
    </row>
    <row r="1127" spans="3:51" s="23" customFormat="1">
      <c r="C1127" s="115"/>
      <c r="D1127" s="115"/>
      <c r="E1127" s="115"/>
      <c r="O1127" s="24"/>
      <c r="AB1127" s="24"/>
      <c r="AC1127" s="24"/>
      <c r="AD1127" s="24"/>
      <c r="AE1127" s="24"/>
      <c r="AV1127" s="24"/>
      <c r="AW1127" s="24"/>
      <c r="AX1127" s="24"/>
      <c r="AY1127" s="24"/>
    </row>
    <row r="1128" spans="3:51" s="23" customFormat="1">
      <c r="C1128" s="115"/>
      <c r="D1128" s="115"/>
      <c r="E1128" s="115"/>
      <c r="O1128" s="24"/>
      <c r="AB1128" s="24"/>
      <c r="AC1128" s="24"/>
      <c r="AD1128" s="24"/>
      <c r="AE1128" s="24"/>
      <c r="AV1128" s="24"/>
      <c r="AW1128" s="24"/>
      <c r="AX1128" s="24"/>
      <c r="AY1128" s="24"/>
    </row>
    <row r="1129" spans="3:51" s="23" customFormat="1">
      <c r="C1129" s="115"/>
      <c r="D1129" s="115"/>
      <c r="E1129" s="115"/>
      <c r="O1129" s="24"/>
      <c r="AB1129" s="24"/>
      <c r="AC1129" s="24"/>
      <c r="AD1129" s="24"/>
      <c r="AE1129" s="24"/>
      <c r="AV1129" s="24"/>
      <c r="AW1129" s="24"/>
      <c r="AX1129" s="24"/>
      <c r="AY1129" s="24"/>
    </row>
    <row r="1130" spans="3:51" s="23" customFormat="1">
      <c r="C1130" s="115"/>
      <c r="D1130" s="115"/>
      <c r="E1130" s="115"/>
      <c r="O1130" s="24"/>
      <c r="AB1130" s="24"/>
      <c r="AC1130" s="24"/>
      <c r="AD1130" s="24"/>
      <c r="AE1130" s="24"/>
      <c r="AV1130" s="24"/>
      <c r="AW1130" s="24"/>
      <c r="AX1130" s="24"/>
      <c r="AY1130" s="24"/>
    </row>
    <row r="1131" spans="3:51" s="23" customFormat="1">
      <c r="C1131" s="115"/>
      <c r="D1131" s="115"/>
      <c r="E1131" s="115"/>
      <c r="O1131" s="24"/>
      <c r="AB1131" s="24"/>
      <c r="AC1131" s="24"/>
      <c r="AD1131" s="24"/>
      <c r="AE1131" s="24"/>
      <c r="AV1131" s="24"/>
      <c r="AW1131" s="24"/>
      <c r="AX1131" s="24"/>
      <c r="AY1131" s="24"/>
    </row>
    <row r="1132" spans="3:51" s="23" customFormat="1">
      <c r="C1132" s="115"/>
      <c r="D1132" s="115"/>
      <c r="E1132" s="115"/>
      <c r="O1132" s="24"/>
      <c r="AB1132" s="24"/>
      <c r="AC1132" s="24"/>
      <c r="AD1132" s="24"/>
      <c r="AE1132" s="24"/>
      <c r="AV1132" s="24"/>
      <c r="AW1132" s="24"/>
      <c r="AX1132" s="24"/>
      <c r="AY1132" s="24"/>
    </row>
    <row r="1133" spans="3:51" s="23" customFormat="1">
      <c r="C1133" s="115"/>
      <c r="D1133" s="115"/>
      <c r="E1133" s="115"/>
      <c r="O1133" s="24"/>
      <c r="AB1133" s="24"/>
      <c r="AC1133" s="24"/>
      <c r="AD1133" s="24"/>
      <c r="AE1133" s="24"/>
      <c r="AV1133" s="24"/>
      <c r="AW1133" s="24"/>
      <c r="AX1133" s="24"/>
      <c r="AY1133" s="24"/>
    </row>
    <row r="1134" spans="3:51" s="23" customFormat="1">
      <c r="C1134" s="115"/>
      <c r="D1134" s="115"/>
      <c r="E1134" s="115"/>
      <c r="O1134" s="24"/>
      <c r="AB1134" s="24"/>
      <c r="AC1134" s="24"/>
      <c r="AD1134" s="24"/>
      <c r="AE1134" s="24"/>
      <c r="AV1134" s="24"/>
      <c r="AW1134" s="24"/>
      <c r="AX1134" s="24"/>
      <c r="AY1134" s="24"/>
    </row>
    <row r="1135" spans="3:51" s="23" customFormat="1">
      <c r="C1135" s="115"/>
      <c r="D1135" s="115"/>
      <c r="E1135" s="115"/>
      <c r="O1135" s="24"/>
      <c r="AB1135" s="24"/>
      <c r="AC1135" s="24"/>
      <c r="AD1135" s="24"/>
      <c r="AE1135" s="24"/>
      <c r="AV1135" s="24"/>
      <c r="AW1135" s="24"/>
      <c r="AX1135" s="24"/>
      <c r="AY1135" s="24"/>
    </row>
    <row r="1136" spans="3:51" s="23" customFormat="1">
      <c r="C1136" s="115"/>
      <c r="D1136" s="115"/>
      <c r="E1136" s="115"/>
      <c r="O1136" s="24"/>
      <c r="AB1136" s="24"/>
      <c r="AC1136" s="24"/>
      <c r="AD1136" s="24"/>
      <c r="AE1136" s="24"/>
      <c r="AV1136" s="24"/>
      <c r="AW1136" s="24"/>
      <c r="AX1136" s="24"/>
      <c r="AY1136" s="24"/>
    </row>
    <row r="1137" spans="3:51" s="23" customFormat="1">
      <c r="C1137" s="115"/>
      <c r="D1137" s="115"/>
      <c r="E1137" s="115"/>
      <c r="O1137" s="24"/>
      <c r="AB1137" s="24"/>
      <c r="AC1137" s="24"/>
      <c r="AD1137" s="24"/>
      <c r="AE1137" s="24"/>
      <c r="AV1137" s="24"/>
      <c r="AW1137" s="24"/>
      <c r="AX1137" s="24"/>
      <c r="AY1137" s="24"/>
    </row>
    <row r="1138" spans="3:51" s="23" customFormat="1">
      <c r="C1138" s="115"/>
      <c r="D1138" s="115"/>
      <c r="E1138" s="115"/>
      <c r="O1138" s="24"/>
      <c r="AB1138" s="24"/>
      <c r="AC1138" s="24"/>
      <c r="AD1138" s="24"/>
      <c r="AE1138" s="24"/>
      <c r="AV1138" s="24"/>
      <c r="AW1138" s="24"/>
      <c r="AX1138" s="24"/>
      <c r="AY1138" s="24"/>
    </row>
    <row r="1139" spans="3:51" s="23" customFormat="1">
      <c r="C1139" s="115"/>
      <c r="D1139" s="115"/>
      <c r="E1139" s="115"/>
      <c r="O1139" s="24"/>
      <c r="AB1139" s="24"/>
      <c r="AC1139" s="24"/>
      <c r="AD1139" s="24"/>
      <c r="AE1139" s="24"/>
      <c r="AV1139" s="24"/>
      <c r="AW1139" s="24"/>
      <c r="AX1139" s="24"/>
      <c r="AY1139" s="24"/>
    </row>
    <row r="1140" spans="3:51" s="23" customFormat="1">
      <c r="C1140" s="115"/>
      <c r="D1140" s="115"/>
      <c r="E1140" s="115"/>
      <c r="O1140" s="24"/>
      <c r="AB1140" s="24"/>
      <c r="AC1140" s="24"/>
      <c r="AD1140" s="24"/>
      <c r="AE1140" s="24"/>
      <c r="AV1140" s="24"/>
      <c r="AW1140" s="24"/>
      <c r="AX1140" s="24"/>
      <c r="AY1140" s="24"/>
    </row>
    <row r="1141" spans="3:51" s="23" customFormat="1">
      <c r="C1141" s="115"/>
      <c r="D1141" s="115"/>
      <c r="E1141" s="115"/>
      <c r="O1141" s="24"/>
      <c r="AB1141" s="24"/>
      <c r="AC1141" s="24"/>
      <c r="AD1141" s="24"/>
      <c r="AE1141" s="24"/>
      <c r="AV1141" s="24"/>
      <c r="AW1141" s="24"/>
      <c r="AX1141" s="24"/>
      <c r="AY1141" s="24"/>
    </row>
    <row r="1142" spans="3:51" s="23" customFormat="1">
      <c r="C1142" s="115"/>
      <c r="D1142" s="115"/>
      <c r="E1142" s="115"/>
      <c r="O1142" s="24"/>
      <c r="AB1142" s="24"/>
      <c r="AC1142" s="24"/>
      <c r="AD1142" s="24"/>
      <c r="AE1142" s="24"/>
      <c r="AV1142" s="24"/>
      <c r="AW1142" s="24"/>
      <c r="AX1142" s="24"/>
      <c r="AY1142" s="24"/>
    </row>
    <row r="1143" spans="3:51" s="23" customFormat="1">
      <c r="C1143" s="115"/>
      <c r="D1143" s="115"/>
      <c r="E1143" s="115"/>
      <c r="O1143" s="24"/>
      <c r="AB1143" s="24"/>
      <c r="AC1143" s="24"/>
      <c r="AD1143" s="24"/>
      <c r="AE1143" s="24"/>
      <c r="AV1143" s="24"/>
      <c r="AW1143" s="24"/>
      <c r="AX1143" s="24"/>
      <c r="AY1143" s="24"/>
    </row>
    <row r="1144" spans="3:51" s="23" customFormat="1">
      <c r="C1144" s="115"/>
      <c r="D1144" s="115"/>
      <c r="E1144" s="115"/>
      <c r="O1144" s="24"/>
      <c r="AB1144" s="24"/>
      <c r="AC1144" s="24"/>
      <c r="AD1144" s="24"/>
      <c r="AE1144" s="24"/>
      <c r="AV1144" s="24"/>
      <c r="AW1144" s="24"/>
      <c r="AX1144" s="24"/>
      <c r="AY1144" s="24"/>
    </row>
    <row r="1145" spans="3:51" s="23" customFormat="1">
      <c r="C1145" s="115"/>
      <c r="D1145" s="115"/>
      <c r="E1145" s="115"/>
      <c r="O1145" s="24"/>
      <c r="AB1145" s="24"/>
      <c r="AC1145" s="24"/>
      <c r="AD1145" s="24"/>
      <c r="AE1145" s="24"/>
      <c r="AV1145" s="24"/>
      <c r="AW1145" s="24"/>
      <c r="AX1145" s="24"/>
      <c r="AY1145" s="24"/>
    </row>
    <row r="1146" spans="3:51" s="23" customFormat="1">
      <c r="C1146" s="115"/>
      <c r="D1146" s="115"/>
      <c r="E1146" s="115"/>
      <c r="O1146" s="24"/>
      <c r="AB1146" s="24"/>
      <c r="AC1146" s="24"/>
      <c r="AD1146" s="24"/>
      <c r="AE1146" s="24"/>
      <c r="AV1146" s="24"/>
      <c r="AW1146" s="24"/>
      <c r="AX1146" s="24"/>
      <c r="AY1146" s="24"/>
    </row>
    <row r="1147" spans="3:51" s="23" customFormat="1">
      <c r="C1147" s="115"/>
      <c r="D1147" s="115"/>
      <c r="E1147" s="115"/>
      <c r="O1147" s="24"/>
      <c r="AB1147" s="24"/>
      <c r="AC1147" s="24"/>
      <c r="AD1147" s="24"/>
      <c r="AE1147" s="24"/>
      <c r="AV1147" s="24"/>
      <c r="AW1147" s="24"/>
      <c r="AX1147" s="24"/>
      <c r="AY1147" s="24"/>
    </row>
    <row r="1148" spans="3:51" s="23" customFormat="1">
      <c r="C1148" s="115"/>
      <c r="D1148" s="115"/>
      <c r="E1148" s="115"/>
      <c r="O1148" s="24"/>
      <c r="AB1148" s="24"/>
      <c r="AC1148" s="24"/>
      <c r="AD1148" s="24"/>
      <c r="AE1148" s="24"/>
      <c r="AV1148" s="24"/>
      <c r="AW1148" s="24"/>
      <c r="AX1148" s="24"/>
      <c r="AY1148" s="24"/>
    </row>
    <row r="1149" spans="3:51" s="23" customFormat="1">
      <c r="C1149" s="115"/>
      <c r="D1149" s="115"/>
      <c r="E1149" s="115"/>
      <c r="O1149" s="24"/>
      <c r="AB1149" s="24"/>
      <c r="AC1149" s="24"/>
      <c r="AD1149" s="24"/>
      <c r="AE1149" s="24"/>
      <c r="AV1149" s="24"/>
      <c r="AW1149" s="24"/>
      <c r="AX1149" s="24"/>
      <c r="AY1149" s="24"/>
    </row>
    <row r="1150" spans="3:51" s="23" customFormat="1">
      <c r="C1150" s="115"/>
      <c r="D1150" s="115"/>
      <c r="E1150" s="115"/>
      <c r="O1150" s="24"/>
      <c r="AB1150" s="24"/>
      <c r="AC1150" s="24"/>
      <c r="AD1150" s="24"/>
      <c r="AE1150" s="24"/>
      <c r="AV1150" s="24"/>
      <c r="AW1150" s="24"/>
      <c r="AX1150" s="24"/>
      <c r="AY1150" s="24"/>
    </row>
    <row r="1151" spans="3:51" s="23" customFormat="1">
      <c r="C1151" s="115"/>
      <c r="D1151" s="115"/>
      <c r="E1151" s="115"/>
      <c r="O1151" s="24"/>
      <c r="AB1151" s="24"/>
      <c r="AC1151" s="24"/>
      <c r="AD1151" s="24"/>
      <c r="AE1151" s="24"/>
      <c r="AV1151" s="24"/>
      <c r="AW1151" s="24"/>
      <c r="AX1151" s="24"/>
      <c r="AY1151" s="24"/>
    </row>
    <row r="1152" spans="3:51" s="23" customFormat="1">
      <c r="C1152" s="115"/>
      <c r="D1152" s="115"/>
      <c r="E1152" s="115"/>
      <c r="O1152" s="24"/>
      <c r="AB1152" s="24"/>
      <c r="AC1152" s="24"/>
      <c r="AD1152" s="24"/>
      <c r="AE1152" s="24"/>
      <c r="AV1152" s="24"/>
      <c r="AW1152" s="24"/>
      <c r="AX1152" s="24"/>
      <c r="AY1152" s="24"/>
    </row>
    <row r="1153" spans="3:51" s="23" customFormat="1">
      <c r="C1153" s="115"/>
      <c r="D1153" s="115"/>
      <c r="E1153" s="115"/>
      <c r="O1153" s="24"/>
      <c r="AB1153" s="24"/>
      <c r="AC1153" s="24"/>
      <c r="AD1153" s="24"/>
      <c r="AE1153" s="24"/>
      <c r="AV1153" s="24"/>
      <c r="AW1153" s="24"/>
      <c r="AX1153" s="24"/>
      <c r="AY1153" s="24"/>
    </row>
    <row r="1154" spans="3:51" s="23" customFormat="1">
      <c r="C1154" s="115"/>
      <c r="D1154" s="115"/>
      <c r="E1154" s="115"/>
      <c r="O1154" s="24"/>
      <c r="AB1154" s="24"/>
      <c r="AC1154" s="24"/>
      <c r="AD1154" s="24"/>
      <c r="AE1154" s="24"/>
      <c r="AV1154" s="24"/>
      <c r="AW1154" s="24"/>
      <c r="AX1154" s="24"/>
      <c r="AY1154" s="24"/>
    </row>
    <row r="1155" spans="3:51" s="23" customFormat="1">
      <c r="C1155" s="115"/>
      <c r="D1155" s="115"/>
      <c r="E1155" s="115"/>
      <c r="O1155" s="24"/>
      <c r="AB1155" s="24"/>
      <c r="AC1155" s="24"/>
      <c r="AD1155" s="24"/>
      <c r="AE1155" s="24"/>
      <c r="AV1155" s="24"/>
      <c r="AW1155" s="24"/>
      <c r="AX1155" s="24"/>
      <c r="AY1155" s="24"/>
    </row>
    <row r="1156" spans="3:51" s="23" customFormat="1">
      <c r="C1156" s="115"/>
      <c r="D1156" s="115"/>
      <c r="E1156" s="115"/>
      <c r="O1156" s="24"/>
      <c r="AB1156" s="24"/>
      <c r="AC1156" s="24"/>
      <c r="AD1156" s="24"/>
      <c r="AE1156" s="24"/>
      <c r="AV1156" s="24"/>
      <c r="AW1156" s="24"/>
      <c r="AX1156" s="24"/>
      <c r="AY1156" s="24"/>
    </row>
    <row r="1157" spans="3:51" s="23" customFormat="1">
      <c r="C1157" s="115"/>
      <c r="D1157" s="115"/>
      <c r="E1157" s="115"/>
      <c r="O1157" s="24"/>
      <c r="AB1157" s="24"/>
      <c r="AC1157" s="24"/>
      <c r="AD1157" s="24"/>
      <c r="AE1157" s="24"/>
      <c r="AV1157" s="24"/>
      <c r="AW1157" s="24"/>
      <c r="AX1157" s="24"/>
      <c r="AY1157" s="24"/>
    </row>
    <row r="1158" spans="3:51" s="23" customFormat="1">
      <c r="C1158" s="115"/>
      <c r="D1158" s="115"/>
      <c r="E1158" s="115"/>
      <c r="O1158" s="24"/>
      <c r="AB1158" s="24"/>
      <c r="AC1158" s="24"/>
      <c r="AD1158" s="24"/>
      <c r="AE1158" s="24"/>
      <c r="AV1158" s="24"/>
      <c r="AW1158" s="24"/>
      <c r="AX1158" s="24"/>
      <c r="AY1158" s="24"/>
    </row>
    <row r="1159" spans="3:51" s="23" customFormat="1">
      <c r="C1159" s="115"/>
      <c r="D1159" s="115"/>
      <c r="E1159" s="115"/>
      <c r="O1159" s="24"/>
      <c r="AB1159" s="24"/>
      <c r="AC1159" s="24"/>
      <c r="AD1159" s="24"/>
      <c r="AE1159" s="24"/>
      <c r="AV1159" s="24"/>
      <c r="AW1159" s="24"/>
      <c r="AX1159" s="24"/>
      <c r="AY1159" s="24"/>
    </row>
    <row r="1160" spans="3:51" s="23" customFormat="1">
      <c r="C1160" s="115"/>
      <c r="D1160" s="115"/>
      <c r="E1160" s="115"/>
      <c r="O1160" s="24"/>
      <c r="AB1160" s="24"/>
      <c r="AC1160" s="24"/>
      <c r="AD1160" s="24"/>
      <c r="AE1160" s="24"/>
      <c r="AV1160" s="24"/>
      <c r="AW1160" s="24"/>
      <c r="AX1160" s="24"/>
      <c r="AY1160" s="24"/>
    </row>
    <row r="1161" spans="3:51" s="23" customFormat="1">
      <c r="C1161" s="115"/>
      <c r="D1161" s="115"/>
      <c r="E1161" s="115"/>
      <c r="O1161" s="24"/>
      <c r="AB1161" s="24"/>
      <c r="AC1161" s="24"/>
      <c r="AD1161" s="24"/>
      <c r="AE1161" s="24"/>
      <c r="AV1161" s="24"/>
      <c r="AW1161" s="24"/>
      <c r="AX1161" s="24"/>
      <c r="AY1161" s="24"/>
    </row>
    <row r="1162" spans="3:51" s="23" customFormat="1">
      <c r="C1162" s="115"/>
      <c r="D1162" s="115"/>
      <c r="E1162" s="115"/>
      <c r="O1162" s="24"/>
      <c r="AB1162" s="24"/>
      <c r="AC1162" s="24"/>
      <c r="AD1162" s="24"/>
      <c r="AE1162" s="24"/>
      <c r="AV1162" s="24"/>
      <c r="AW1162" s="24"/>
      <c r="AX1162" s="24"/>
      <c r="AY1162" s="24"/>
    </row>
    <row r="1163" spans="3:51" s="23" customFormat="1">
      <c r="C1163" s="115"/>
      <c r="D1163" s="115"/>
      <c r="E1163" s="115"/>
      <c r="O1163" s="24"/>
      <c r="AB1163" s="24"/>
      <c r="AC1163" s="24"/>
      <c r="AD1163" s="24"/>
      <c r="AE1163" s="24"/>
      <c r="AV1163" s="24"/>
      <c r="AW1163" s="24"/>
      <c r="AX1163" s="24"/>
      <c r="AY1163" s="24"/>
    </row>
    <row r="1164" spans="3:51" s="23" customFormat="1">
      <c r="C1164" s="115"/>
      <c r="D1164" s="115"/>
      <c r="E1164" s="115"/>
      <c r="O1164" s="24"/>
      <c r="AB1164" s="24"/>
      <c r="AC1164" s="24"/>
      <c r="AD1164" s="24"/>
      <c r="AE1164" s="24"/>
      <c r="AV1164" s="24"/>
      <c r="AW1164" s="24"/>
      <c r="AX1164" s="24"/>
      <c r="AY1164" s="24"/>
    </row>
    <row r="1165" spans="3:51" s="23" customFormat="1">
      <c r="C1165" s="115"/>
      <c r="D1165" s="115"/>
      <c r="E1165" s="115"/>
      <c r="O1165" s="24"/>
      <c r="AB1165" s="24"/>
      <c r="AC1165" s="24"/>
      <c r="AD1165" s="24"/>
      <c r="AE1165" s="24"/>
      <c r="AV1165" s="24"/>
      <c r="AW1165" s="24"/>
      <c r="AX1165" s="24"/>
      <c r="AY1165" s="24"/>
    </row>
    <row r="1166" spans="3:51" s="23" customFormat="1">
      <c r="C1166" s="115"/>
      <c r="D1166" s="115"/>
      <c r="E1166" s="115"/>
      <c r="O1166" s="24"/>
      <c r="AB1166" s="24"/>
      <c r="AC1166" s="24"/>
      <c r="AD1166" s="24"/>
      <c r="AE1166" s="24"/>
      <c r="AV1166" s="24"/>
      <c r="AW1166" s="24"/>
      <c r="AX1166" s="24"/>
      <c r="AY1166" s="24"/>
    </row>
    <row r="1167" spans="3:51" s="23" customFormat="1">
      <c r="C1167" s="115"/>
      <c r="D1167" s="115"/>
      <c r="E1167" s="115"/>
      <c r="O1167" s="24"/>
      <c r="AB1167" s="24"/>
      <c r="AC1167" s="24"/>
      <c r="AD1167" s="24"/>
      <c r="AE1167" s="24"/>
      <c r="AV1167" s="24"/>
      <c r="AW1167" s="24"/>
      <c r="AX1167" s="24"/>
      <c r="AY1167" s="24"/>
    </row>
    <row r="1168" spans="3:51" s="23" customFormat="1">
      <c r="C1168" s="115"/>
      <c r="D1168" s="115"/>
      <c r="E1168" s="115"/>
      <c r="O1168" s="24"/>
      <c r="AB1168" s="24"/>
      <c r="AC1168" s="24"/>
      <c r="AD1168" s="24"/>
      <c r="AE1168" s="24"/>
      <c r="AV1168" s="24"/>
      <c r="AW1168" s="24"/>
      <c r="AX1168" s="24"/>
      <c r="AY1168" s="24"/>
    </row>
    <row r="1169" spans="3:51" s="23" customFormat="1">
      <c r="C1169" s="115"/>
      <c r="D1169" s="115"/>
      <c r="E1169" s="115"/>
      <c r="O1169" s="24"/>
      <c r="AB1169" s="24"/>
      <c r="AC1169" s="24"/>
      <c r="AD1169" s="24"/>
      <c r="AE1169" s="24"/>
      <c r="AV1169" s="24"/>
      <c r="AW1169" s="24"/>
      <c r="AX1169" s="24"/>
      <c r="AY1169" s="24"/>
    </row>
    <row r="1170" spans="3:51" s="23" customFormat="1">
      <c r="C1170" s="115"/>
      <c r="D1170" s="115"/>
      <c r="E1170" s="115"/>
      <c r="O1170" s="24"/>
      <c r="AB1170" s="24"/>
      <c r="AC1170" s="24"/>
      <c r="AD1170" s="24"/>
      <c r="AE1170" s="24"/>
      <c r="AV1170" s="24"/>
      <c r="AW1170" s="24"/>
      <c r="AX1170" s="24"/>
      <c r="AY1170" s="24"/>
    </row>
    <row r="1171" spans="3:51" s="23" customFormat="1">
      <c r="C1171" s="115"/>
      <c r="D1171" s="115"/>
      <c r="E1171" s="115"/>
      <c r="O1171" s="24"/>
      <c r="AB1171" s="24"/>
      <c r="AC1171" s="24"/>
      <c r="AD1171" s="24"/>
      <c r="AE1171" s="24"/>
      <c r="AV1171" s="24"/>
      <c r="AW1171" s="24"/>
      <c r="AX1171" s="24"/>
      <c r="AY1171" s="24"/>
    </row>
    <row r="1172" spans="3:51" s="23" customFormat="1">
      <c r="C1172" s="115"/>
      <c r="D1172" s="115"/>
      <c r="E1172" s="115"/>
      <c r="O1172" s="24"/>
      <c r="AB1172" s="24"/>
      <c r="AC1172" s="24"/>
      <c r="AD1172" s="24"/>
      <c r="AE1172" s="24"/>
      <c r="AV1172" s="24"/>
      <c r="AW1172" s="24"/>
      <c r="AX1172" s="24"/>
      <c r="AY1172" s="24"/>
    </row>
    <row r="1173" spans="3:51" s="23" customFormat="1">
      <c r="C1173" s="115"/>
      <c r="D1173" s="115"/>
      <c r="E1173" s="115"/>
      <c r="O1173" s="24"/>
      <c r="AB1173" s="24"/>
      <c r="AC1173" s="24"/>
      <c r="AD1173" s="24"/>
      <c r="AE1173" s="24"/>
      <c r="AV1173" s="24"/>
      <c r="AW1173" s="24"/>
      <c r="AX1173" s="24"/>
      <c r="AY1173" s="24"/>
    </row>
    <row r="1174" spans="3:51" s="23" customFormat="1">
      <c r="C1174" s="115"/>
      <c r="D1174" s="115"/>
      <c r="E1174" s="115"/>
      <c r="O1174" s="24"/>
      <c r="AB1174" s="24"/>
      <c r="AC1174" s="24"/>
      <c r="AD1174" s="24"/>
      <c r="AE1174" s="24"/>
      <c r="AV1174" s="24"/>
      <c r="AW1174" s="24"/>
      <c r="AX1174" s="24"/>
      <c r="AY1174" s="24"/>
    </row>
    <row r="1175" spans="3:51" s="23" customFormat="1">
      <c r="C1175" s="115"/>
      <c r="D1175" s="115"/>
      <c r="E1175" s="115"/>
      <c r="O1175" s="24"/>
      <c r="AB1175" s="24"/>
      <c r="AC1175" s="24"/>
      <c r="AD1175" s="24"/>
      <c r="AE1175" s="24"/>
      <c r="AV1175" s="24"/>
      <c r="AW1175" s="24"/>
      <c r="AX1175" s="24"/>
      <c r="AY1175" s="24"/>
    </row>
    <row r="1176" spans="3:51" s="23" customFormat="1">
      <c r="C1176" s="115"/>
      <c r="D1176" s="115"/>
      <c r="E1176" s="115"/>
      <c r="O1176" s="24"/>
      <c r="AB1176" s="24"/>
      <c r="AC1176" s="24"/>
      <c r="AD1176" s="24"/>
      <c r="AE1176" s="24"/>
      <c r="AV1176" s="24"/>
      <c r="AW1176" s="24"/>
      <c r="AX1176" s="24"/>
      <c r="AY1176" s="24"/>
    </row>
    <row r="1177" spans="3:51" s="23" customFormat="1">
      <c r="C1177" s="115"/>
      <c r="D1177" s="115"/>
      <c r="E1177" s="115"/>
      <c r="O1177" s="24"/>
      <c r="AB1177" s="24"/>
      <c r="AC1177" s="24"/>
      <c r="AD1177" s="24"/>
      <c r="AE1177" s="24"/>
      <c r="AV1177" s="24"/>
      <c r="AW1177" s="24"/>
      <c r="AX1177" s="24"/>
      <c r="AY1177" s="24"/>
    </row>
    <row r="1178" spans="3:51" s="23" customFormat="1">
      <c r="C1178" s="115"/>
      <c r="D1178" s="115"/>
      <c r="E1178" s="115"/>
      <c r="O1178" s="24"/>
      <c r="AB1178" s="24"/>
      <c r="AC1178" s="24"/>
      <c r="AD1178" s="24"/>
      <c r="AE1178" s="24"/>
      <c r="AV1178" s="24"/>
      <c r="AW1178" s="24"/>
      <c r="AX1178" s="24"/>
      <c r="AY1178" s="24"/>
    </row>
    <row r="1179" spans="3:51" s="23" customFormat="1">
      <c r="C1179" s="115"/>
      <c r="D1179" s="115"/>
      <c r="E1179" s="115"/>
      <c r="O1179" s="24"/>
      <c r="AB1179" s="24"/>
      <c r="AC1179" s="24"/>
      <c r="AD1179" s="24"/>
      <c r="AE1179" s="24"/>
      <c r="AV1179" s="24"/>
      <c r="AW1179" s="24"/>
      <c r="AX1179" s="24"/>
      <c r="AY1179" s="24"/>
    </row>
    <row r="1180" spans="3:51" s="23" customFormat="1">
      <c r="C1180" s="115"/>
      <c r="D1180" s="115"/>
      <c r="E1180" s="115"/>
      <c r="O1180" s="24"/>
      <c r="AB1180" s="24"/>
      <c r="AC1180" s="24"/>
      <c r="AD1180" s="24"/>
      <c r="AE1180" s="24"/>
      <c r="AV1180" s="24"/>
      <c r="AW1180" s="24"/>
      <c r="AX1180" s="24"/>
      <c r="AY1180" s="24"/>
    </row>
    <row r="1181" spans="3:51" s="23" customFormat="1">
      <c r="C1181" s="115"/>
      <c r="D1181" s="115"/>
      <c r="E1181" s="115"/>
      <c r="O1181" s="24"/>
      <c r="AB1181" s="24"/>
      <c r="AC1181" s="24"/>
      <c r="AD1181" s="24"/>
      <c r="AE1181" s="24"/>
      <c r="AV1181" s="24"/>
      <c r="AW1181" s="24"/>
      <c r="AX1181" s="24"/>
      <c r="AY1181" s="24"/>
    </row>
    <row r="1182" spans="3:51" s="23" customFormat="1">
      <c r="C1182" s="115"/>
      <c r="D1182" s="115"/>
      <c r="E1182" s="115"/>
      <c r="O1182" s="24"/>
      <c r="AB1182" s="24"/>
      <c r="AC1182" s="24"/>
      <c r="AD1182" s="24"/>
      <c r="AE1182" s="24"/>
      <c r="AV1182" s="24"/>
      <c r="AW1182" s="24"/>
      <c r="AX1182" s="24"/>
      <c r="AY1182" s="24"/>
    </row>
    <row r="1183" spans="3:51" s="23" customFormat="1">
      <c r="C1183" s="115"/>
      <c r="D1183" s="115"/>
      <c r="E1183" s="115"/>
      <c r="O1183" s="24"/>
      <c r="AB1183" s="24"/>
      <c r="AC1183" s="24"/>
      <c r="AD1183" s="24"/>
      <c r="AE1183" s="24"/>
      <c r="AV1183" s="24"/>
      <c r="AW1183" s="24"/>
      <c r="AX1183" s="24"/>
      <c r="AY1183" s="24"/>
    </row>
    <row r="1184" spans="3:51" s="23" customFormat="1">
      <c r="C1184" s="115"/>
      <c r="D1184" s="115"/>
      <c r="E1184" s="115"/>
      <c r="O1184" s="24"/>
      <c r="AB1184" s="24"/>
      <c r="AC1184" s="24"/>
      <c r="AD1184" s="24"/>
      <c r="AE1184" s="24"/>
      <c r="AV1184" s="24"/>
      <c r="AW1184" s="24"/>
      <c r="AX1184" s="24"/>
      <c r="AY1184" s="24"/>
    </row>
    <row r="1185" spans="3:51" s="23" customFormat="1">
      <c r="C1185" s="115"/>
      <c r="D1185" s="115"/>
      <c r="E1185" s="115"/>
      <c r="O1185" s="24"/>
      <c r="AB1185" s="24"/>
      <c r="AC1185" s="24"/>
      <c r="AD1185" s="24"/>
      <c r="AE1185" s="24"/>
      <c r="AV1185" s="24"/>
      <c r="AW1185" s="24"/>
      <c r="AX1185" s="24"/>
      <c r="AY1185" s="24"/>
    </row>
    <row r="1186" spans="3:51" s="23" customFormat="1">
      <c r="C1186" s="115"/>
      <c r="D1186" s="115"/>
      <c r="E1186" s="115"/>
      <c r="O1186" s="24"/>
      <c r="AB1186" s="24"/>
      <c r="AC1186" s="24"/>
      <c r="AD1186" s="24"/>
      <c r="AE1186" s="24"/>
      <c r="AV1186" s="24"/>
      <c r="AW1186" s="24"/>
      <c r="AX1186" s="24"/>
      <c r="AY1186" s="24"/>
    </row>
    <row r="1187" spans="3:51" s="23" customFormat="1">
      <c r="C1187" s="115"/>
      <c r="D1187" s="115"/>
      <c r="E1187" s="115"/>
      <c r="O1187" s="24"/>
      <c r="AB1187" s="24"/>
      <c r="AC1187" s="24"/>
      <c r="AD1187" s="24"/>
      <c r="AE1187" s="24"/>
      <c r="AV1187" s="24"/>
      <c r="AW1187" s="24"/>
      <c r="AX1187" s="24"/>
      <c r="AY1187" s="24"/>
    </row>
    <row r="1188" spans="3:51" s="23" customFormat="1">
      <c r="C1188" s="115"/>
      <c r="D1188" s="115"/>
      <c r="E1188" s="115"/>
      <c r="O1188" s="24"/>
      <c r="AB1188" s="24"/>
      <c r="AC1188" s="24"/>
      <c r="AD1188" s="24"/>
      <c r="AE1188" s="24"/>
      <c r="AV1188" s="24"/>
      <c r="AW1188" s="24"/>
      <c r="AX1188" s="24"/>
      <c r="AY1188" s="24"/>
    </row>
    <row r="1189" spans="3:51" s="23" customFormat="1">
      <c r="C1189" s="115"/>
      <c r="D1189" s="115"/>
      <c r="E1189" s="115"/>
      <c r="O1189" s="24"/>
      <c r="AB1189" s="24"/>
      <c r="AC1189" s="24"/>
      <c r="AD1189" s="24"/>
      <c r="AE1189" s="24"/>
      <c r="AV1189" s="24"/>
      <c r="AW1189" s="24"/>
      <c r="AX1189" s="24"/>
      <c r="AY1189" s="24"/>
    </row>
    <row r="1190" spans="3:51" s="23" customFormat="1">
      <c r="C1190" s="115"/>
      <c r="D1190" s="115"/>
      <c r="E1190" s="115"/>
      <c r="O1190" s="24"/>
      <c r="AB1190" s="24"/>
      <c r="AC1190" s="24"/>
      <c r="AD1190" s="24"/>
      <c r="AE1190" s="24"/>
      <c r="AV1190" s="24"/>
      <c r="AW1190" s="24"/>
      <c r="AX1190" s="24"/>
      <c r="AY1190" s="24"/>
    </row>
    <row r="1191" spans="3:51" s="23" customFormat="1">
      <c r="C1191" s="115"/>
      <c r="D1191" s="115"/>
      <c r="E1191" s="115"/>
      <c r="O1191" s="24"/>
      <c r="AB1191" s="24"/>
      <c r="AC1191" s="24"/>
      <c r="AD1191" s="24"/>
      <c r="AE1191" s="24"/>
      <c r="AV1191" s="24"/>
      <c r="AW1191" s="24"/>
      <c r="AX1191" s="24"/>
      <c r="AY1191" s="24"/>
    </row>
    <row r="1192" spans="3:51" s="23" customFormat="1">
      <c r="C1192" s="115"/>
      <c r="D1192" s="115"/>
      <c r="E1192" s="115"/>
      <c r="O1192" s="24"/>
      <c r="AB1192" s="24"/>
      <c r="AC1192" s="24"/>
      <c r="AD1192" s="24"/>
      <c r="AE1192" s="24"/>
      <c r="AV1192" s="24"/>
      <c r="AW1192" s="24"/>
      <c r="AX1192" s="24"/>
      <c r="AY1192" s="24"/>
    </row>
    <row r="1193" spans="3:51" s="23" customFormat="1">
      <c r="C1193" s="115"/>
      <c r="D1193" s="115"/>
      <c r="E1193" s="115"/>
      <c r="O1193" s="24"/>
      <c r="AB1193" s="24"/>
      <c r="AC1193" s="24"/>
      <c r="AD1193" s="24"/>
      <c r="AE1193" s="24"/>
      <c r="AV1193" s="24"/>
      <c r="AW1193" s="24"/>
      <c r="AX1193" s="24"/>
      <c r="AY1193" s="24"/>
    </row>
    <row r="1194" spans="3:51" s="23" customFormat="1">
      <c r="C1194" s="115"/>
      <c r="D1194" s="115"/>
      <c r="E1194" s="115"/>
      <c r="O1194" s="24"/>
      <c r="AB1194" s="24"/>
      <c r="AC1194" s="24"/>
      <c r="AD1194" s="24"/>
      <c r="AE1194" s="24"/>
      <c r="AV1194" s="24"/>
      <c r="AW1194" s="24"/>
      <c r="AX1194" s="24"/>
      <c r="AY1194" s="24"/>
    </row>
    <row r="1195" spans="3:51" s="23" customFormat="1">
      <c r="C1195" s="115"/>
      <c r="D1195" s="115"/>
      <c r="E1195" s="115"/>
      <c r="O1195" s="24"/>
      <c r="AB1195" s="24"/>
      <c r="AC1195" s="24"/>
      <c r="AD1195" s="24"/>
      <c r="AE1195" s="24"/>
      <c r="AV1195" s="24"/>
      <c r="AW1195" s="24"/>
      <c r="AX1195" s="24"/>
      <c r="AY1195" s="24"/>
    </row>
    <row r="1196" spans="3:51" s="23" customFormat="1">
      <c r="C1196" s="115"/>
      <c r="D1196" s="115"/>
      <c r="E1196" s="115"/>
      <c r="O1196" s="24"/>
      <c r="AB1196" s="24"/>
      <c r="AC1196" s="24"/>
      <c r="AD1196" s="24"/>
      <c r="AE1196" s="24"/>
      <c r="AV1196" s="24"/>
      <c r="AW1196" s="24"/>
      <c r="AX1196" s="24"/>
      <c r="AY1196" s="24"/>
    </row>
    <row r="1197" spans="3:51" s="23" customFormat="1">
      <c r="C1197" s="115"/>
      <c r="D1197" s="115"/>
      <c r="E1197" s="115"/>
      <c r="O1197" s="24"/>
      <c r="AB1197" s="24"/>
      <c r="AC1197" s="24"/>
      <c r="AD1197" s="24"/>
      <c r="AE1197" s="24"/>
      <c r="AV1197" s="24"/>
      <c r="AW1197" s="24"/>
      <c r="AX1197" s="24"/>
      <c r="AY1197" s="24"/>
    </row>
    <row r="1198" spans="3:51" s="23" customFormat="1">
      <c r="C1198" s="115"/>
      <c r="D1198" s="115"/>
      <c r="E1198" s="115"/>
      <c r="O1198" s="24"/>
      <c r="AB1198" s="24"/>
      <c r="AC1198" s="24"/>
      <c r="AD1198" s="24"/>
      <c r="AE1198" s="24"/>
      <c r="AV1198" s="24"/>
      <c r="AW1198" s="24"/>
      <c r="AX1198" s="24"/>
      <c r="AY1198" s="24"/>
    </row>
    <row r="1199" spans="3:51" s="23" customFormat="1">
      <c r="C1199" s="115"/>
      <c r="D1199" s="115"/>
      <c r="E1199" s="115"/>
      <c r="O1199" s="24"/>
      <c r="AB1199" s="24"/>
      <c r="AC1199" s="24"/>
      <c r="AD1199" s="24"/>
      <c r="AE1199" s="24"/>
      <c r="AV1199" s="24"/>
      <c r="AW1199" s="24"/>
      <c r="AX1199" s="24"/>
      <c r="AY1199" s="24"/>
    </row>
    <row r="1200" spans="3:51" s="23" customFormat="1">
      <c r="C1200" s="115"/>
      <c r="D1200" s="115"/>
      <c r="E1200" s="115"/>
      <c r="O1200" s="24"/>
      <c r="AB1200" s="24"/>
      <c r="AC1200" s="24"/>
      <c r="AD1200" s="24"/>
      <c r="AE1200" s="24"/>
      <c r="AV1200" s="24"/>
      <c r="AW1200" s="24"/>
      <c r="AX1200" s="24"/>
      <c r="AY1200" s="24"/>
    </row>
    <row r="1201" spans="3:51" s="23" customFormat="1">
      <c r="C1201" s="115"/>
      <c r="D1201" s="115"/>
      <c r="E1201" s="115"/>
      <c r="O1201" s="24"/>
      <c r="AB1201" s="24"/>
      <c r="AC1201" s="24"/>
      <c r="AD1201" s="24"/>
      <c r="AE1201" s="24"/>
      <c r="AV1201" s="24"/>
      <c r="AW1201" s="24"/>
      <c r="AX1201" s="24"/>
      <c r="AY1201" s="24"/>
    </row>
    <row r="1202" spans="3:51" s="23" customFormat="1">
      <c r="C1202" s="115"/>
      <c r="D1202" s="115"/>
      <c r="E1202" s="115"/>
      <c r="O1202" s="24"/>
      <c r="AB1202" s="24"/>
      <c r="AC1202" s="24"/>
      <c r="AD1202" s="24"/>
      <c r="AE1202" s="24"/>
      <c r="AV1202" s="24"/>
      <c r="AW1202" s="24"/>
      <c r="AX1202" s="24"/>
      <c r="AY1202" s="24"/>
    </row>
    <row r="1203" spans="3:51" s="23" customFormat="1">
      <c r="C1203" s="115"/>
      <c r="D1203" s="115"/>
      <c r="E1203" s="115"/>
      <c r="O1203" s="24"/>
      <c r="AB1203" s="24"/>
      <c r="AC1203" s="24"/>
      <c r="AD1203" s="24"/>
      <c r="AE1203" s="24"/>
      <c r="AV1203" s="24"/>
      <c r="AW1203" s="24"/>
      <c r="AX1203" s="24"/>
      <c r="AY1203" s="24"/>
    </row>
    <row r="1204" spans="3:51" s="23" customFormat="1">
      <c r="C1204" s="115"/>
      <c r="D1204" s="115"/>
      <c r="E1204" s="115"/>
      <c r="O1204" s="24"/>
      <c r="AB1204" s="24"/>
      <c r="AC1204" s="24"/>
      <c r="AD1204" s="24"/>
      <c r="AE1204" s="24"/>
      <c r="AV1204" s="24"/>
      <c r="AW1204" s="24"/>
      <c r="AX1204" s="24"/>
      <c r="AY1204" s="24"/>
    </row>
    <row r="1205" spans="3:51" s="23" customFormat="1">
      <c r="C1205" s="115"/>
      <c r="D1205" s="115"/>
      <c r="E1205" s="115"/>
      <c r="O1205" s="24"/>
      <c r="AB1205" s="24"/>
      <c r="AC1205" s="24"/>
      <c r="AD1205" s="24"/>
      <c r="AE1205" s="24"/>
      <c r="AV1205" s="24"/>
      <c r="AW1205" s="24"/>
      <c r="AX1205" s="24"/>
      <c r="AY1205" s="24"/>
    </row>
    <row r="1206" spans="3:51" s="23" customFormat="1">
      <c r="C1206" s="115"/>
      <c r="D1206" s="115"/>
      <c r="E1206" s="115"/>
      <c r="O1206" s="24"/>
      <c r="AB1206" s="24"/>
      <c r="AC1206" s="24"/>
      <c r="AD1206" s="24"/>
      <c r="AE1206" s="24"/>
      <c r="AV1206" s="24"/>
      <c r="AW1206" s="24"/>
      <c r="AX1206" s="24"/>
      <c r="AY1206" s="24"/>
    </row>
    <row r="1207" spans="3:51" s="23" customFormat="1">
      <c r="C1207" s="115"/>
      <c r="D1207" s="115"/>
      <c r="E1207" s="115"/>
      <c r="O1207" s="24"/>
      <c r="AB1207" s="24"/>
      <c r="AC1207" s="24"/>
      <c r="AD1207" s="24"/>
      <c r="AE1207" s="24"/>
      <c r="AV1207" s="24"/>
      <c r="AW1207" s="24"/>
      <c r="AX1207" s="24"/>
      <c r="AY1207" s="24"/>
    </row>
    <row r="1208" spans="3:51" s="23" customFormat="1">
      <c r="C1208" s="115"/>
      <c r="D1208" s="115"/>
      <c r="E1208" s="115"/>
      <c r="O1208" s="24"/>
      <c r="AB1208" s="24"/>
      <c r="AC1208" s="24"/>
      <c r="AD1208" s="24"/>
      <c r="AE1208" s="24"/>
      <c r="AV1208" s="24"/>
      <c r="AW1208" s="24"/>
      <c r="AX1208" s="24"/>
      <c r="AY1208" s="24"/>
    </row>
    <row r="1209" spans="3:51" s="23" customFormat="1">
      <c r="C1209" s="115"/>
      <c r="D1209" s="115"/>
      <c r="E1209" s="115"/>
      <c r="O1209" s="24"/>
      <c r="AB1209" s="24"/>
      <c r="AC1209" s="24"/>
      <c r="AD1209" s="24"/>
      <c r="AE1209" s="24"/>
      <c r="AV1209" s="24"/>
      <c r="AW1209" s="24"/>
      <c r="AX1209" s="24"/>
      <c r="AY1209" s="24"/>
    </row>
    <row r="1210" spans="3:51" s="23" customFormat="1">
      <c r="C1210" s="115"/>
      <c r="D1210" s="115"/>
      <c r="E1210" s="115"/>
      <c r="O1210" s="24"/>
      <c r="AB1210" s="24"/>
      <c r="AC1210" s="24"/>
      <c r="AD1210" s="24"/>
      <c r="AE1210" s="24"/>
      <c r="AV1210" s="24"/>
      <c r="AW1210" s="24"/>
      <c r="AX1210" s="24"/>
      <c r="AY1210" s="24"/>
    </row>
    <row r="1211" spans="3:51" s="23" customFormat="1">
      <c r="C1211" s="115"/>
      <c r="D1211" s="115"/>
      <c r="E1211" s="115"/>
      <c r="O1211" s="24"/>
      <c r="AB1211" s="24"/>
      <c r="AC1211" s="24"/>
      <c r="AD1211" s="24"/>
      <c r="AE1211" s="24"/>
      <c r="AV1211" s="24"/>
      <c r="AW1211" s="24"/>
      <c r="AX1211" s="24"/>
      <c r="AY1211" s="24"/>
    </row>
    <row r="1212" spans="3:51" s="23" customFormat="1">
      <c r="C1212" s="115"/>
      <c r="D1212" s="115"/>
      <c r="E1212" s="115"/>
      <c r="O1212" s="24"/>
      <c r="AB1212" s="24"/>
      <c r="AC1212" s="24"/>
      <c r="AD1212" s="24"/>
      <c r="AE1212" s="24"/>
      <c r="AV1212" s="24"/>
      <c r="AW1212" s="24"/>
      <c r="AX1212" s="24"/>
      <c r="AY1212" s="24"/>
    </row>
    <row r="1213" spans="3:51" s="23" customFormat="1">
      <c r="C1213" s="115"/>
      <c r="D1213" s="115"/>
      <c r="E1213" s="115"/>
      <c r="O1213" s="24"/>
      <c r="AB1213" s="24"/>
      <c r="AC1213" s="24"/>
      <c r="AD1213" s="24"/>
      <c r="AE1213" s="24"/>
      <c r="AV1213" s="24"/>
      <c r="AW1213" s="24"/>
      <c r="AX1213" s="24"/>
      <c r="AY1213" s="24"/>
    </row>
    <row r="1214" spans="3:51" s="23" customFormat="1">
      <c r="C1214" s="115"/>
      <c r="D1214" s="115"/>
      <c r="E1214" s="115"/>
      <c r="O1214" s="24"/>
      <c r="AB1214" s="24"/>
      <c r="AC1214" s="24"/>
      <c r="AD1214" s="24"/>
      <c r="AE1214" s="24"/>
      <c r="AV1214" s="24"/>
      <c r="AW1214" s="24"/>
      <c r="AX1214" s="24"/>
      <c r="AY1214" s="24"/>
    </row>
    <row r="1215" spans="3:51" s="23" customFormat="1">
      <c r="C1215" s="115"/>
      <c r="D1215" s="115"/>
      <c r="E1215" s="115"/>
      <c r="O1215" s="24"/>
      <c r="AB1215" s="24"/>
      <c r="AC1215" s="24"/>
      <c r="AD1215" s="24"/>
      <c r="AE1215" s="24"/>
      <c r="AV1215" s="24"/>
      <c r="AW1215" s="24"/>
      <c r="AX1215" s="24"/>
      <c r="AY1215" s="24"/>
    </row>
    <row r="1216" spans="3:51" s="23" customFormat="1">
      <c r="C1216" s="115"/>
      <c r="D1216" s="115"/>
      <c r="E1216" s="115"/>
      <c r="O1216" s="24"/>
      <c r="AB1216" s="24"/>
      <c r="AC1216" s="24"/>
      <c r="AD1216" s="24"/>
      <c r="AE1216" s="24"/>
      <c r="AV1216" s="24"/>
      <c r="AW1216" s="24"/>
      <c r="AX1216" s="24"/>
      <c r="AY1216" s="24"/>
    </row>
    <row r="1217" spans="3:51" s="23" customFormat="1">
      <c r="C1217" s="115"/>
      <c r="D1217" s="115"/>
      <c r="E1217" s="115"/>
      <c r="O1217" s="24"/>
      <c r="AB1217" s="24"/>
      <c r="AC1217" s="24"/>
      <c r="AD1217" s="24"/>
      <c r="AE1217" s="24"/>
      <c r="AV1217" s="24"/>
      <c r="AW1217" s="24"/>
      <c r="AX1217" s="24"/>
      <c r="AY1217" s="24"/>
    </row>
    <row r="1218" spans="3:51" s="23" customFormat="1">
      <c r="C1218" s="115"/>
      <c r="D1218" s="115"/>
      <c r="E1218" s="115"/>
      <c r="O1218" s="24"/>
      <c r="AB1218" s="24"/>
      <c r="AC1218" s="24"/>
      <c r="AD1218" s="24"/>
      <c r="AE1218" s="24"/>
      <c r="AV1218" s="24"/>
      <c r="AW1218" s="24"/>
      <c r="AX1218" s="24"/>
      <c r="AY1218" s="24"/>
    </row>
    <row r="1219" spans="3:51" s="23" customFormat="1">
      <c r="C1219" s="115"/>
      <c r="D1219" s="115"/>
      <c r="E1219" s="115"/>
      <c r="O1219" s="24"/>
      <c r="AB1219" s="24"/>
      <c r="AC1219" s="24"/>
      <c r="AD1219" s="24"/>
      <c r="AE1219" s="24"/>
      <c r="AV1219" s="24"/>
      <c r="AW1219" s="24"/>
      <c r="AX1219" s="24"/>
      <c r="AY1219" s="24"/>
    </row>
    <row r="1220" spans="3:51" s="23" customFormat="1">
      <c r="C1220" s="115"/>
      <c r="D1220" s="115"/>
      <c r="E1220" s="115"/>
      <c r="O1220" s="24"/>
      <c r="AB1220" s="24"/>
      <c r="AC1220" s="24"/>
      <c r="AD1220" s="24"/>
      <c r="AE1220" s="24"/>
      <c r="AV1220" s="24"/>
      <c r="AW1220" s="24"/>
      <c r="AX1220" s="24"/>
      <c r="AY1220" s="24"/>
    </row>
    <row r="1221" spans="3:51" s="23" customFormat="1">
      <c r="C1221" s="115"/>
      <c r="D1221" s="115"/>
      <c r="E1221" s="115"/>
      <c r="O1221" s="24"/>
      <c r="AB1221" s="24"/>
      <c r="AC1221" s="24"/>
      <c r="AD1221" s="24"/>
      <c r="AE1221" s="24"/>
      <c r="AV1221" s="24"/>
      <c r="AW1221" s="24"/>
      <c r="AX1221" s="24"/>
      <c r="AY1221" s="24"/>
    </row>
    <row r="1222" spans="3:51" s="23" customFormat="1">
      <c r="C1222" s="115"/>
      <c r="D1222" s="115"/>
      <c r="E1222" s="115"/>
      <c r="O1222" s="24"/>
      <c r="AB1222" s="24"/>
      <c r="AC1222" s="24"/>
      <c r="AD1222" s="24"/>
      <c r="AE1222" s="24"/>
      <c r="AV1222" s="24"/>
      <c r="AW1222" s="24"/>
      <c r="AX1222" s="24"/>
      <c r="AY1222" s="24"/>
    </row>
    <row r="1223" spans="3:51" s="23" customFormat="1">
      <c r="C1223" s="115"/>
      <c r="D1223" s="115"/>
      <c r="E1223" s="115"/>
      <c r="O1223" s="24"/>
      <c r="AB1223" s="24"/>
      <c r="AC1223" s="24"/>
      <c r="AD1223" s="24"/>
      <c r="AE1223" s="24"/>
      <c r="AV1223" s="24"/>
      <c r="AW1223" s="24"/>
      <c r="AX1223" s="24"/>
      <c r="AY1223" s="24"/>
    </row>
    <row r="1224" spans="3:51" s="23" customFormat="1">
      <c r="C1224" s="115"/>
      <c r="D1224" s="115"/>
      <c r="E1224" s="115"/>
      <c r="O1224" s="24"/>
      <c r="AB1224" s="24"/>
      <c r="AC1224" s="24"/>
      <c r="AD1224" s="24"/>
      <c r="AE1224" s="24"/>
      <c r="AV1224" s="24"/>
      <c r="AW1224" s="24"/>
      <c r="AX1224" s="24"/>
      <c r="AY1224" s="24"/>
    </row>
    <row r="1225" spans="3:51" s="23" customFormat="1">
      <c r="C1225" s="115"/>
      <c r="D1225" s="115"/>
      <c r="E1225" s="115"/>
      <c r="O1225" s="24"/>
      <c r="AB1225" s="24"/>
      <c r="AC1225" s="24"/>
      <c r="AD1225" s="24"/>
      <c r="AE1225" s="24"/>
      <c r="AV1225" s="24"/>
      <c r="AW1225" s="24"/>
      <c r="AX1225" s="24"/>
      <c r="AY1225" s="24"/>
    </row>
    <row r="1226" spans="3:51" s="23" customFormat="1">
      <c r="C1226" s="115"/>
      <c r="D1226" s="115"/>
      <c r="E1226" s="115"/>
      <c r="O1226" s="24"/>
      <c r="AB1226" s="24"/>
      <c r="AC1226" s="24"/>
      <c r="AD1226" s="24"/>
      <c r="AE1226" s="24"/>
      <c r="AV1226" s="24"/>
      <c r="AW1226" s="24"/>
      <c r="AX1226" s="24"/>
      <c r="AY1226" s="24"/>
    </row>
    <row r="1227" spans="3:51" s="23" customFormat="1">
      <c r="C1227" s="115"/>
      <c r="D1227" s="115"/>
      <c r="E1227" s="115"/>
      <c r="O1227" s="24"/>
      <c r="AB1227" s="24"/>
      <c r="AC1227" s="24"/>
      <c r="AD1227" s="24"/>
      <c r="AE1227" s="24"/>
      <c r="AV1227" s="24"/>
      <c r="AW1227" s="24"/>
      <c r="AX1227" s="24"/>
      <c r="AY1227" s="24"/>
    </row>
    <row r="1228" spans="3:51" s="23" customFormat="1">
      <c r="C1228" s="115"/>
      <c r="D1228" s="115"/>
      <c r="E1228" s="115"/>
      <c r="O1228" s="24"/>
      <c r="AB1228" s="24"/>
      <c r="AC1228" s="24"/>
      <c r="AD1228" s="24"/>
      <c r="AE1228" s="24"/>
      <c r="AV1228" s="24"/>
      <c r="AW1228" s="24"/>
      <c r="AX1228" s="24"/>
      <c r="AY1228" s="24"/>
    </row>
    <row r="1229" spans="3:51" s="23" customFormat="1">
      <c r="C1229" s="115"/>
      <c r="D1229" s="115"/>
      <c r="E1229" s="115"/>
      <c r="O1229" s="24"/>
      <c r="AB1229" s="24"/>
      <c r="AC1229" s="24"/>
      <c r="AD1229" s="24"/>
      <c r="AE1229" s="24"/>
      <c r="AV1229" s="24"/>
      <c r="AW1229" s="24"/>
      <c r="AX1229" s="24"/>
      <c r="AY1229" s="24"/>
    </row>
    <row r="1230" spans="3:51" s="23" customFormat="1">
      <c r="C1230" s="115"/>
      <c r="D1230" s="115"/>
      <c r="E1230" s="115"/>
      <c r="O1230" s="24"/>
      <c r="AB1230" s="24"/>
      <c r="AC1230" s="24"/>
      <c r="AD1230" s="24"/>
      <c r="AE1230" s="24"/>
      <c r="AV1230" s="24"/>
      <c r="AW1230" s="24"/>
      <c r="AX1230" s="24"/>
      <c r="AY1230" s="24"/>
    </row>
    <row r="1231" spans="3:51" s="23" customFormat="1">
      <c r="C1231" s="115"/>
      <c r="D1231" s="115"/>
      <c r="E1231" s="115"/>
      <c r="O1231" s="24"/>
      <c r="AB1231" s="24"/>
      <c r="AC1231" s="24"/>
      <c r="AD1231" s="24"/>
      <c r="AE1231" s="24"/>
      <c r="AV1231" s="24"/>
      <c r="AW1231" s="24"/>
      <c r="AX1231" s="24"/>
      <c r="AY1231" s="24"/>
    </row>
    <row r="1232" spans="3:51" s="23" customFormat="1">
      <c r="C1232" s="115"/>
      <c r="D1232" s="115"/>
      <c r="E1232" s="115"/>
      <c r="O1232" s="24"/>
      <c r="AB1232" s="24"/>
      <c r="AC1232" s="24"/>
      <c r="AD1232" s="24"/>
      <c r="AE1232" s="24"/>
      <c r="AV1232" s="24"/>
      <c r="AW1232" s="24"/>
      <c r="AX1232" s="24"/>
      <c r="AY1232" s="24"/>
    </row>
    <row r="1233" spans="3:51" s="23" customFormat="1">
      <c r="C1233" s="115"/>
      <c r="D1233" s="115"/>
      <c r="E1233" s="115"/>
      <c r="O1233" s="24"/>
      <c r="AB1233" s="24"/>
      <c r="AC1233" s="24"/>
      <c r="AD1233" s="24"/>
      <c r="AE1233" s="24"/>
      <c r="AV1233" s="24"/>
      <c r="AW1233" s="24"/>
      <c r="AX1233" s="24"/>
      <c r="AY1233" s="24"/>
    </row>
    <row r="1234" spans="3:51" s="23" customFormat="1">
      <c r="C1234" s="115"/>
      <c r="D1234" s="115"/>
      <c r="E1234" s="115"/>
      <c r="O1234" s="24"/>
      <c r="AB1234" s="24"/>
      <c r="AC1234" s="24"/>
      <c r="AD1234" s="24"/>
      <c r="AE1234" s="24"/>
      <c r="AV1234" s="24"/>
      <c r="AW1234" s="24"/>
      <c r="AX1234" s="24"/>
      <c r="AY1234" s="24"/>
    </row>
    <row r="1235" spans="3:51" s="23" customFormat="1">
      <c r="C1235" s="115"/>
      <c r="D1235" s="115"/>
      <c r="E1235" s="115"/>
      <c r="O1235" s="24"/>
      <c r="AB1235" s="24"/>
      <c r="AC1235" s="24"/>
      <c r="AD1235" s="24"/>
      <c r="AE1235" s="24"/>
      <c r="AV1235" s="24"/>
      <c r="AW1235" s="24"/>
      <c r="AX1235" s="24"/>
      <c r="AY1235" s="24"/>
    </row>
    <row r="1236" spans="3:51" s="23" customFormat="1">
      <c r="C1236" s="115"/>
      <c r="D1236" s="115"/>
      <c r="E1236" s="115"/>
      <c r="O1236" s="24"/>
      <c r="AB1236" s="24"/>
      <c r="AC1236" s="24"/>
      <c r="AD1236" s="24"/>
      <c r="AE1236" s="24"/>
      <c r="AV1236" s="24"/>
      <c r="AW1236" s="24"/>
      <c r="AX1236" s="24"/>
      <c r="AY1236" s="24"/>
    </row>
    <row r="1237" spans="3:51" s="23" customFormat="1">
      <c r="C1237" s="115"/>
      <c r="D1237" s="115"/>
      <c r="E1237" s="115"/>
      <c r="O1237" s="24"/>
      <c r="AB1237" s="24"/>
      <c r="AC1237" s="24"/>
      <c r="AD1237" s="24"/>
      <c r="AE1237" s="24"/>
      <c r="AV1237" s="24"/>
      <c r="AW1237" s="24"/>
      <c r="AX1237" s="24"/>
      <c r="AY1237" s="24"/>
    </row>
    <row r="1238" spans="3:51" s="23" customFormat="1">
      <c r="C1238" s="115"/>
      <c r="D1238" s="115"/>
      <c r="E1238" s="115"/>
      <c r="O1238" s="24"/>
      <c r="AB1238" s="24"/>
      <c r="AC1238" s="24"/>
      <c r="AD1238" s="24"/>
      <c r="AE1238" s="24"/>
      <c r="AV1238" s="24"/>
      <c r="AW1238" s="24"/>
      <c r="AX1238" s="24"/>
      <c r="AY1238" s="24"/>
    </row>
    <row r="1239" spans="3:51" s="23" customFormat="1">
      <c r="C1239" s="115"/>
      <c r="D1239" s="115"/>
      <c r="E1239" s="115"/>
      <c r="O1239" s="24"/>
      <c r="AB1239" s="24"/>
      <c r="AC1239" s="24"/>
      <c r="AD1239" s="24"/>
      <c r="AE1239" s="24"/>
      <c r="AV1239" s="24"/>
      <c r="AW1239" s="24"/>
      <c r="AX1239" s="24"/>
      <c r="AY1239" s="24"/>
    </row>
    <row r="1240" spans="3:51" s="23" customFormat="1">
      <c r="C1240" s="115"/>
      <c r="D1240" s="115"/>
      <c r="E1240" s="115"/>
      <c r="O1240" s="24"/>
      <c r="AB1240" s="24"/>
      <c r="AC1240" s="24"/>
      <c r="AD1240" s="24"/>
      <c r="AE1240" s="24"/>
      <c r="AV1240" s="24"/>
      <c r="AW1240" s="24"/>
      <c r="AX1240" s="24"/>
      <c r="AY1240" s="24"/>
    </row>
    <row r="1241" spans="3:51" s="23" customFormat="1">
      <c r="C1241" s="115"/>
      <c r="D1241" s="115"/>
      <c r="E1241" s="115"/>
      <c r="O1241" s="24"/>
      <c r="AB1241" s="24"/>
      <c r="AC1241" s="24"/>
      <c r="AD1241" s="24"/>
      <c r="AE1241" s="24"/>
      <c r="AV1241" s="24"/>
      <c r="AW1241" s="24"/>
      <c r="AX1241" s="24"/>
      <c r="AY1241" s="24"/>
    </row>
    <row r="1242" spans="3:51" s="23" customFormat="1">
      <c r="C1242" s="115"/>
      <c r="D1242" s="115"/>
      <c r="E1242" s="115"/>
      <c r="O1242" s="24"/>
      <c r="AB1242" s="24"/>
      <c r="AC1242" s="24"/>
      <c r="AD1242" s="24"/>
      <c r="AE1242" s="24"/>
      <c r="AV1242" s="24"/>
      <c r="AW1242" s="24"/>
      <c r="AX1242" s="24"/>
      <c r="AY1242" s="24"/>
    </row>
    <row r="1243" spans="3:51" s="23" customFormat="1">
      <c r="C1243" s="115"/>
      <c r="D1243" s="115"/>
      <c r="E1243" s="115"/>
      <c r="O1243" s="24"/>
      <c r="AB1243" s="24"/>
      <c r="AC1243" s="24"/>
      <c r="AD1243" s="24"/>
      <c r="AE1243" s="24"/>
      <c r="AV1243" s="24"/>
      <c r="AW1243" s="24"/>
      <c r="AX1243" s="24"/>
      <c r="AY1243" s="24"/>
    </row>
    <row r="1244" spans="3:51" s="23" customFormat="1">
      <c r="C1244" s="115"/>
      <c r="D1244" s="115"/>
      <c r="E1244" s="115"/>
      <c r="O1244" s="24"/>
      <c r="AB1244" s="24"/>
      <c r="AC1244" s="24"/>
      <c r="AD1244" s="24"/>
      <c r="AE1244" s="24"/>
      <c r="AV1244" s="24"/>
      <c r="AW1244" s="24"/>
      <c r="AX1244" s="24"/>
      <c r="AY1244" s="24"/>
    </row>
    <row r="1245" spans="3:51" s="23" customFormat="1">
      <c r="C1245" s="115"/>
      <c r="D1245" s="115"/>
      <c r="E1245" s="115"/>
      <c r="O1245" s="24"/>
      <c r="AB1245" s="24"/>
      <c r="AC1245" s="24"/>
      <c r="AD1245" s="24"/>
      <c r="AE1245" s="24"/>
      <c r="AV1245" s="24"/>
      <c r="AW1245" s="24"/>
      <c r="AX1245" s="24"/>
      <c r="AY1245" s="24"/>
    </row>
    <row r="1246" spans="3:51" s="23" customFormat="1">
      <c r="C1246" s="115"/>
      <c r="D1246" s="115"/>
      <c r="E1246" s="115"/>
      <c r="O1246" s="24"/>
      <c r="AB1246" s="24"/>
      <c r="AC1246" s="24"/>
      <c r="AD1246" s="24"/>
      <c r="AE1246" s="24"/>
      <c r="AV1246" s="24"/>
      <c r="AW1246" s="24"/>
      <c r="AX1246" s="24"/>
      <c r="AY1246" s="24"/>
    </row>
    <row r="1247" spans="3:51" s="23" customFormat="1">
      <c r="C1247" s="115"/>
      <c r="D1247" s="115"/>
      <c r="E1247" s="115"/>
      <c r="O1247" s="24"/>
      <c r="AB1247" s="24"/>
      <c r="AC1247" s="24"/>
      <c r="AD1247" s="24"/>
      <c r="AE1247" s="24"/>
      <c r="AV1247" s="24"/>
      <c r="AW1247" s="24"/>
      <c r="AX1247" s="24"/>
      <c r="AY1247" s="24"/>
    </row>
    <row r="1248" spans="3:51" s="23" customFormat="1">
      <c r="C1248" s="115"/>
      <c r="D1248" s="115"/>
      <c r="E1248" s="115"/>
      <c r="O1248" s="24"/>
      <c r="AB1248" s="24"/>
      <c r="AC1248" s="24"/>
      <c r="AD1248" s="24"/>
      <c r="AE1248" s="24"/>
      <c r="AV1248" s="24"/>
      <c r="AW1248" s="24"/>
      <c r="AX1248" s="24"/>
      <c r="AY1248" s="24"/>
    </row>
    <row r="1249" spans="3:51" s="23" customFormat="1">
      <c r="C1249" s="115"/>
      <c r="D1249" s="115"/>
      <c r="E1249" s="115"/>
      <c r="O1249" s="24"/>
      <c r="AB1249" s="24"/>
      <c r="AC1249" s="24"/>
      <c r="AD1249" s="24"/>
      <c r="AE1249" s="24"/>
      <c r="AV1249" s="24"/>
      <c r="AW1249" s="24"/>
      <c r="AX1249" s="24"/>
      <c r="AY1249" s="24"/>
    </row>
    <row r="1250" spans="3:51" s="23" customFormat="1">
      <c r="C1250" s="115"/>
      <c r="D1250" s="115"/>
      <c r="E1250" s="115"/>
      <c r="O1250" s="24"/>
      <c r="AB1250" s="24"/>
      <c r="AC1250" s="24"/>
      <c r="AD1250" s="24"/>
      <c r="AE1250" s="24"/>
      <c r="AV1250" s="24"/>
      <c r="AW1250" s="24"/>
      <c r="AX1250" s="24"/>
      <c r="AY1250" s="24"/>
    </row>
    <row r="1251" spans="3:51" s="23" customFormat="1">
      <c r="C1251" s="115"/>
      <c r="D1251" s="115"/>
      <c r="E1251" s="115"/>
      <c r="O1251" s="24"/>
      <c r="AB1251" s="24"/>
      <c r="AC1251" s="24"/>
      <c r="AD1251" s="24"/>
      <c r="AE1251" s="24"/>
      <c r="AV1251" s="24"/>
      <c r="AW1251" s="24"/>
      <c r="AX1251" s="24"/>
      <c r="AY1251" s="24"/>
    </row>
    <row r="1252" spans="3:51" s="23" customFormat="1">
      <c r="C1252" s="115"/>
      <c r="D1252" s="115"/>
      <c r="E1252" s="115"/>
      <c r="O1252" s="24"/>
      <c r="AB1252" s="24"/>
      <c r="AC1252" s="24"/>
      <c r="AD1252" s="24"/>
      <c r="AE1252" s="24"/>
      <c r="AV1252" s="24"/>
      <c r="AW1252" s="24"/>
      <c r="AX1252" s="24"/>
      <c r="AY1252" s="24"/>
    </row>
    <row r="1253" spans="3:51" s="23" customFormat="1">
      <c r="C1253" s="115"/>
      <c r="D1253" s="115"/>
      <c r="E1253" s="115"/>
      <c r="O1253" s="24"/>
      <c r="AB1253" s="24"/>
      <c r="AC1253" s="24"/>
      <c r="AD1253" s="24"/>
      <c r="AE1253" s="24"/>
      <c r="AV1253" s="24"/>
      <c r="AW1253" s="24"/>
      <c r="AX1253" s="24"/>
      <c r="AY1253" s="24"/>
    </row>
    <row r="1254" spans="3:51" s="23" customFormat="1">
      <c r="C1254" s="115"/>
      <c r="D1254" s="115"/>
      <c r="E1254" s="115"/>
      <c r="O1254" s="24"/>
      <c r="AB1254" s="24"/>
      <c r="AC1254" s="24"/>
      <c r="AD1254" s="24"/>
      <c r="AE1254" s="24"/>
      <c r="AV1254" s="24"/>
      <c r="AW1254" s="24"/>
      <c r="AX1254" s="24"/>
      <c r="AY1254" s="24"/>
    </row>
    <row r="1255" spans="3:51" s="23" customFormat="1">
      <c r="C1255" s="115"/>
      <c r="D1255" s="115"/>
      <c r="E1255" s="115"/>
      <c r="O1255" s="24"/>
      <c r="AB1255" s="24"/>
      <c r="AC1255" s="24"/>
      <c r="AD1255" s="24"/>
      <c r="AE1255" s="24"/>
      <c r="AV1255" s="24"/>
      <c r="AW1255" s="24"/>
      <c r="AX1255" s="24"/>
      <c r="AY1255" s="24"/>
    </row>
    <row r="1256" spans="3:51" s="23" customFormat="1">
      <c r="C1256" s="115"/>
      <c r="D1256" s="115"/>
      <c r="E1256" s="115"/>
      <c r="O1256" s="24"/>
      <c r="AB1256" s="24"/>
      <c r="AC1256" s="24"/>
      <c r="AD1256" s="24"/>
      <c r="AE1256" s="24"/>
      <c r="AV1256" s="24"/>
      <c r="AW1256" s="24"/>
      <c r="AX1256" s="24"/>
      <c r="AY1256" s="24"/>
    </row>
    <row r="1257" spans="3:51" s="23" customFormat="1">
      <c r="C1257" s="115"/>
      <c r="D1257" s="115"/>
      <c r="E1257" s="115"/>
      <c r="O1257" s="24"/>
      <c r="AB1257" s="24"/>
      <c r="AC1257" s="24"/>
      <c r="AD1257" s="24"/>
      <c r="AE1257" s="24"/>
      <c r="AV1257" s="24"/>
      <c r="AW1257" s="24"/>
      <c r="AX1257" s="24"/>
      <c r="AY1257" s="24"/>
    </row>
    <row r="1258" spans="3:51" s="23" customFormat="1">
      <c r="C1258" s="115"/>
      <c r="D1258" s="115"/>
      <c r="E1258" s="115"/>
      <c r="O1258" s="24"/>
      <c r="AB1258" s="24"/>
      <c r="AC1258" s="24"/>
      <c r="AD1258" s="24"/>
      <c r="AE1258" s="24"/>
      <c r="AV1258" s="24"/>
      <c r="AW1258" s="24"/>
      <c r="AX1258" s="24"/>
      <c r="AY1258" s="24"/>
    </row>
    <row r="1259" spans="3:51" s="23" customFormat="1">
      <c r="C1259" s="115"/>
      <c r="D1259" s="115"/>
      <c r="E1259" s="115"/>
      <c r="O1259" s="24"/>
      <c r="AB1259" s="24"/>
      <c r="AC1259" s="24"/>
      <c r="AD1259" s="24"/>
      <c r="AE1259" s="24"/>
      <c r="AV1259" s="24"/>
      <c r="AW1259" s="24"/>
      <c r="AX1259" s="24"/>
      <c r="AY1259" s="24"/>
    </row>
    <row r="1260" spans="3:51" s="23" customFormat="1">
      <c r="C1260" s="115"/>
      <c r="D1260" s="115"/>
      <c r="E1260" s="115"/>
      <c r="O1260" s="24"/>
      <c r="AB1260" s="24"/>
      <c r="AC1260" s="24"/>
      <c r="AD1260" s="24"/>
      <c r="AE1260" s="24"/>
      <c r="AV1260" s="24"/>
      <c r="AW1260" s="24"/>
      <c r="AX1260" s="24"/>
      <c r="AY1260" s="24"/>
    </row>
    <row r="1261" spans="3:51" s="23" customFormat="1">
      <c r="C1261" s="115"/>
      <c r="D1261" s="115"/>
      <c r="E1261" s="115"/>
      <c r="O1261" s="24"/>
      <c r="AB1261" s="24"/>
      <c r="AC1261" s="24"/>
      <c r="AD1261" s="24"/>
      <c r="AE1261" s="24"/>
      <c r="AV1261" s="24"/>
      <c r="AW1261" s="24"/>
      <c r="AX1261" s="24"/>
      <c r="AY1261" s="24"/>
    </row>
    <row r="1262" spans="3:51" s="23" customFormat="1">
      <c r="C1262" s="115"/>
      <c r="D1262" s="115"/>
      <c r="E1262" s="115"/>
      <c r="O1262" s="24"/>
      <c r="AB1262" s="24"/>
      <c r="AC1262" s="24"/>
      <c r="AD1262" s="24"/>
      <c r="AE1262" s="24"/>
      <c r="AV1262" s="24"/>
      <c r="AW1262" s="24"/>
      <c r="AX1262" s="24"/>
      <c r="AY1262" s="24"/>
    </row>
    <row r="1263" spans="3:51" s="23" customFormat="1">
      <c r="C1263" s="115"/>
      <c r="D1263" s="115"/>
      <c r="E1263" s="115"/>
      <c r="O1263" s="24"/>
      <c r="AB1263" s="24"/>
      <c r="AC1263" s="24"/>
      <c r="AD1263" s="24"/>
      <c r="AE1263" s="24"/>
      <c r="AV1263" s="24"/>
      <c r="AW1263" s="24"/>
      <c r="AX1263" s="24"/>
      <c r="AY1263" s="24"/>
    </row>
    <row r="1264" spans="3:51" s="23" customFormat="1">
      <c r="C1264" s="115"/>
      <c r="D1264" s="115"/>
      <c r="E1264" s="115"/>
      <c r="O1264" s="24"/>
      <c r="AB1264" s="24"/>
      <c r="AC1264" s="24"/>
      <c r="AD1264" s="24"/>
      <c r="AE1264" s="24"/>
      <c r="AV1264" s="24"/>
      <c r="AW1264" s="24"/>
      <c r="AX1264" s="24"/>
      <c r="AY1264" s="24"/>
    </row>
    <row r="1265" spans="3:51" s="23" customFormat="1">
      <c r="C1265" s="115"/>
      <c r="D1265" s="115"/>
      <c r="E1265" s="115"/>
      <c r="O1265" s="24"/>
      <c r="AB1265" s="24"/>
      <c r="AC1265" s="24"/>
      <c r="AD1265" s="24"/>
      <c r="AE1265" s="24"/>
      <c r="AV1265" s="24"/>
      <c r="AW1265" s="24"/>
      <c r="AX1265" s="24"/>
      <c r="AY1265" s="24"/>
    </row>
    <row r="1266" spans="3:51" s="23" customFormat="1">
      <c r="C1266" s="115"/>
      <c r="D1266" s="115"/>
      <c r="E1266" s="115"/>
      <c r="O1266" s="24"/>
      <c r="AB1266" s="24"/>
      <c r="AC1266" s="24"/>
      <c r="AD1266" s="24"/>
      <c r="AE1266" s="24"/>
      <c r="AV1266" s="24"/>
      <c r="AW1266" s="24"/>
      <c r="AX1266" s="24"/>
      <c r="AY1266" s="24"/>
    </row>
    <row r="1267" spans="3:51" s="23" customFormat="1">
      <c r="C1267" s="115"/>
      <c r="D1267" s="115"/>
      <c r="E1267" s="115"/>
      <c r="O1267" s="24"/>
      <c r="AB1267" s="24"/>
      <c r="AC1267" s="24"/>
      <c r="AD1267" s="24"/>
      <c r="AE1267" s="24"/>
      <c r="AV1267" s="24"/>
      <c r="AW1267" s="24"/>
      <c r="AX1267" s="24"/>
      <c r="AY1267" s="24"/>
    </row>
    <row r="1268" spans="3:51" s="23" customFormat="1">
      <c r="C1268" s="115"/>
      <c r="D1268" s="115"/>
      <c r="E1268" s="115"/>
      <c r="O1268" s="24"/>
      <c r="AB1268" s="24"/>
      <c r="AC1268" s="24"/>
      <c r="AD1268" s="24"/>
      <c r="AE1268" s="24"/>
      <c r="AV1268" s="24"/>
      <c r="AW1268" s="24"/>
      <c r="AX1268" s="24"/>
      <c r="AY1268" s="24"/>
    </row>
    <row r="1269" spans="3:51" s="23" customFormat="1">
      <c r="C1269" s="115"/>
      <c r="D1269" s="115"/>
      <c r="E1269" s="115"/>
      <c r="O1269" s="24"/>
      <c r="AB1269" s="24"/>
      <c r="AC1269" s="24"/>
      <c r="AD1269" s="24"/>
      <c r="AE1269" s="24"/>
      <c r="AV1269" s="24"/>
      <c r="AW1269" s="24"/>
      <c r="AX1269" s="24"/>
      <c r="AY1269" s="24"/>
    </row>
    <row r="1270" spans="3:51" s="23" customFormat="1">
      <c r="C1270" s="115"/>
      <c r="D1270" s="115"/>
      <c r="E1270" s="115"/>
      <c r="O1270" s="24"/>
      <c r="AB1270" s="24"/>
      <c r="AC1270" s="24"/>
      <c r="AD1270" s="24"/>
      <c r="AE1270" s="24"/>
      <c r="AV1270" s="24"/>
      <c r="AW1270" s="24"/>
      <c r="AX1270" s="24"/>
      <c r="AY1270" s="24"/>
    </row>
    <row r="1271" spans="3:51" s="23" customFormat="1">
      <c r="C1271" s="115"/>
      <c r="D1271" s="115"/>
      <c r="E1271" s="115"/>
      <c r="O1271" s="24"/>
      <c r="AB1271" s="24"/>
      <c r="AC1271" s="24"/>
      <c r="AD1271" s="24"/>
      <c r="AE1271" s="24"/>
      <c r="AV1271" s="24"/>
      <c r="AW1271" s="24"/>
      <c r="AX1271" s="24"/>
      <c r="AY1271" s="24"/>
    </row>
    <row r="1272" spans="3:51" s="23" customFormat="1">
      <c r="C1272" s="115"/>
      <c r="D1272" s="115"/>
      <c r="E1272" s="115"/>
      <c r="O1272" s="24"/>
      <c r="AB1272" s="24"/>
      <c r="AC1272" s="24"/>
      <c r="AD1272" s="24"/>
      <c r="AE1272" s="24"/>
      <c r="AV1272" s="24"/>
      <c r="AW1272" s="24"/>
      <c r="AX1272" s="24"/>
      <c r="AY1272" s="24"/>
    </row>
    <row r="1273" spans="3:51" s="23" customFormat="1">
      <c r="C1273" s="115"/>
      <c r="D1273" s="115"/>
      <c r="E1273" s="115"/>
      <c r="O1273" s="24"/>
      <c r="AB1273" s="24"/>
      <c r="AC1273" s="24"/>
      <c r="AD1273" s="24"/>
      <c r="AE1273" s="24"/>
      <c r="AV1273" s="24"/>
      <c r="AW1273" s="24"/>
      <c r="AX1273" s="24"/>
      <c r="AY1273" s="24"/>
    </row>
    <row r="1274" spans="3:51" s="23" customFormat="1">
      <c r="C1274" s="115"/>
      <c r="D1274" s="115"/>
      <c r="E1274" s="115"/>
      <c r="O1274" s="24"/>
      <c r="AB1274" s="24"/>
      <c r="AC1274" s="24"/>
      <c r="AD1274" s="24"/>
      <c r="AE1274" s="24"/>
      <c r="AV1274" s="24"/>
      <c r="AW1274" s="24"/>
      <c r="AX1274" s="24"/>
      <c r="AY1274" s="24"/>
    </row>
    <row r="1275" spans="3:51" s="23" customFormat="1">
      <c r="C1275" s="115"/>
      <c r="D1275" s="115"/>
      <c r="E1275" s="115"/>
      <c r="O1275" s="24"/>
      <c r="AB1275" s="24"/>
      <c r="AC1275" s="24"/>
      <c r="AD1275" s="24"/>
      <c r="AE1275" s="24"/>
      <c r="AV1275" s="24"/>
      <c r="AW1275" s="24"/>
      <c r="AX1275" s="24"/>
      <c r="AY1275" s="24"/>
    </row>
    <row r="1276" spans="3:51" s="23" customFormat="1">
      <c r="C1276" s="115"/>
      <c r="D1276" s="115"/>
      <c r="E1276" s="115"/>
      <c r="O1276" s="24"/>
      <c r="AB1276" s="24"/>
      <c r="AC1276" s="24"/>
      <c r="AD1276" s="24"/>
      <c r="AE1276" s="24"/>
      <c r="AV1276" s="24"/>
      <c r="AW1276" s="24"/>
      <c r="AX1276" s="24"/>
      <c r="AY1276" s="24"/>
    </row>
    <row r="1277" spans="3:51" s="23" customFormat="1">
      <c r="C1277" s="115"/>
      <c r="D1277" s="115"/>
      <c r="E1277" s="115"/>
      <c r="O1277" s="24"/>
      <c r="AB1277" s="24"/>
      <c r="AC1277" s="24"/>
      <c r="AD1277" s="24"/>
      <c r="AE1277" s="24"/>
      <c r="AV1277" s="24"/>
      <c r="AW1277" s="24"/>
      <c r="AX1277" s="24"/>
      <c r="AY1277" s="24"/>
    </row>
    <row r="1278" spans="3:51" s="23" customFormat="1">
      <c r="C1278" s="115"/>
      <c r="D1278" s="115"/>
      <c r="E1278" s="115"/>
      <c r="O1278" s="24"/>
      <c r="AB1278" s="24"/>
      <c r="AC1278" s="24"/>
      <c r="AD1278" s="24"/>
      <c r="AE1278" s="24"/>
      <c r="AV1278" s="24"/>
      <c r="AW1278" s="24"/>
      <c r="AX1278" s="24"/>
      <c r="AY1278" s="24"/>
    </row>
    <row r="1279" spans="3:51" s="23" customFormat="1">
      <c r="C1279" s="115"/>
      <c r="D1279" s="115"/>
      <c r="E1279" s="115"/>
      <c r="O1279" s="24"/>
      <c r="AB1279" s="24"/>
      <c r="AC1279" s="24"/>
      <c r="AD1279" s="24"/>
      <c r="AE1279" s="24"/>
      <c r="AV1279" s="24"/>
      <c r="AW1279" s="24"/>
      <c r="AX1279" s="24"/>
      <c r="AY1279" s="24"/>
    </row>
    <row r="1280" spans="3:51" s="23" customFormat="1">
      <c r="C1280" s="115"/>
      <c r="D1280" s="115"/>
      <c r="E1280" s="115"/>
      <c r="O1280" s="24"/>
      <c r="AB1280" s="24"/>
      <c r="AC1280" s="24"/>
      <c r="AD1280" s="24"/>
      <c r="AE1280" s="24"/>
      <c r="AV1280" s="24"/>
      <c r="AW1280" s="24"/>
      <c r="AX1280" s="24"/>
      <c r="AY1280" s="24"/>
    </row>
    <row r="1281" spans="3:51" s="23" customFormat="1">
      <c r="C1281" s="115"/>
      <c r="D1281" s="115"/>
      <c r="E1281" s="115"/>
      <c r="O1281" s="24"/>
      <c r="AB1281" s="24"/>
      <c r="AC1281" s="24"/>
      <c r="AD1281" s="24"/>
      <c r="AE1281" s="24"/>
      <c r="AV1281" s="24"/>
      <c r="AW1281" s="24"/>
      <c r="AX1281" s="24"/>
      <c r="AY1281" s="24"/>
    </row>
    <row r="1282" spans="3:51" s="23" customFormat="1">
      <c r="C1282" s="115"/>
      <c r="D1282" s="115"/>
      <c r="E1282" s="115"/>
      <c r="O1282" s="24"/>
      <c r="AB1282" s="24"/>
      <c r="AC1282" s="24"/>
      <c r="AD1282" s="24"/>
      <c r="AE1282" s="24"/>
      <c r="AV1282" s="24"/>
      <c r="AW1282" s="24"/>
      <c r="AX1282" s="24"/>
      <c r="AY1282" s="24"/>
    </row>
    <row r="1283" spans="3:51" s="23" customFormat="1">
      <c r="C1283" s="115"/>
      <c r="D1283" s="115"/>
      <c r="E1283" s="115"/>
      <c r="O1283" s="24"/>
      <c r="AB1283" s="24"/>
      <c r="AC1283" s="24"/>
      <c r="AD1283" s="24"/>
      <c r="AE1283" s="24"/>
      <c r="AV1283" s="24"/>
      <c r="AW1283" s="24"/>
      <c r="AX1283" s="24"/>
      <c r="AY1283" s="24"/>
    </row>
    <row r="1284" spans="3:51" s="23" customFormat="1">
      <c r="C1284" s="115"/>
      <c r="D1284" s="115"/>
      <c r="E1284" s="115"/>
      <c r="O1284" s="24"/>
      <c r="AB1284" s="24"/>
      <c r="AC1284" s="24"/>
      <c r="AD1284" s="24"/>
      <c r="AE1284" s="24"/>
      <c r="AV1284" s="24"/>
      <c r="AW1284" s="24"/>
      <c r="AX1284" s="24"/>
      <c r="AY1284" s="24"/>
    </row>
    <row r="1285" spans="3:51" s="23" customFormat="1">
      <c r="C1285" s="115"/>
      <c r="D1285" s="115"/>
      <c r="E1285" s="115"/>
      <c r="O1285" s="24"/>
      <c r="AB1285" s="24"/>
      <c r="AC1285" s="24"/>
      <c r="AD1285" s="24"/>
      <c r="AE1285" s="24"/>
      <c r="AV1285" s="24"/>
      <c r="AW1285" s="24"/>
      <c r="AX1285" s="24"/>
      <c r="AY1285" s="24"/>
    </row>
    <row r="1286" spans="3:51" s="23" customFormat="1">
      <c r="C1286" s="115"/>
      <c r="D1286" s="115"/>
      <c r="E1286" s="115"/>
      <c r="O1286" s="24"/>
      <c r="AB1286" s="24"/>
      <c r="AC1286" s="24"/>
      <c r="AD1286" s="24"/>
      <c r="AE1286" s="24"/>
      <c r="AV1286" s="24"/>
      <c r="AW1286" s="24"/>
      <c r="AX1286" s="24"/>
      <c r="AY1286" s="24"/>
    </row>
    <row r="1287" spans="3:51" s="23" customFormat="1">
      <c r="C1287" s="115"/>
      <c r="D1287" s="115"/>
      <c r="E1287" s="115"/>
      <c r="O1287" s="24"/>
      <c r="AB1287" s="24"/>
      <c r="AC1287" s="24"/>
      <c r="AD1287" s="24"/>
      <c r="AE1287" s="24"/>
      <c r="AV1287" s="24"/>
      <c r="AW1287" s="24"/>
      <c r="AX1287" s="24"/>
      <c r="AY1287" s="24"/>
    </row>
    <row r="1288" spans="3:51" s="23" customFormat="1">
      <c r="C1288" s="115"/>
      <c r="D1288" s="115"/>
      <c r="E1288" s="115"/>
      <c r="O1288" s="24"/>
      <c r="AB1288" s="24"/>
      <c r="AC1288" s="24"/>
      <c r="AD1288" s="24"/>
      <c r="AE1288" s="24"/>
      <c r="AV1288" s="24"/>
      <c r="AW1288" s="24"/>
      <c r="AX1288" s="24"/>
      <c r="AY1288" s="24"/>
    </row>
    <row r="1289" spans="3:51" s="23" customFormat="1">
      <c r="C1289" s="115"/>
      <c r="D1289" s="115"/>
      <c r="E1289" s="115"/>
      <c r="O1289" s="24"/>
      <c r="AB1289" s="24"/>
      <c r="AC1289" s="24"/>
      <c r="AD1289" s="24"/>
      <c r="AE1289" s="24"/>
      <c r="AV1289" s="24"/>
      <c r="AW1289" s="24"/>
      <c r="AX1289" s="24"/>
      <c r="AY1289" s="24"/>
    </row>
    <row r="1290" spans="3:51" s="23" customFormat="1">
      <c r="C1290" s="115"/>
      <c r="D1290" s="115"/>
      <c r="E1290" s="115"/>
      <c r="O1290" s="24"/>
      <c r="AB1290" s="24"/>
      <c r="AC1290" s="24"/>
      <c r="AD1290" s="24"/>
      <c r="AE1290" s="24"/>
      <c r="AV1290" s="24"/>
      <c r="AW1290" s="24"/>
      <c r="AX1290" s="24"/>
      <c r="AY1290" s="24"/>
    </row>
    <row r="1291" spans="3:51" s="23" customFormat="1">
      <c r="C1291" s="115"/>
      <c r="D1291" s="115"/>
      <c r="E1291" s="115"/>
      <c r="O1291" s="24"/>
      <c r="AB1291" s="24"/>
      <c r="AC1291" s="24"/>
      <c r="AD1291" s="24"/>
      <c r="AE1291" s="24"/>
      <c r="AV1291" s="24"/>
      <c r="AW1291" s="24"/>
      <c r="AX1291" s="24"/>
      <c r="AY1291" s="24"/>
    </row>
    <row r="1292" spans="3:51" s="23" customFormat="1">
      <c r="C1292" s="115"/>
      <c r="D1292" s="115"/>
      <c r="E1292" s="115"/>
      <c r="O1292" s="24"/>
      <c r="AB1292" s="24"/>
      <c r="AC1292" s="24"/>
      <c r="AD1292" s="24"/>
      <c r="AE1292" s="24"/>
      <c r="AV1292" s="24"/>
      <c r="AW1292" s="24"/>
      <c r="AX1292" s="24"/>
      <c r="AY1292" s="24"/>
    </row>
    <row r="1293" spans="3:51" s="23" customFormat="1">
      <c r="C1293" s="115"/>
      <c r="D1293" s="115"/>
      <c r="E1293" s="115"/>
      <c r="O1293" s="24"/>
      <c r="AB1293" s="24"/>
      <c r="AC1293" s="24"/>
      <c r="AD1293" s="24"/>
      <c r="AE1293" s="24"/>
      <c r="AV1293" s="24"/>
      <c r="AW1293" s="24"/>
      <c r="AX1293" s="24"/>
      <c r="AY1293" s="24"/>
    </row>
    <row r="1294" spans="3:51" s="23" customFormat="1">
      <c r="C1294" s="115"/>
      <c r="D1294" s="115"/>
      <c r="E1294" s="115"/>
      <c r="O1294" s="24"/>
      <c r="AB1294" s="24"/>
      <c r="AC1294" s="24"/>
      <c r="AD1294" s="24"/>
      <c r="AE1294" s="24"/>
      <c r="AV1294" s="24"/>
      <c r="AW1294" s="24"/>
      <c r="AX1294" s="24"/>
      <c r="AY1294" s="24"/>
    </row>
    <row r="1295" spans="3:51" s="23" customFormat="1">
      <c r="C1295" s="115"/>
      <c r="D1295" s="115"/>
      <c r="E1295" s="115"/>
      <c r="O1295" s="24"/>
      <c r="AB1295" s="24"/>
      <c r="AC1295" s="24"/>
      <c r="AD1295" s="24"/>
      <c r="AE1295" s="24"/>
      <c r="AV1295" s="24"/>
      <c r="AW1295" s="24"/>
      <c r="AX1295" s="24"/>
      <c r="AY1295" s="24"/>
    </row>
    <row r="1296" spans="3:51" s="23" customFormat="1">
      <c r="C1296" s="115"/>
      <c r="D1296" s="115"/>
      <c r="E1296" s="115"/>
      <c r="O1296" s="24"/>
      <c r="AB1296" s="24"/>
      <c r="AC1296" s="24"/>
      <c r="AD1296" s="24"/>
      <c r="AE1296" s="24"/>
      <c r="AV1296" s="24"/>
      <c r="AW1296" s="24"/>
      <c r="AX1296" s="24"/>
      <c r="AY1296" s="24"/>
    </row>
    <row r="1297" spans="3:51" s="23" customFormat="1">
      <c r="C1297" s="115"/>
      <c r="D1297" s="115"/>
      <c r="E1297" s="115"/>
      <c r="O1297" s="24"/>
      <c r="AB1297" s="24"/>
      <c r="AC1297" s="24"/>
      <c r="AD1297" s="24"/>
      <c r="AE1297" s="24"/>
      <c r="AV1297" s="24"/>
      <c r="AW1297" s="24"/>
      <c r="AX1297" s="24"/>
      <c r="AY1297" s="24"/>
    </row>
    <row r="1298" spans="3:51" s="23" customFormat="1">
      <c r="C1298" s="115"/>
      <c r="D1298" s="115"/>
      <c r="E1298" s="115"/>
      <c r="O1298" s="24"/>
      <c r="AB1298" s="24"/>
      <c r="AC1298" s="24"/>
      <c r="AD1298" s="24"/>
      <c r="AE1298" s="24"/>
      <c r="AV1298" s="24"/>
      <c r="AW1298" s="24"/>
      <c r="AX1298" s="24"/>
      <c r="AY1298" s="24"/>
    </row>
    <row r="1299" spans="3:51" s="23" customFormat="1">
      <c r="C1299" s="115"/>
      <c r="D1299" s="115"/>
      <c r="E1299" s="115"/>
      <c r="O1299" s="24"/>
      <c r="AB1299" s="24"/>
      <c r="AC1299" s="24"/>
      <c r="AD1299" s="24"/>
      <c r="AE1299" s="24"/>
      <c r="AV1299" s="24"/>
      <c r="AW1299" s="24"/>
      <c r="AX1299" s="24"/>
      <c r="AY1299" s="24"/>
    </row>
    <row r="1300" spans="3:51" s="23" customFormat="1">
      <c r="C1300" s="115"/>
      <c r="D1300" s="115"/>
      <c r="E1300" s="115"/>
      <c r="O1300" s="24"/>
      <c r="AB1300" s="24"/>
      <c r="AC1300" s="24"/>
      <c r="AD1300" s="24"/>
      <c r="AE1300" s="24"/>
      <c r="AV1300" s="24"/>
      <c r="AW1300" s="24"/>
      <c r="AX1300" s="24"/>
      <c r="AY1300" s="24"/>
    </row>
    <row r="1301" spans="3:51" s="23" customFormat="1">
      <c r="C1301" s="115"/>
      <c r="D1301" s="115"/>
      <c r="E1301" s="115"/>
      <c r="O1301" s="24"/>
      <c r="AB1301" s="24"/>
      <c r="AC1301" s="24"/>
      <c r="AD1301" s="24"/>
      <c r="AE1301" s="24"/>
      <c r="AV1301" s="24"/>
      <c r="AW1301" s="24"/>
      <c r="AX1301" s="24"/>
      <c r="AY1301" s="24"/>
    </row>
    <row r="1302" spans="3:51" s="23" customFormat="1">
      <c r="C1302" s="115"/>
      <c r="D1302" s="115"/>
      <c r="E1302" s="115"/>
      <c r="O1302" s="24"/>
      <c r="AB1302" s="24"/>
      <c r="AC1302" s="24"/>
      <c r="AD1302" s="24"/>
      <c r="AE1302" s="24"/>
      <c r="AV1302" s="24"/>
      <c r="AW1302" s="24"/>
      <c r="AX1302" s="24"/>
      <c r="AY1302" s="24"/>
    </row>
    <row r="1303" spans="3:51" s="23" customFormat="1">
      <c r="C1303" s="115"/>
      <c r="D1303" s="115"/>
      <c r="E1303" s="115"/>
      <c r="O1303" s="24"/>
      <c r="AB1303" s="24"/>
      <c r="AC1303" s="24"/>
      <c r="AD1303" s="24"/>
      <c r="AE1303" s="24"/>
      <c r="AV1303" s="24"/>
      <c r="AW1303" s="24"/>
      <c r="AX1303" s="24"/>
      <c r="AY1303" s="24"/>
    </row>
    <row r="1304" spans="3:51" s="23" customFormat="1">
      <c r="C1304" s="115"/>
      <c r="D1304" s="115"/>
      <c r="E1304" s="115"/>
      <c r="O1304" s="24"/>
      <c r="AB1304" s="24"/>
      <c r="AC1304" s="24"/>
      <c r="AD1304" s="24"/>
      <c r="AE1304" s="24"/>
      <c r="AV1304" s="24"/>
      <c r="AW1304" s="24"/>
      <c r="AX1304" s="24"/>
      <c r="AY1304" s="24"/>
    </row>
    <row r="1305" spans="3:51" s="23" customFormat="1">
      <c r="C1305" s="115"/>
      <c r="D1305" s="115"/>
      <c r="E1305" s="115"/>
      <c r="O1305" s="24"/>
      <c r="AB1305" s="24"/>
      <c r="AC1305" s="24"/>
      <c r="AD1305" s="24"/>
      <c r="AE1305" s="24"/>
      <c r="AV1305" s="24"/>
      <c r="AW1305" s="24"/>
      <c r="AX1305" s="24"/>
      <c r="AY1305" s="24"/>
    </row>
    <row r="1306" spans="3:51" s="23" customFormat="1">
      <c r="C1306" s="115"/>
      <c r="D1306" s="115"/>
      <c r="E1306" s="115"/>
      <c r="O1306" s="24"/>
      <c r="AB1306" s="24"/>
      <c r="AC1306" s="24"/>
      <c r="AD1306" s="24"/>
      <c r="AE1306" s="24"/>
      <c r="AV1306" s="24"/>
      <c r="AW1306" s="24"/>
      <c r="AX1306" s="24"/>
      <c r="AY1306" s="24"/>
    </row>
    <row r="1307" spans="3:51" s="23" customFormat="1">
      <c r="C1307" s="115"/>
      <c r="D1307" s="115"/>
      <c r="E1307" s="115"/>
      <c r="O1307" s="24"/>
      <c r="AB1307" s="24"/>
      <c r="AC1307" s="24"/>
      <c r="AD1307" s="24"/>
      <c r="AE1307" s="24"/>
      <c r="AV1307" s="24"/>
      <c r="AW1307" s="24"/>
      <c r="AX1307" s="24"/>
      <c r="AY1307" s="24"/>
    </row>
    <row r="1308" spans="3:51" s="23" customFormat="1">
      <c r="C1308" s="115"/>
      <c r="D1308" s="115"/>
      <c r="E1308" s="115"/>
      <c r="O1308" s="24"/>
      <c r="AB1308" s="24"/>
      <c r="AC1308" s="24"/>
      <c r="AD1308" s="24"/>
      <c r="AE1308" s="24"/>
      <c r="AV1308" s="24"/>
      <c r="AW1308" s="24"/>
      <c r="AX1308" s="24"/>
      <c r="AY1308" s="24"/>
    </row>
    <row r="1309" spans="3:51" s="23" customFormat="1">
      <c r="C1309" s="115"/>
      <c r="D1309" s="115"/>
      <c r="E1309" s="115"/>
      <c r="O1309" s="24"/>
      <c r="AB1309" s="24"/>
      <c r="AC1309" s="24"/>
      <c r="AD1309" s="24"/>
      <c r="AE1309" s="24"/>
      <c r="AV1309" s="24"/>
      <c r="AW1309" s="24"/>
      <c r="AX1309" s="24"/>
      <c r="AY1309" s="24"/>
    </row>
    <row r="1310" spans="3:51" s="23" customFormat="1">
      <c r="C1310" s="115"/>
      <c r="D1310" s="115"/>
      <c r="E1310" s="115"/>
      <c r="O1310" s="24"/>
      <c r="AB1310" s="24"/>
      <c r="AC1310" s="24"/>
      <c r="AD1310" s="24"/>
      <c r="AE1310" s="24"/>
      <c r="AV1310" s="24"/>
      <c r="AW1310" s="24"/>
      <c r="AX1310" s="24"/>
      <c r="AY1310" s="24"/>
    </row>
    <row r="1311" spans="3:51" s="23" customFormat="1">
      <c r="C1311" s="115"/>
      <c r="D1311" s="115"/>
      <c r="E1311" s="115"/>
      <c r="O1311" s="24"/>
      <c r="AB1311" s="24"/>
      <c r="AC1311" s="24"/>
      <c r="AD1311" s="24"/>
      <c r="AE1311" s="24"/>
      <c r="AV1311" s="24"/>
      <c r="AW1311" s="24"/>
      <c r="AX1311" s="24"/>
      <c r="AY1311" s="24"/>
    </row>
    <row r="1312" spans="3:51" s="23" customFormat="1">
      <c r="C1312" s="115"/>
      <c r="D1312" s="115"/>
      <c r="E1312" s="115"/>
      <c r="O1312" s="24"/>
      <c r="AB1312" s="24"/>
      <c r="AC1312" s="24"/>
      <c r="AD1312" s="24"/>
      <c r="AE1312" s="24"/>
      <c r="AV1312" s="24"/>
      <c r="AW1312" s="24"/>
      <c r="AX1312" s="24"/>
      <c r="AY1312" s="24"/>
    </row>
    <row r="1313" spans="3:51" s="23" customFormat="1">
      <c r="C1313" s="115"/>
      <c r="D1313" s="115"/>
      <c r="E1313" s="115"/>
      <c r="O1313" s="24"/>
      <c r="AB1313" s="24"/>
      <c r="AC1313" s="24"/>
      <c r="AD1313" s="24"/>
      <c r="AE1313" s="24"/>
      <c r="AV1313" s="24"/>
      <c r="AW1313" s="24"/>
      <c r="AX1313" s="24"/>
      <c r="AY1313" s="24"/>
    </row>
    <row r="1314" spans="3:51" s="23" customFormat="1">
      <c r="C1314" s="115"/>
      <c r="D1314" s="115"/>
      <c r="E1314" s="115"/>
      <c r="O1314" s="24"/>
      <c r="AB1314" s="24"/>
      <c r="AC1314" s="24"/>
      <c r="AD1314" s="24"/>
      <c r="AE1314" s="24"/>
      <c r="AV1314" s="24"/>
      <c r="AW1314" s="24"/>
      <c r="AX1314" s="24"/>
      <c r="AY1314" s="24"/>
    </row>
    <row r="1315" spans="3:51" s="23" customFormat="1">
      <c r="C1315" s="115"/>
      <c r="D1315" s="115"/>
      <c r="E1315" s="115"/>
      <c r="O1315" s="24"/>
      <c r="AB1315" s="24"/>
      <c r="AC1315" s="24"/>
      <c r="AD1315" s="24"/>
      <c r="AE1315" s="24"/>
      <c r="AV1315" s="24"/>
      <c r="AW1315" s="24"/>
      <c r="AX1315" s="24"/>
      <c r="AY1315" s="24"/>
    </row>
    <row r="1316" spans="3:51" s="23" customFormat="1">
      <c r="C1316" s="115"/>
      <c r="D1316" s="115"/>
      <c r="E1316" s="115"/>
      <c r="O1316" s="24"/>
      <c r="AB1316" s="24"/>
      <c r="AC1316" s="24"/>
      <c r="AD1316" s="24"/>
      <c r="AE1316" s="24"/>
      <c r="AV1316" s="24"/>
      <c r="AW1316" s="24"/>
      <c r="AX1316" s="24"/>
      <c r="AY1316" s="24"/>
    </row>
    <row r="1317" spans="3:51" s="23" customFormat="1">
      <c r="C1317" s="115"/>
      <c r="D1317" s="115"/>
      <c r="E1317" s="115"/>
      <c r="O1317" s="24"/>
      <c r="AB1317" s="24"/>
      <c r="AC1317" s="24"/>
      <c r="AD1317" s="24"/>
      <c r="AE1317" s="24"/>
      <c r="AV1317" s="24"/>
      <c r="AW1317" s="24"/>
      <c r="AX1317" s="24"/>
      <c r="AY1317" s="24"/>
    </row>
    <row r="1318" spans="3:51" s="23" customFormat="1">
      <c r="C1318" s="115"/>
      <c r="D1318" s="115"/>
      <c r="E1318" s="115"/>
      <c r="O1318" s="24"/>
      <c r="AB1318" s="24"/>
      <c r="AC1318" s="24"/>
      <c r="AD1318" s="24"/>
      <c r="AE1318" s="24"/>
      <c r="AV1318" s="24"/>
      <c r="AW1318" s="24"/>
      <c r="AX1318" s="24"/>
      <c r="AY1318" s="24"/>
    </row>
    <row r="1319" spans="3:51" s="23" customFormat="1">
      <c r="C1319" s="115"/>
      <c r="D1319" s="115"/>
      <c r="E1319" s="115"/>
      <c r="O1319" s="24"/>
      <c r="AB1319" s="24"/>
      <c r="AC1319" s="24"/>
      <c r="AD1319" s="24"/>
      <c r="AE1319" s="24"/>
      <c r="AV1319" s="24"/>
      <c r="AW1319" s="24"/>
      <c r="AX1319" s="24"/>
      <c r="AY1319" s="24"/>
    </row>
    <row r="1320" spans="3:51" s="23" customFormat="1">
      <c r="C1320" s="115"/>
      <c r="D1320" s="115"/>
      <c r="E1320" s="115"/>
      <c r="O1320" s="24"/>
      <c r="AB1320" s="24"/>
      <c r="AC1320" s="24"/>
      <c r="AD1320" s="24"/>
      <c r="AE1320" s="24"/>
      <c r="AV1320" s="24"/>
      <c r="AW1320" s="24"/>
      <c r="AX1320" s="24"/>
      <c r="AY1320" s="24"/>
    </row>
    <row r="1321" spans="3:51" s="23" customFormat="1">
      <c r="C1321" s="115"/>
      <c r="D1321" s="115"/>
      <c r="E1321" s="115"/>
      <c r="O1321" s="24"/>
      <c r="AB1321" s="24"/>
      <c r="AC1321" s="24"/>
      <c r="AD1321" s="24"/>
      <c r="AE1321" s="24"/>
      <c r="AV1321" s="24"/>
      <c r="AW1321" s="24"/>
      <c r="AX1321" s="24"/>
      <c r="AY1321" s="24"/>
    </row>
    <row r="1322" spans="3:51" s="23" customFormat="1">
      <c r="C1322" s="115"/>
      <c r="D1322" s="115"/>
      <c r="E1322" s="115"/>
      <c r="O1322" s="24"/>
      <c r="AB1322" s="24"/>
      <c r="AC1322" s="24"/>
      <c r="AD1322" s="24"/>
      <c r="AE1322" s="24"/>
      <c r="AV1322" s="24"/>
      <c r="AW1322" s="24"/>
      <c r="AX1322" s="24"/>
      <c r="AY1322" s="24"/>
    </row>
    <row r="1323" spans="3:51" s="23" customFormat="1">
      <c r="C1323" s="115"/>
      <c r="D1323" s="115"/>
      <c r="E1323" s="115"/>
      <c r="O1323" s="24"/>
      <c r="AB1323" s="24"/>
      <c r="AC1323" s="24"/>
      <c r="AD1323" s="24"/>
      <c r="AE1323" s="24"/>
      <c r="AV1323" s="24"/>
      <c r="AW1323" s="24"/>
      <c r="AX1323" s="24"/>
      <c r="AY1323" s="24"/>
    </row>
    <row r="1324" spans="3:51" s="23" customFormat="1">
      <c r="C1324" s="115"/>
      <c r="D1324" s="115"/>
      <c r="E1324" s="115"/>
      <c r="O1324" s="24"/>
      <c r="AB1324" s="24"/>
      <c r="AC1324" s="24"/>
      <c r="AD1324" s="24"/>
      <c r="AE1324" s="24"/>
      <c r="AV1324" s="24"/>
      <c r="AW1324" s="24"/>
      <c r="AX1324" s="24"/>
      <c r="AY1324" s="24"/>
    </row>
    <row r="1325" spans="3:51" s="23" customFormat="1">
      <c r="C1325" s="115"/>
      <c r="D1325" s="115"/>
      <c r="E1325" s="115"/>
      <c r="O1325" s="24"/>
      <c r="AB1325" s="24"/>
      <c r="AC1325" s="24"/>
      <c r="AD1325" s="24"/>
      <c r="AE1325" s="24"/>
      <c r="AV1325" s="24"/>
      <c r="AW1325" s="24"/>
      <c r="AX1325" s="24"/>
      <c r="AY1325" s="24"/>
    </row>
    <row r="1326" spans="3:51" s="23" customFormat="1">
      <c r="C1326" s="115"/>
      <c r="D1326" s="115"/>
      <c r="E1326" s="115"/>
      <c r="O1326" s="24"/>
      <c r="AB1326" s="24"/>
      <c r="AC1326" s="24"/>
      <c r="AD1326" s="24"/>
      <c r="AE1326" s="24"/>
      <c r="AV1326" s="24"/>
      <c r="AW1326" s="24"/>
      <c r="AX1326" s="24"/>
      <c r="AY1326" s="24"/>
    </row>
    <row r="1327" spans="3:51" s="23" customFormat="1">
      <c r="C1327" s="115"/>
      <c r="D1327" s="115"/>
      <c r="E1327" s="115"/>
      <c r="O1327" s="24"/>
      <c r="AB1327" s="24"/>
      <c r="AC1327" s="24"/>
      <c r="AD1327" s="24"/>
      <c r="AE1327" s="24"/>
      <c r="AV1327" s="24"/>
      <c r="AW1327" s="24"/>
      <c r="AX1327" s="24"/>
      <c r="AY1327" s="24"/>
    </row>
    <row r="1328" spans="3:51" s="23" customFormat="1">
      <c r="C1328" s="115"/>
      <c r="D1328" s="115"/>
      <c r="E1328" s="115"/>
      <c r="O1328" s="24"/>
      <c r="AB1328" s="24"/>
      <c r="AC1328" s="24"/>
      <c r="AD1328" s="24"/>
      <c r="AE1328" s="24"/>
      <c r="AV1328" s="24"/>
      <c r="AW1328" s="24"/>
      <c r="AX1328" s="24"/>
      <c r="AY1328" s="24"/>
    </row>
    <row r="1329" spans="3:51" s="23" customFormat="1">
      <c r="C1329" s="115"/>
      <c r="D1329" s="115"/>
      <c r="E1329" s="115"/>
      <c r="O1329" s="24"/>
      <c r="AB1329" s="24"/>
      <c r="AC1329" s="24"/>
      <c r="AD1329" s="24"/>
      <c r="AE1329" s="24"/>
      <c r="AV1329" s="24"/>
      <c r="AW1329" s="24"/>
      <c r="AX1329" s="24"/>
      <c r="AY1329" s="24"/>
    </row>
    <row r="1330" spans="3:51" s="23" customFormat="1">
      <c r="C1330" s="115"/>
      <c r="D1330" s="115"/>
      <c r="E1330" s="115"/>
      <c r="O1330" s="24"/>
      <c r="AB1330" s="24"/>
      <c r="AC1330" s="24"/>
      <c r="AD1330" s="24"/>
      <c r="AE1330" s="24"/>
      <c r="AV1330" s="24"/>
      <c r="AW1330" s="24"/>
      <c r="AX1330" s="24"/>
      <c r="AY1330" s="24"/>
    </row>
    <row r="1331" spans="3:51" s="23" customFormat="1">
      <c r="C1331" s="115"/>
      <c r="D1331" s="115"/>
      <c r="E1331" s="115"/>
      <c r="O1331" s="24"/>
      <c r="AB1331" s="24"/>
      <c r="AC1331" s="24"/>
      <c r="AD1331" s="24"/>
      <c r="AE1331" s="24"/>
      <c r="AV1331" s="24"/>
      <c r="AW1331" s="24"/>
      <c r="AX1331" s="24"/>
      <c r="AY1331" s="24"/>
    </row>
    <row r="1332" spans="3:51" s="23" customFormat="1">
      <c r="C1332" s="115"/>
      <c r="D1332" s="115"/>
      <c r="E1332" s="115"/>
      <c r="O1332" s="24"/>
      <c r="AB1332" s="24"/>
      <c r="AC1332" s="24"/>
      <c r="AD1332" s="24"/>
      <c r="AE1332" s="24"/>
      <c r="AV1332" s="24"/>
      <c r="AW1332" s="24"/>
      <c r="AX1332" s="24"/>
      <c r="AY1332" s="24"/>
    </row>
    <row r="1333" spans="3:51" s="23" customFormat="1">
      <c r="C1333" s="115"/>
      <c r="D1333" s="115"/>
      <c r="E1333" s="115"/>
      <c r="O1333" s="24"/>
      <c r="AB1333" s="24"/>
      <c r="AC1333" s="24"/>
      <c r="AD1333" s="24"/>
      <c r="AE1333" s="24"/>
      <c r="AV1333" s="24"/>
      <c r="AW1333" s="24"/>
      <c r="AX1333" s="24"/>
      <c r="AY1333" s="24"/>
    </row>
    <row r="1334" spans="3:51" s="23" customFormat="1">
      <c r="C1334" s="115"/>
      <c r="D1334" s="115"/>
      <c r="E1334" s="115"/>
      <c r="O1334" s="24"/>
      <c r="AB1334" s="24"/>
      <c r="AC1334" s="24"/>
      <c r="AD1334" s="24"/>
      <c r="AE1334" s="24"/>
      <c r="AV1334" s="24"/>
      <c r="AW1334" s="24"/>
      <c r="AX1334" s="24"/>
      <c r="AY1334" s="24"/>
    </row>
    <row r="1335" spans="3:51" s="23" customFormat="1">
      <c r="C1335" s="115"/>
      <c r="D1335" s="115"/>
      <c r="E1335" s="115"/>
      <c r="O1335" s="24"/>
      <c r="AB1335" s="24"/>
      <c r="AC1335" s="24"/>
      <c r="AD1335" s="24"/>
      <c r="AE1335" s="24"/>
      <c r="AV1335" s="24"/>
      <c r="AW1335" s="24"/>
      <c r="AX1335" s="24"/>
      <c r="AY1335" s="24"/>
    </row>
    <row r="1336" spans="3:51" s="23" customFormat="1">
      <c r="C1336" s="115"/>
      <c r="D1336" s="115"/>
      <c r="E1336" s="115"/>
      <c r="O1336" s="24"/>
      <c r="AB1336" s="24"/>
      <c r="AC1336" s="24"/>
      <c r="AD1336" s="24"/>
      <c r="AE1336" s="24"/>
      <c r="AV1336" s="24"/>
      <c r="AW1336" s="24"/>
      <c r="AX1336" s="24"/>
      <c r="AY1336" s="24"/>
    </row>
    <row r="1337" spans="3:51" s="23" customFormat="1">
      <c r="C1337" s="115"/>
      <c r="D1337" s="115"/>
      <c r="E1337" s="115"/>
      <c r="O1337" s="24"/>
      <c r="AB1337" s="24"/>
      <c r="AC1337" s="24"/>
      <c r="AD1337" s="24"/>
      <c r="AE1337" s="24"/>
      <c r="AV1337" s="24"/>
      <c r="AW1337" s="24"/>
      <c r="AX1337" s="24"/>
      <c r="AY1337" s="24"/>
    </row>
    <row r="1338" spans="3:51" s="23" customFormat="1">
      <c r="C1338" s="115"/>
      <c r="D1338" s="115"/>
      <c r="E1338" s="115"/>
      <c r="O1338" s="24"/>
      <c r="AB1338" s="24"/>
      <c r="AC1338" s="24"/>
      <c r="AD1338" s="24"/>
      <c r="AE1338" s="24"/>
      <c r="AV1338" s="24"/>
      <c r="AW1338" s="24"/>
      <c r="AX1338" s="24"/>
      <c r="AY1338" s="24"/>
    </row>
    <row r="1339" spans="3:51" s="23" customFormat="1">
      <c r="C1339" s="115"/>
      <c r="D1339" s="115"/>
      <c r="E1339" s="115"/>
      <c r="O1339" s="24"/>
      <c r="AB1339" s="24"/>
      <c r="AC1339" s="24"/>
      <c r="AD1339" s="24"/>
      <c r="AE1339" s="24"/>
      <c r="AV1339" s="24"/>
      <c r="AW1339" s="24"/>
      <c r="AX1339" s="24"/>
      <c r="AY1339" s="24"/>
    </row>
    <row r="1340" spans="3:51" s="23" customFormat="1">
      <c r="C1340" s="115"/>
      <c r="D1340" s="115"/>
      <c r="E1340" s="115"/>
      <c r="O1340" s="24"/>
      <c r="AB1340" s="24"/>
      <c r="AC1340" s="24"/>
      <c r="AD1340" s="24"/>
      <c r="AE1340" s="24"/>
      <c r="AV1340" s="24"/>
      <c r="AW1340" s="24"/>
      <c r="AX1340" s="24"/>
      <c r="AY1340" s="24"/>
    </row>
    <row r="1341" spans="3:51" s="23" customFormat="1">
      <c r="C1341" s="115"/>
      <c r="D1341" s="115"/>
      <c r="E1341" s="115"/>
      <c r="O1341" s="24"/>
      <c r="AB1341" s="24"/>
      <c r="AC1341" s="24"/>
      <c r="AD1341" s="24"/>
      <c r="AE1341" s="24"/>
      <c r="AV1341" s="24"/>
      <c r="AW1341" s="24"/>
      <c r="AX1341" s="24"/>
      <c r="AY1341" s="24"/>
    </row>
    <row r="1342" spans="3:51" s="23" customFormat="1">
      <c r="C1342" s="115"/>
      <c r="D1342" s="115"/>
      <c r="E1342" s="115"/>
      <c r="O1342" s="24"/>
      <c r="AB1342" s="24"/>
      <c r="AC1342" s="24"/>
      <c r="AD1342" s="24"/>
      <c r="AE1342" s="24"/>
      <c r="AV1342" s="24"/>
      <c r="AW1342" s="24"/>
      <c r="AX1342" s="24"/>
      <c r="AY1342" s="24"/>
    </row>
    <row r="1343" spans="3:51" s="23" customFormat="1">
      <c r="C1343" s="115"/>
      <c r="D1343" s="115"/>
      <c r="E1343" s="115"/>
      <c r="O1343" s="24"/>
      <c r="AB1343" s="24"/>
      <c r="AC1343" s="24"/>
      <c r="AD1343" s="24"/>
      <c r="AE1343" s="24"/>
      <c r="AV1343" s="24"/>
      <c r="AW1343" s="24"/>
      <c r="AX1343" s="24"/>
      <c r="AY1343" s="24"/>
    </row>
    <row r="1344" spans="3:51" s="23" customFormat="1">
      <c r="C1344" s="115"/>
      <c r="D1344" s="115"/>
      <c r="E1344" s="115"/>
      <c r="O1344" s="24"/>
      <c r="AB1344" s="24"/>
      <c r="AC1344" s="24"/>
      <c r="AD1344" s="24"/>
      <c r="AE1344" s="24"/>
      <c r="AV1344" s="24"/>
      <c r="AW1344" s="24"/>
      <c r="AX1344" s="24"/>
      <c r="AY1344" s="24"/>
    </row>
    <row r="1345" spans="3:51" s="23" customFormat="1">
      <c r="C1345" s="115"/>
      <c r="D1345" s="115"/>
      <c r="E1345" s="115"/>
      <c r="O1345" s="24"/>
      <c r="AB1345" s="24"/>
      <c r="AC1345" s="24"/>
      <c r="AD1345" s="24"/>
      <c r="AE1345" s="24"/>
      <c r="AV1345" s="24"/>
      <c r="AW1345" s="24"/>
      <c r="AX1345" s="24"/>
      <c r="AY1345" s="24"/>
    </row>
    <row r="1346" spans="3:51" s="23" customFormat="1">
      <c r="C1346" s="115"/>
      <c r="D1346" s="115"/>
      <c r="E1346" s="115"/>
      <c r="O1346" s="24"/>
      <c r="AB1346" s="24"/>
      <c r="AC1346" s="24"/>
      <c r="AD1346" s="24"/>
      <c r="AE1346" s="24"/>
      <c r="AV1346" s="24"/>
      <c r="AW1346" s="24"/>
      <c r="AX1346" s="24"/>
      <c r="AY1346" s="24"/>
    </row>
    <row r="1347" spans="3:51" s="23" customFormat="1">
      <c r="C1347" s="115"/>
      <c r="D1347" s="115"/>
      <c r="E1347" s="115"/>
      <c r="O1347" s="24"/>
      <c r="AB1347" s="24"/>
      <c r="AC1347" s="24"/>
      <c r="AD1347" s="24"/>
      <c r="AE1347" s="24"/>
      <c r="AV1347" s="24"/>
      <c r="AW1347" s="24"/>
      <c r="AX1347" s="24"/>
      <c r="AY1347" s="24"/>
    </row>
    <row r="1348" spans="3:51" s="23" customFormat="1">
      <c r="C1348" s="115"/>
      <c r="D1348" s="115"/>
      <c r="E1348" s="115"/>
      <c r="O1348" s="24"/>
      <c r="AB1348" s="24"/>
      <c r="AC1348" s="24"/>
      <c r="AD1348" s="24"/>
      <c r="AE1348" s="24"/>
      <c r="AV1348" s="24"/>
      <c r="AW1348" s="24"/>
      <c r="AX1348" s="24"/>
      <c r="AY1348" s="24"/>
    </row>
    <row r="1349" spans="3:51" s="23" customFormat="1">
      <c r="C1349" s="115"/>
      <c r="D1349" s="115"/>
      <c r="E1349" s="115"/>
      <c r="O1349" s="24"/>
      <c r="AB1349" s="24"/>
      <c r="AC1349" s="24"/>
      <c r="AD1349" s="24"/>
      <c r="AE1349" s="24"/>
      <c r="AV1349" s="24"/>
      <c r="AW1349" s="24"/>
      <c r="AX1349" s="24"/>
      <c r="AY1349" s="24"/>
    </row>
    <row r="1350" spans="3:51" s="23" customFormat="1">
      <c r="C1350" s="115"/>
      <c r="D1350" s="115"/>
      <c r="E1350" s="115"/>
      <c r="O1350" s="24"/>
      <c r="AB1350" s="24"/>
      <c r="AC1350" s="24"/>
      <c r="AD1350" s="24"/>
      <c r="AE1350" s="24"/>
      <c r="AV1350" s="24"/>
      <c r="AW1350" s="24"/>
      <c r="AX1350" s="24"/>
      <c r="AY1350" s="24"/>
    </row>
    <row r="1351" spans="3:51" s="23" customFormat="1">
      <c r="C1351" s="115"/>
      <c r="D1351" s="115"/>
      <c r="E1351" s="115"/>
      <c r="O1351" s="24"/>
      <c r="AB1351" s="24"/>
      <c r="AC1351" s="24"/>
      <c r="AD1351" s="24"/>
      <c r="AE1351" s="24"/>
      <c r="AV1351" s="24"/>
      <c r="AW1351" s="24"/>
      <c r="AX1351" s="24"/>
      <c r="AY1351" s="24"/>
    </row>
    <row r="1352" spans="3:51" s="23" customFormat="1">
      <c r="C1352" s="115"/>
      <c r="D1352" s="115"/>
      <c r="E1352" s="115"/>
      <c r="O1352" s="24"/>
      <c r="AB1352" s="24"/>
      <c r="AC1352" s="24"/>
      <c r="AD1352" s="24"/>
      <c r="AE1352" s="24"/>
      <c r="AV1352" s="24"/>
      <c r="AW1352" s="24"/>
      <c r="AX1352" s="24"/>
      <c r="AY1352" s="24"/>
    </row>
    <row r="1353" spans="3:51" s="23" customFormat="1">
      <c r="C1353" s="115"/>
      <c r="D1353" s="115"/>
      <c r="E1353" s="115"/>
      <c r="O1353" s="24"/>
      <c r="AB1353" s="24"/>
      <c r="AC1353" s="24"/>
      <c r="AD1353" s="24"/>
      <c r="AE1353" s="24"/>
      <c r="AV1353" s="24"/>
      <c r="AW1353" s="24"/>
      <c r="AX1353" s="24"/>
      <c r="AY1353" s="24"/>
    </row>
    <row r="1354" spans="3:51" s="23" customFormat="1">
      <c r="C1354" s="115"/>
      <c r="D1354" s="115"/>
      <c r="E1354" s="115"/>
      <c r="O1354" s="24"/>
      <c r="AB1354" s="24"/>
      <c r="AC1354" s="24"/>
      <c r="AD1354" s="24"/>
      <c r="AE1354" s="24"/>
      <c r="AV1354" s="24"/>
      <c r="AW1354" s="24"/>
      <c r="AX1354" s="24"/>
      <c r="AY1354" s="24"/>
    </row>
    <row r="1355" spans="3:51" s="23" customFormat="1">
      <c r="C1355" s="115"/>
      <c r="D1355" s="115"/>
      <c r="E1355" s="115"/>
      <c r="O1355" s="24"/>
      <c r="AB1355" s="24"/>
      <c r="AC1355" s="24"/>
      <c r="AD1355" s="24"/>
      <c r="AE1355" s="24"/>
      <c r="AV1355" s="24"/>
      <c r="AW1355" s="24"/>
      <c r="AX1355" s="24"/>
      <c r="AY1355" s="24"/>
    </row>
    <row r="1356" spans="3:51" s="23" customFormat="1">
      <c r="C1356" s="115"/>
      <c r="D1356" s="115"/>
      <c r="E1356" s="115"/>
      <c r="O1356" s="24"/>
      <c r="AB1356" s="24"/>
      <c r="AC1356" s="24"/>
      <c r="AD1356" s="24"/>
      <c r="AE1356" s="24"/>
      <c r="AV1356" s="24"/>
      <c r="AW1356" s="24"/>
      <c r="AX1356" s="24"/>
      <c r="AY1356" s="24"/>
    </row>
    <row r="1357" spans="3:51" s="23" customFormat="1">
      <c r="C1357" s="115"/>
      <c r="D1357" s="115"/>
      <c r="E1357" s="115"/>
      <c r="O1357" s="24"/>
      <c r="AB1357" s="24"/>
      <c r="AC1357" s="24"/>
      <c r="AD1357" s="24"/>
      <c r="AE1357" s="24"/>
      <c r="AV1357" s="24"/>
      <c r="AW1357" s="24"/>
      <c r="AX1357" s="24"/>
      <c r="AY1357" s="24"/>
    </row>
    <row r="1358" spans="3:51" s="23" customFormat="1">
      <c r="C1358" s="115"/>
      <c r="D1358" s="115"/>
      <c r="E1358" s="115"/>
      <c r="O1358" s="24"/>
      <c r="AB1358" s="24"/>
      <c r="AC1358" s="24"/>
      <c r="AD1358" s="24"/>
      <c r="AE1358" s="24"/>
      <c r="AV1358" s="24"/>
      <c r="AW1358" s="24"/>
      <c r="AX1358" s="24"/>
      <c r="AY1358" s="24"/>
    </row>
    <row r="1359" spans="3:51" s="23" customFormat="1">
      <c r="C1359" s="115"/>
      <c r="D1359" s="115"/>
      <c r="E1359" s="115"/>
      <c r="O1359" s="24"/>
      <c r="AB1359" s="24"/>
      <c r="AC1359" s="24"/>
      <c r="AD1359" s="24"/>
      <c r="AE1359" s="24"/>
      <c r="AV1359" s="24"/>
      <c r="AW1359" s="24"/>
      <c r="AX1359" s="24"/>
      <c r="AY1359" s="24"/>
    </row>
    <row r="1360" spans="3:51" s="23" customFormat="1">
      <c r="C1360" s="115"/>
      <c r="D1360" s="115"/>
      <c r="E1360" s="115"/>
      <c r="O1360" s="24"/>
      <c r="AB1360" s="24"/>
      <c r="AC1360" s="24"/>
      <c r="AD1360" s="24"/>
      <c r="AE1360" s="24"/>
      <c r="AV1360" s="24"/>
      <c r="AW1360" s="24"/>
      <c r="AX1360" s="24"/>
      <c r="AY1360" s="24"/>
    </row>
    <row r="1361" spans="3:51" s="23" customFormat="1">
      <c r="C1361" s="115"/>
      <c r="D1361" s="115"/>
      <c r="E1361" s="115"/>
      <c r="O1361" s="24"/>
      <c r="AB1361" s="24"/>
      <c r="AC1361" s="24"/>
      <c r="AD1361" s="24"/>
      <c r="AE1361" s="24"/>
      <c r="AV1361" s="24"/>
      <c r="AW1361" s="24"/>
      <c r="AX1361" s="24"/>
      <c r="AY1361" s="24"/>
    </row>
    <row r="1362" spans="3:51" s="23" customFormat="1">
      <c r="C1362" s="115"/>
      <c r="D1362" s="115"/>
      <c r="E1362" s="115"/>
      <c r="O1362" s="24"/>
      <c r="AB1362" s="24"/>
      <c r="AC1362" s="24"/>
      <c r="AD1362" s="24"/>
      <c r="AE1362" s="24"/>
      <c r="AV1362" s="24"/>
      <c r="AW1362" s="24"/>
      <c r="AX1362" s="24"/>
      <c r="AY1362" s="24"/>
    </row>
    <row r="1363" spans="3:51" s="23" customFormat="1">
      <c r="C1363" s="115"/>
      <c r="D1363" s="115"/>
      <c r="E1363" s="115"/>
      <c r="O1363" s="24"/>
      <c r="AB1363" s="24"/>
      <c r="AC1363" s="24"/>
      <c r="AD1363" s="24"/>
      <c r="AE1363" s="24"/>
      <c r="AV1363" s="24"/>
      <c r="AW1363" s="24"/>
      <c r="AX1363" s="24"/>
      <c r="AY1363" s="24"/>
    </row>
    <row r="1364" spans="3:51" s="23" customFormat="1">
      <c r="C1364" s="115"/>
      <c r="D1364" s="115"/>
      <c r="E1364" s="115"/>
      <c r="O1364" s="24"/>
      <c r="AB1364" s="24"/>
      <c r="AC1364" s="24"/>
      <c r="AD1364" s="24"/>
      <c r="AE1364" s="24"/>
      <c r="AV1364" s="24"/>
      <c r="AW1364" s="24"/>
      <c r="AX1364" s="24"/>
      <c r="AY1364" s="24"/>
    </row>
    <row r="1365" spans="3:51" s="23" customFormat="1">
      <c r="C1365" s="115"/>
      <c r="D1365" s="115"/>
      <c r="E1365" s="115"/>
      <c r="O1365" s="24"/>
      <c r="AB1365" s="24"/>
      <c r="AC1365" s="24"/>
      <c r="AD1365" s="24"/>
      <c r="AE1365" s="24"/>
      <c r="AV1365" s="24"/>
      <c r="AW1365" s="24"/>
      <c r="AX1365" s="24"/>
      <c r="AY1365" s="24"/>
    </row>
    <row r="1366" spans="3:51" s="23" customFormat="1">
      <c r="C1366" s="115"/>
      <c r="D1366" s="115"/>
      <c r="E1366" s="115"/>
      <c r="O1366" s="24"/>
      <c r="AB1366" s="24"/>
      <c r="AC1366" s="24"/>
      <c r="AD1366" s="24"/>
      <c r="AE1366" s="24"/>
      <c r="AV1366" s="24"/>
      <c r="AW1366" s="24"/>
      <c r="AX1366" s="24"/>
      <c r="AY1366" s="24"/>
    </row>
    <row r="1367" spans="3:51" s="23" customFormat="1">
      <c r="C1367" s="115"/>
      <c r="D1367" s="115"/>
      <c r="E1367" s="115"/>
      <c r="O1367" s="24"/>
      <c r="AB1367" s="24"/>
      <c r="AC1367" s="24"/>
      <c r="AD1367" s="24"/>
      <c r="AE1367" s="24"/>
      <c r="AV1367" s="24"/>
      <c r="AW1367" s="24"/>
      <c r="AX1367" s="24"/>
      <c r="AY1367" s="24"/>
    </row>
    <row r="1368" spans="3:51" s="23" customFormat="1">
      <c r="C1368" s="115"/>
      <c r="D1368" s="115"/>
      <c r="E1368" s="115"/>
      <c r="O1368" s="24"/>
      <c r="AB1368" s="24"/>
      <c r="AC1368" s="24"/>
      <c r="AD1368" s="24"/>
      <c r="AE1368" s="24"/>
      <c r="AV1368" s="24"/>
      <c r="AW1368" s="24"/>
      <c r="AX1368" s="24"/>
      <c r="AY1368" s="24"/>
    </row>
    <row r="1369" spans="3:51" s="23" customFormat="1">
      <c r="C1369" s="115"/>
      <c r="D1369" s="115"/>
      <c r="E1369" s="115"/>
      <c r="O1369" s="24"/>
      <c r="AB1369" s="24"/>
      <c r="AC1369" s="24"/>
      <c r="AD1369" s="24"/>
      <c r="AE1369" s="24"/>
      <c r="AV1369" s="24"/>
      <c r="AW1369" s="24"/>
      <c r="AX1369" s="24"/>
      <c r="AY1369" s="24"/>
    </row>
    <row r="1370" spans="3:51" s="23" customFormat="1">
      <c r="C1370" s="115"/>
      <c r="D1370" s="115"/>
      <c r="E1370" s="115"/>
      <c r="O1370" s="24"/>
      <c r="AB1370" s="24"/>
      <c r="AC1370" s="24"/>
      <c r="AD1370" s="24"/>
      <c r="AE1370" s="24"/>
      <c r="AV1370" s="24"/>
      <c r="AW1370" s="24"/>
      <c r="AX1370" s="24"/>
      <c r="AY1370" s="24"/>
    </row>
    <row r="1371" spans="3:51" s="23" customFormat="1">
      <c r="C1371" s="115"/>
      <c r="D1371" s="115"/>
      <c r="E1371" s="115"/>
      <c r="O1371" s="24"/>
      <c r="AB1371" s="24"/>
      <c r="AC1371" s="24"/>
      <c r="AD1371" s="24"/>
      <c r="AE1371" s="24"/>
      <c r="AV1371" s="24"/>
      <c r="AW1371" s="24"/>
      <c r="AX1371" s="24"/>
      <c r="AY1371" s="24"/>
    </row>
    <row r="1372" spans="3:51" s="23" customFormat="1">
      <c r="C1372" s="115"/>
      <c r="D1372" s="115"/>
      <c r="E1372" s="115"/>
      <c r="O1372" s="24"/>
      <c r="AB1372" s="24"/>
      <c r="AC1372" s="24"/>
      <c r="AD1372" s="24"/>
      <c r="AE1372" s="24"/>
      <c r="AV1372" s="24"/>
      <c r="AW1372" s="24"/>
      <c r="AX1372" s="24"/>
      <c r="AY1372" s="24"/>
    </row>
    <row r="1373" spans="3:51" s="23" customFormat="1">
      <c r="C1373" s="115"/>
      <c r="D1373" s="115"/>
      <c r="E1373" s="115"/>
      <c r="O1373" s="24"/>
      <c r="AB1373" s="24"/>
      <c r="AC1373" s="24"/>
      <c r="AD1373" s="24"/>
      <c r="AE1373" s="24"/>
      <c r="AV1373" s="24"/>
      <c r="AW1373" s="24"/>
      <c r="AX1373" s="24"/>
      <c r="AY1373" s="24"/>
    </row>
    <row r="1374" spans="3:51" s="23" customFormat="1">
      <c r="C1374" s="115"/>
      <c r="D1374" s="115"/>
      <c r="E1374" s="115"/>
      <c r="O1374" s="24"/>
      <c r="AB1374" s="24"/>
      <c r="AC1374" s="24"/>
      <c r="AD1374" s="24"/>
      <c r="AE1374" s="24"/>
      <c r="AV1374" s="24"/>
      <c r="AW1374" s="24"/>
      <c r="AX1374" s="24"/>
      <c r="AY1374" s="24"/>
    </row>
    <row r="1375" spans="3:51" s="23" customFormat="1">
      <c r="C1375" s="115"/>
      <c r="D1375" s="115"/>
      <c r="E1375" s="115"/>
      <c r="O1375" s="24"/>
      <c r="AB1375" s="24"/>
      <c r="AC1375" s="24"/>
      <c r="AD1375" s="24"/>
      <c r="AE1375" s="24"/>
      <c r="AV1375" s="24"/>
      <c r="AW1375" s="24"/>
      <c r="AX1375" s="24"/>
      <c r="AY1375" s="24"/>
    </row>
    <row r="1376" spans="3:51" s="23" customFormat="1">
      <c r="C1376" s="115"/>
      <c r="D1376" s="115"/>
      <c r="E1376" s="115"/>
      <c r="O1376" s="24"/>
      <c r="AB1376" s="24"/>
      <c r="AC1376" s="24"/>
      <c r="AD1376" s="24"/>
      <c r="AE1376" s="24"/>
      <c r="AV1376" s="24"/>
      <c r="AW1376" s="24"/>
      <c r="AX1376" s="24"/>
      <c r="AY1376" s="24"/>
    </row>
    <row r="1377" spans="3:51" s="23" customFormat="1">
      <c r="C1377" s="115"/>
      <c r="D1377" s="115"/>
      <c r="E1377" s="115"/>
      <c r="O1377" s="24"/>
      <c r="AB1377" s="24"/>
      <c r="AC1377" s="24"/>
      <c r="AD1377" s="24"/>
      <c r="AE1377" s="24"/>
      <c r="AV1377" s="24"/>
      <c r="AW1377" s="24"/>
      <c r="AX1377" s="24"/>
      <c r="AY1377" s="24"/>
    </row>
    <row r="1378" spans="3:51" s="23" customFormat="1">
      <c r="C1378" s="115"/>
      <c r="D1378" s="115"/>
      <c r="E1378" s="115"/>
      <c r="O1378" s="24"/>
      <c r="AB1378" s="24"/>
      <c r="AC1378" s="24"/>
      <c r="AD1378" s="24"/>
      <c r="AE1378" s="24"/>
      <c r="AV1378" s="24"/>
      <c r="AW1378" s="24"/>
      <c r="AX1378" s="24"/>
      <c r="AY1378" s="24"/>
    </row>
    <row r="1379" spans="3:51" s="23" customFormat="1">
      <c r="C1379" s="115"/>
      <c r="D1379" s="115"/>
      <c r="E1379" s="115"/>
      <c r="O1379" s="24"/>
      <c r="AB1379" s="24"/>
      <c r="AC1379" s="24"/>
      <c r="AD1379" s="24"/>
      <c r="AE1379" s="24"/>
      <c r="AV1379" s="24"/>
      <c r="AW1379" s="24"/>
      <c r="AX1379" s="24"/>
      <c r="AY1379" s="24"/>
    </row>
    <row r="1380" spans="3:51" s="23" customFormat="1">
      <c r="C1380" s="115"/>
      <c r="D1380" s="115"/>
      <c r="E1380" s="115"/>
      <c r="O1380" s="24"/>
      <c r="AB1380" s="24"/>
      <c r="AC1380" s="24"/>
      <c r="AD1380" s="24"/>
      <c r="AE1380" s="24"/>
      <c r="AV1380" s="24"/>
      <c r="AW1380" s="24"/>
      <c r="AX1380" s="24"/>
      <c r="AY1380" s="24"/>
    </row>
    <row r="1381" spans="3:51" s="23" customFormat="1">
      <c r="C1381" s="115"/>
      <c r="D1381" s="115"/>
      <c r="E1381" s="115"/>
      <c r="O1381" s="24"/>
      <c r="AB1381" s="24"/>
      <c r="AC1381" s="24"/>
      <c r="AD1381" s="24"/>
      <c r="AE1381" s="24"/>
      <c r="AV1381" s="24"/>
      <c r="AW1381" s="24"/>
      <c r="AX1381" s="24"/>
      <c r="AY1381" s="24"/>
    </row>
    <row r="1382" spans="3:51" s="23" customFormat="1">
      <c r="C1382" s="115"/>
      <c r="D1382" s="115"/>
      <c r="E1382" s="115"/>
      <c r="O1382" s="24"/>
      <c r="AB1382" s="24"/>
      <c r="AC1382" s="24"/>
      <c r="AD1382" s="24"/>
      <c r="AE1382" s="24"/>
      <c r="AV1382" s="24"/>
      <c r="AW1382" s="24"/>
      <c r="AX1382" s="24"/>
      <c r="AY1382" s="24"/>
    </row>
    <row r="1383" spans="3:51" s="23" customFormat="1">
      <c r="C1383" s="115"/>
      <c r="D1383" s="115"/>
      <c r="E1383" s="115"/>
      <c r="O1383" s="24"/>
      <c r="AB1383" s="24"/>
      <c r="AC1383" s="24"/>
      <c r="AD1383" s="24"/>
      <c r="AE1383" s="24"/>
      <c r="AV1383" s="24"/>
      <c r="AW1383" s="24"/>
      <c r="AX1383" s="24"/>
      <c r="AY1383" s="24"/>
    </row>
    <row r="1384" spans="3:51" s="23" customFormat="1">
      <c r="C1384" s="115"/>
      <c r="D1384" s="115"/>
      <c r="E1384" s="115"/>
      <c r="O1384" s="24"/>
      <c r="AB1384" s="24"/>
      <c r="AC1384" s="24"/>
      <c r="AD1384" s="24"/>
      <c r="AE1384" s="24"/>
      <c r="AV1384" s="24"/>
      <c r="AW1384" s="24"/>
      <c r="AX1384" s="24"/>
      <c r="AY1384" s="24"/>
    </row>
    <row r="1385" spans="3:51" s="23" customFormat="1">
      <c r="C1385" s="115"/>
      <c r="D1385" s="115"/>
      <c r="E1385" s="115"/>
      <c r="O1385" s="24"/>
      <c r="AB1385" s="24"/>
      <c r="AC1385" s="24"/>
      <c r="AD1385" s="24"/>
      <c r="AE1385" s="24"/>
      <c r="AV1385" s="24"/>
      <c r="AW1385" s="24"/>
      <c r="AX1385" s="24"/>
      <c r="AY1385" s="24"/>
    </row>
    <row r="1386" spans="3:51" s="23" customFormat="1">
      <c r="C1386" s="115"/>
      <c r="D1386" s="115"/>
      <c r="E1386" s="115"/>
      <c r="O1386" s="24"/>
      <c r="AB1386" s="24"/>
      <c r="AC1386" s="24"/>
      <c r="AD1386" s="24"/>
      <c r="AE1386" s="24"/>
      <c r="AV1386" s="24"/>
      <c r="AW1386" s="24"/>
      <c r="AX1386" s="24"/>
      <c r="AY1386" s="24"/>
    </row>
    <row r="1387" spans="3:51" s="23" customFormat="1">
      <c r="C1387" s="115"/>
      <c r="D1387" s="115"/>
      <c r="E1387" s="115"/>
      <c r="O1387" s="24"/>
      <c r="AB1387" s="24"/>
      <c r="AC1387" s="24"/>
      <c r="AD1387" s="24"/>
      <c r="AE1387" s="24"/>
      <c r="AV1387" s="24"/>
      <c r="AW1387" s="24"/>
      <c r="AX1387" s="24"/>
      <c r="AY1387" s="24"/>
    </row>
    <row r="1388" spans="3:51" s="23" customFormat="1">
      <c r="C1388" s="115"/>
      <c r="D1388" s="115"/>
      <c r="E1388" s="115"/>
      <c r="O1388" s="24"/>
      <c r="AB1388" s="24"/>
      <c r="AC1388" s="24"/>
      <c r="AD1388" s="24"/>
      <c r="AE1388" s="24"/>
      <c r="AV1388" s="24"/>
      <c r="AW1388" s="24"/>
      <c r="AX1388" s="24"/>
      <c r="AY1388" s="24"/>
    </row>
    <row r="1389" spans="3:51" s="23" customFormat="1">
      <c r="C1389" s="115"/>
      <c r="D1389" s="115"/>
      <c r="E1389" s="115"/>
      <c r="O1389" s="24"/>
      <c r="AB1389" s="24"/>
      <c r="AC1389" s="24"/>
      <c r="AD1389" s="24"/>
      <c r="AE1389" s="24"/>
      <c r="AV1389" s="24"/>
      <c r="AW1389" s="24"/>
      <c r="AX1389" s="24"/>
      <c r="AY1389" s="24"/>
    </row>
    <row r="1390" spans="3:51" s="23" customFormat="1">
      <c r="C1390" s="115"/>
      <c r="D1390" s="115"/>
      <c r="E1390" s="115"/>
      <c r="O1390" s="24"/>
      <c r="AB1390" s="24"/>
      <c r="AC1390" s="24"/>
      <c r="AD1390" s="24"/>
      <c r="AE1390" s="24"/>
      <c r="AV1390" s="24"/>
      <c r="AW1390" s="24"/>
      <c r="AX1390" s="24"/>
      <c r="AY1390" s="24"/>
    </row>
    <row r="1391" spans="3:51" s="23" customFormat="1">
      <c r="C1391" s="115"/>
      <c r="D1391" s="115"/>
      <c r="E1391" s="115"/>
      <c r="O1391" s="24"/>
      <c r="AB1391" s="24"/>
      <c r="AC1391" s="24"/>
      <c r="AD1391" s="24"/>
      <c r="AE1391" s="24"/>
      <c r="AV1391" s="24"/>
      <c r="AW1391" s="24"/>
      <c r="AX1391" s="24"/>
      <c r="AY1391" s="24"/>
    </row>
    <row r="1392" spans="3:51" s="23" customFormat="1">
      <c r="C1392" s="115"/>
      <c r="D1392" s="115"/>
      <c r="E1392" s="115"/>
      <c r="O1392" s="24"/>
      <c r="AB1392" s="24"/>
      <c r="AC1392" s="24"/>
      <c r="AD1392" s="24"/>
      <c r="AE1392" s="24"/>
      <c r="AV1392" s="24"/>
      <c r="AW1392" s="24"/>
      <c r="AX1392" s="24"/>
      <c r="AY1392" s="24"/>
    </row>
    <row r="1393" spans="3:51" s="23" customFormat="1">
      <c r="C1393" s="115"/>
      <c r="D1393" s="115"/>
      <c r="E1393" s="115"/>
      <c r="O1393" s="24"/>
      <c r="AB1393" s="24"/>
      <c r="AC1393" s="24"/>
      <c r="AD1393" s="24"/>
      <c r="AE1393" s="24"/>
      <c r="AV1393" s="24"/>
      <c r="AW1393" s="24"/>
      <c r="AX1393" s="24"/>
      <c r="AY1393" s="24"/>
    </row>
    <row r="1394" spans="3:51" s="23" customFormat="1">
      <c r="C1394" s="115"/>
      <c r="D1394" s="115"/>
      <c r="E1394" s="115"/>
      <c r="O1394" s="24"/>
      <c r="AB1394" s="24"/>
      <c r="AC1394" s="24"/>
      <c r="AD1394" s="24"/>
      <c r="AE1394" s="24"/>
      <c r="AV1394" s="24"/>
      <c r="AW1394" s="24"/>
      <c r="AX1394" s="24"/>
      <c r="AY1394" s="24"/>
    </row>
    <row r="1395" spans="3:51" s="23" customFormat="1">
      <c r="C1395" s="115"/>
      <c r="D1395" s="115"/>
      <c r="E1395" s="115"/>
      <c r="O1395" s="24"/>
      <c r="AB1395" s="24"/>
      <c r="AC1395" s="24"/>
      <c r="AD1395" s="24"/>
      <c r="AE1395" s="24"/>
      <c r="AV1395" s="24"/>
      <c r="AW1395" s="24"/>
      <c r="AX1395" s="24"/>
      <c r="AY1395" s="24"/>
    </row>
    <row r="1396" spans="3:51" s="23" customFormat="1">
      <c r="C1396" s="115"/>
      <c r="D1396" s="115"/>
      <c r="E1396" s="115"/>
      <c r="O1396" s="24"/>
      <c r="AB1396" s="24"/>
      <c r="AC1396" s="24"/>
      <c r="AD1396" s="24"/>
      <c r="AE1396" s="24"/>
      <c r="AV1396" s="24"/>
      <c r="AW1396" s="24"/>
      <c r="AX1396" s="24"/>
      <c r="AY1396" s="24"/>
    </row>
    <row r="1397" spans="3:51" s="23" customFormat="1">
      <c r="C1397" s="115"/>
      <c r="D1397" s="115"/>
      <c r="E1397" s="115"/>
      <c r="O1397" s="24"/>
      <c r="AB1397" s="24"/>
      <c r="AC1397" s="24"/>
      <c r="AD1397" s="24"/>
      <c r="AE1397" s="24"/>
      <c r="AV1397" s="24"/>
      <c r="AW1397" s="24"/>
      <c r="AX1397" s="24"/>
      <c r="AY1397" s="24"/>
    </row>
    <row r="1398" spans="3:51" s="23" customFormat="1">
      <c r="C1398" s="115"/>
      <c r="D1398" s="115"/>
      <c r="E1398" s="115"/>
      <c r="O1398" s="24"/>
      <c r="AB1398" s="24"/>
      <c r="AC1398" s="24"/>
      <c r="AD1398" s="24"/>
      <c r="AE1398" s="24"/>
      <c r="AV1398" s="24"/>
      <c r="AW1398" s="24"/>
      <c r="AX1398" s="24"/>
      <c r="AY1398" s="24"/>
    </row>
    <row r="1399" spans="3:51" s="23" customFormat="1">
      <c r="C1399" s="115"/>
      <c r="D1399" s="115"/>
      <c r="E1399" s="115"/>
      <c r="O1399" s="24"/>
      <c r="AB1399" s="24"/>
      <c r="AC1399" s="24"/>
      <c r="AD1399" s="24"/>
      <c r="AE1399" s="24"/>
      <c r="AV1399" s="24"/>
      <c r="AW1399" s="24"/>
      <c r="AX1399" s="24"/>
      <c r="AY1399" s="24"/>
    </row>
    <row r="1400" spans="3:51" s="23" customFormat="1">
      <c r="C1400" s="115"/>
      <c r="D1400" s="115"/>
      <c r="E1400" s="115"/>
      <c r="O1400" s="24"/>
      <c r="AB1400" s="24"/>
      <c r="AC1400" s="24"/>
      <c r="AD1400" s="24"/>
      <c r="AE1400" s="24"/>
      <c r="AV1400" s="24"/>
      <c r="AW1400" s="24"/>
      <c r="AX1400" s="24"/>
      <c r="AY1400" s="24"/>
    </row>
    <row r="1401" spans="3:51" s="23" customFormat="1">
      <c r="C1401" s="115"/>
      <c r="D1401" s="115"/>
      <c r="E1401" s="115"/>
      <c r="O1401" s="24"/>
      <c r="AB1401" s="24"/>
      <c r="AC1401" s="24"/>
      <c r="AD1401" s="24"/>
      <c r="AE1401" s="24"/>
      <c r="AV1401" s="24"/>
      <c r="AW1401" s="24"/>
      <c r="AX1401" s="24"/>
      <c r="AY1401" s="24"/>
    </row>
    <row r="1402" spans="3:51" s="23" customFormat="1">
      <c r="C1402" s="115"/>
      <c r="D1402" s="115"/>
      <c r="E1402" s="115"/>
      <c r="O1402" s="24"/>
      <c r="AB1402" s="24"/>
      <c r="AC1402" s="24"/>
      <c r="AD1402" s="24"/>
      <c r="AE1402" s="24"/>
      <c r="AV1402" s="24"/>
      <c r="AW1402" s="24"/>
      <c r="AX1402" s="24"/>
      <c r="AY1402" s="24"/>
    </row>
    <row r="1403" spans="3:51" s="23" customFormat="1">
      <c r="C1403" s="115"/>
      <c r="D1403" s="115"/>
      <c r="E1403" s="115"/>
      <c r="O1403" s="24"/>
      <c r="AB1403" s="24"/>
      <c r="AC1403" s="24"/>
      <c r="AD1403" s="24"/>
      <c r="AE1403" s="24"/>
      <c r="AV1403" s="24"/>
      <c r="AW1403" s="24"/>
      <c r="AX1403" s="24"/>
      <c r="AY1403" s="24"/>
    </row>
    <row r="1404" spans="3:51" s="23" customFormat="1">
      <c r="C1404" s="115"/>
      <c r="D1404" s="115"/>
      <c r="E1404" s="115"/>
      <c r="O1404" s="24"/>
      <c r="AB1404" s="24"/>
      <c r="AC1404" s="24"/>
      <c r="AD1404" s="24"/>
      <c r="AE1404" s="24"/>
      <c r="AV1404" s="24"/>
      <c r="AW1404" s="24"/>
      <c r="AX1404" s="24"/>
      <c r="AY1404" s="24"/>
    </row>
    <row r="1405" spans="3:51" s="23" customFormat="1">
      <c r="C1405" s="115"/>
      <c r="D1405" s="115"/>
      <c r="E1405" s="115"/>
      <c r="O1405" s="24"/>
      <c r="AB1405" s="24"/>
      <c r="AC1405" s="24"/>
      <c r="AD1405" s="24"/>
      <c r="AE1405" s="24"/>
      <c r="AV1405" s="24"/>
      <c r="AW1405" s="24"/>
      <c r="AX1405" s="24"/>
      <c r="AY1405" s="24"/>
    </row>
    <row r="1406" spans="3:51" s="23" customFormat="1">
      <c r="C1406" s="115"/>
      <c r="D1406" s="115"/>
      <c r="E1406" s="115"/>
      <c r="O1406" s="24"/>
      <c r="AB1406" s="24"/>
      <c r="AC1406" s="24"/>
      <c r="AD1406" s="24"/>
      <c r="AE1406" s="24"/>
      <c r="AV1406" s="24"/>
      <c r="AW1406" s="24"/>
      <c r="AX1406" s="24"/>
      <c r="AY1406" s="24"/>
    </row>
    <row r="1407" spans="3:51" s="23" customFormat="1">
      <c r="C1407" s="115"/>
      <c r="D1407" s="115"/>
      <c r="E1407" s="115"/>
      <c r="O1407" s="24"/>
      <c r="AB1407" s="24"/>
      <c r="AC1407" s="24"/>
      <c r="AD1407" s="24"/>
      <c r="AE1407" s="24"/>
      <c r="AV1407" s="24"/>
      <c r="AW1407" s="24"/>
      <c r="AX1407" s="24"/>
      <c r="AY1407" s="24"/>
    </row>
    <row r="1408" spans="3:51" s="23" customFormat="1">
      <c r="C1408" s="115"/>
      <c r="D1408" s="115"/>
      <c r="E1408" s="115"/>
      <c r="O1408" s="24"/>
      <c r="AB1408" s="24"/>
      <c r="AC1408" s="24"/>
      <c r="AD1408" s="24"/>
      <c r="AE1408" s="24"/>
      <c r="AV1408" s="24"/>
      <c r="AW1408" s="24"/>
      <c r="AX1408" s="24"/>
      <c r="AY1408" s="24"/>
    </row>
    <row r="1409" spans="3:51" s="23" customFormat="1">
      <c r="C1409" s="115"/>
      <c r="D1409" s="115"/>
      <c r="E1409" s="115"/>
      <c r="O1409" s="24"/>
      <c r="AB1409" s="24"/>
      <c r="AC1409" s="24"/>
      <c r="AD1409" s="24"/>
      <c r="AE1409" s="24"/>
      <c r="AV1409" s="24"/>
      <c r="AW1409" s="24"/>
      <c r="AX1409" s="24"/>
      <c r="AY1409" s="24"/>
    </row>
    <row r="1410" spans="3:51" s="23" customFormat="1">
      <c r="C1410" s="115"/>
      <c r="D1410" s="115"/>
      <c r="E1410" s="115"/>
      <c r="O1410" s="24"/>
      <c r="AB1410" s="24"/>
      <c r="AC1410" s="24"/>
      <c r="AD1410" s="24"/>
      <c r="AE1410" s="24"/>
      <c r="AV1410" s="24"/>
      <c r="AW1410" s="24"/>
      <c r="AX1410" s="24"/>
      <c r="AY1410" s="24"/>
    </row>
    <row r="1411" spans="3:51" s="23" customFormat="1">
      <c r="C1411" s="115"/>
      <c r="D1411" s="115"/>
      <c r="E1411" s="115"/>
      <c r="O1411" s="24"/>
      <c r="AB1411" s="24"/>
      <c r="AC1411" s="24"/>
      <c r="AD1411" s="24"/>
      <c r="AE1411" s="24"/>
      <c r="AV1411" s="24"/>
      <c r="AW1411" s="24"/>
      <c r="AX1411" s="24"/>
      <c r="AY1411" s="24"/>
    </row>
    <row r="1412" spans="3:51" s="23" customFormat="1">
      <c r="C1412" s="115"/>
      <c r="D1412" s="115"/>
      <c r="E1412" s="115"/>
      <c r="O1412" s="24"/>
      <c r="AB1412" s="24"/>
      <c r="AC1412" s="24"/>
      <c r="AD1412" s="24"/>
      <c r="AE1412" s="24"/>
      <c r="AV1412" s="24"/>
      <c r="AW1412" s="24"/>
      <c r="AX1412" s="24"/>
      <c r="AY1412" s="24"/>
    </row>
    <row r="1413" spans="3:51" s="23" customFormat="1">
      <c r="C1413" s="115"/>
      <c r="D1413" s="115"/>
      <c r="E1413" s="115"/>
      <c r="O1413" s="24"/>
      <c r="AB1413" s="24"/>
      <c r="AC1413" s="24"/>
      <c r="AD1413" s="24"/>
      <c r="AE1413" s="24"/>
      <c r="AV1413" s="24"/>
      <c r="AW1413" s="24"/>
      <c r="AX1413" s="24"/>
      <c r="AY1413" s="24"/>
    </row>
    <row r="1414" spans="3:51" s="23" customFormat="1">
      <c r="C1414" s="115"/>
      <c r="D1414" s="115"/>
      <c r="E1414" s="115"/>
      <c r="O1414" s="24"/>
      <c r="AB1414" s="24"/>
      <c r="AC1414" s="24"/>
      <c r="AD1414" s="24"/>
      <c r="AE1414" s="24"/>
      <c r="AV1414" s="24"/>
      <c r="AW1414" s="24"/>
      <c r="AX1414" s="24"/>
      <c r="AY1414" s="24"/>
    </row>
    <row r="1415" spans="3:51" s="23" customFormat="1">
      <c r="C1415" s="115"/>
      <c r="D1415" s="115"/>
      <c r="E1415" s="115"/>
      <c r="O1415" s="24"/>
      <c r="AB1415" s="24"/>
      <c r="AC1415" s="24"/>
      <c r="AD1415" s="24"/>
      <c r="AE1415" s="24"/>
      <c r="AV1415" s="24"/>
      <c r="AW1415" s="24"/>
      <c r="AX1415" s="24"/>
      <c r="AY1415" s="24"/>
    </row>
    <row r="1416" spans="3:51" s="23" customFormat="1">
      <c r="C1416" s="115"/>
      <c r="D1416" s="115"/>
      <c r="E1416" s="115"/>
      <c r="O1416" s="24"/>
      <c r="AB1416" s="24"/>
      <c r="AC1416" s="24"/>
      <c r="AD1416" s="24"/>
      <c r="AE1416" s="24"/>
      <c r="AV1416" s="24"/>
      <c r="AW1416" s="24"/>
      <c r="AX1416" s="24"/>
      <c r="AY1416" s="24"/>
    </row>
    <row r="1417" spans="3:51" s="23" customFormat="1">
      <c r="C1417" s="115"/>
      <c r="D1417" s="115"/>
      <c r="E1417" s="115"/>
      <c r="O1417" s="24"/>
      <c r="AB1417" s="24"/>
      <c r="AC1417" s="24"/>
      <c r="AD1417" s="24"/>
      <c r="AE1417" s="24"/>
      <c r="AV1417" s="24"/>
      <c r="AW1417" s="24"/>
      <c r="AX1417" s="24"/>
      <c r="AY1417" s="24"/>
    </row>
    <row r="1418" spans="3:51" s="23" customFormat="1">
      <c r="C1418" s="115"/>
      <c r="D1418" s="115"/>
      <c r="E1418" s="115"/>
      <c r="O1418" s="24"/>
      <c r="AB1418" s="24"/>
      <c r="AC1418" s="24"/>
      <c r="AD1418" s="24"/>
      <c r="AE1418" s="24"/>
      <c r="AV1418" s="24"/>
      <c r="AW1418" s="24"/>
      <c r="AX1418" s="24"/>
      <c r="AY1418" s="24"/>
    </row>
    <row r="1419" spans="3:51" s="23" customFormat="1">
      <c r="C1419" s="115"/>
      <c r="D1419" s="115"/>
      <c r="E1419" s="115"/>
      <c r="O1419" s="24"/>
      <c r="AB1419" s="24"/>
      <c r="AC1419" s="24"/>
      <c r="AD1419" s="24"/>
      <c r="AE1419" s="24"/>
      <c r="AV1419" s="24"/>
      <c r="AW1419" s="24"/>
      <c r="AX1419" s="24"/>
      <c r="AY1419" s="24"/>
    </row>
    <row r="1420" spans="3:51" s="23" customFormat="1">
      <c r="C1420" s="115"/>
      <c r="D1420" s="115"/>
      <c r="E1420" s="115"/>
      <c r="O1420" s="24"/>
      <c r="AB1420" s="24"/>
      <c r="AC1420" s="24"/>
      <c r="AD1420" s="24"/>
      <c r="AE1420" s="24"/>
      <c r="AV1420" s="24"/>
      <c r="AW1420" s="24"/>
      <c r="AX1420" s="24"/>
      <c r="AY1420" s="24"/>
    </row>
    <row r="1421" spans="3:51" s="23" customFormat="1">
      <c r="C1421" s="115"/>
      <c r="D1421" s="115"/>
      <c r="E1421" s="115"/>
      <c r="O1421" s="24"/>
      <c r="AB1421" s="24"/>
      <c r="AC1421" s="24"/>
      <c r="AD1421" s="24"/>
      <c r="AE1421" s="24"/>
      <c r="AV1421" s="24"/>
      <c r="AW1421" s="24"/>
      <c r="AX1421" s="24"/>
      <c r="AY1421" s="24"/>
    </row>
    <row r="1422" spans="3:51" s="23" customFormat="1">
      <c r="C1422" s="115"/>
      <c r="D1422" s="115"/>
      <c r="E1422" s="115"/>
      <c r="O1422" s="24"/>
      <c r="AB1422" s="24"/>
      <c r="AC1422" s="24"/>
      <c r="AD1422" s="24"/>
      <c r="AE1422" s="24"/>
      <c r="AV1422" s="24"/>
      <c r="AW1422" s="24"/>
      <c r="AX1422" s="24"/>
      <c r="AY1422" s="24"/>
    </row>
    <row r="1423" spans="3:51" s="23" customFormat="1">
      <c r="C1423" s="115"/>
      <c r="D1423" s="115"/>
      <c r="E1423" s="115"/>
      <c r="O1423" s="24"/>
      <c r="AB1423" s="24"/>
      <c r="AC1423" s="24"/>
      <c r="AD1423" s="24"/>
      <c r="AE1423" s="24"/>
      <c r="AV1423" s="24"/>
      <c r="AW1423" s="24"/>
      <c r="AX1423" s="24"/>
      <c r="AY1423" s="24"/>
    </row>
    <row r="1424" spans="3:51" s="23" customFormat="1">
      <c r="C1424" s="115"/>
      <c r="D1424" s="115"/>
      <c r="E1424" s="115"/>
      <c r="O1424" s="24"/>
      <c r="AB1424" s="24"/>
      <c r="AC1424" s="24"/>
      <c r="AD1424" s="24"/>
      <c r="AE1424" s="24"/>
      <c r="AV1424" s="24"/>
      <c r="AW1424" s="24"/>
      <c r="AX1424" s="24"/>
      <c r="AY1424" s="24"/>
    </row>
    <row r="1425" spans="3:51" s="23" customFormat="1">
      <c r="C1425" s="115"/>
      <c r="D1425" s="115"/>
      <c r="E1425" s="115"/>
      <c r="O1425" s="24"/>
      <c r="AB1425" s="24"/>
      <c r="AC1425" s="24"/>
      <c r="AD1425" s="24"/>
      <c r="AE1425" s="24"/>
      <c r="AV1425" s="24"/>
      <c r="AW1425" s="24"/>
      <c r="AX1425" s="24"/>
      <c r="AY1425" s="24"/>
    </row>
    <row r="1426" spans="3:51" s="23" customFormat="1">
      <c r="C1426" s="115"/>
      <c r="D1426" s="115"/>
      <c r="E1426" s="115"/>
      <c r="O1426" s="24"/>
      <c r="AB1426" s="24"/>
      <c r="AC1426" s="24"/>
      <c r="AD1426" s="24"/>
      <c r="AE1426" s="24"/>
      <c r="AV1426" s="24"/>
      <c r="AW1426" s="24"/>
      <c r="AX1426" s="24"/>
      <c r="AY1426" s="24"/>
    </row>
    <row r="1427" spans="3:51" s="23" customFormat="1">
      <c r="C1427" s="115"/>
      <c r="D1427" s="115"/>
      <c r="E1427" s="115"/>
      <c r="O1427" s="24"/>
      <c r="AB1427" s="24"/>
      <c r="AC1427" s="24"/>
      <c r="AD1427" s="24"/>
      <c r="AE1427" s="24"/>
      <c r="AV1427" s="24"/>
      <c r="AW1427" s="24"/>
      <c r="AX1427" s="24"/>
      <c r="AY1427" s="24"/>
    </row>
    <row r="1428" spans="3:51" s="23" customFormat="1">
      <c r="C1428" s="115"/>
      <c r="D1428" s="115"/>
      <c r="E1428" s="115"/>
      <c r="O1428" s="24"/>
      <c r="AB1428" s="24"/>
      <c r="AC1428" s="24"/>
      <c r="AD1428" s="24"/>
      <c r="AE1428" s="24"/>
      <c r="AV1428" s="24"/>
      <c r="AW1428" s="24"/>
      <c r="AX1428" s="24"/>
      <c r="AY1428" s="24"/>
    </row>
    <row r="1429" spans="3:51" s="23" customFormat="1">
      <c r="C1429" s="115"/>
      <c r="D1429" s="115"/>
      <c r="E1429" s="115"/>
      <c r="O1429" s="24"/>
      <c r="AB1429" s="24"/>
      <c r="AC1429" s="24"/>
      <c r="AD1429" s="24"/>
      <c r="AE1429" s="24"/>
      <c r="AV1429" s="24"/>
      <c r="AW1429" s="24"/>
      <c r="AX1429" s="24"/>
      <c r="AY1429" s="24"/>
    </row>
    <row r="1430" spans="3:51" s="23" customFormat="1">
      <c r="C1430" s="115"/>
      <c r="D1430" s="115"/>
      <c r="E1430" s="115"/>
      <c r="O1430" s="24"/>
      <c r="AB1430" s="24"/>
      <c r="AC1430" s="24"/>
      <c r="AD1430" s="24"/>
      <c r="AE1430" s="24"/>
      <c r="AV1430" s="24"/>
      <c r="AW1430" s="24"/>
      <c r="AX1430" s="24"/>
      <c r="AY1430" s="24"/>
    </row>
    <row r="1431" spans="3:51" s="23" customFormat="1">
      <c r="C1431" s="115"/>
      <c r="D1431" s="115"/>
      <c r="E1431" s="115"/>
      <c r="O1431" s="24"/>
      <c r="AB1431" s="24"/>
      <c r="AC1431" s="24"/>
      <c r="AD1431" s="24"/>
      <c r="AE1431" s="24"/>
      <c r="AV1431" s="24"/>
      <c r="AW1431" s="24"/>
      <c r="AX1431" s="24"/>
      <c r="AY1431" s="24"/>
    </row>
    <row r="1432" spans="3:51" s="23" customFormat="1">
      <c r="C1432" s="115"/>
      <c r="D1432" s="115"/>
      <c r="E1432" s="115"/>
      <c r="O1432" s="24"/>
      <c r="AB1432" s="24"/>
      <c r="AC1432" s="24"/>
      <c r="AD1432" s="24"/>
      <c r="AE1432" s="24"/>
      <c r="AV1432" s="24"/>
      <c r="AW1432" s="24"/>
      <c r="AX1432" s="24"/>
      <c r="AY1432" s="24"/>
    </row>
    <row r="1433" spans="3:51" s="23" customFormat="1">
      <c r="C1433" s="115"/>
      <c r="D1433" s="115"/>
      <c r="E1433" s="115"/>
      <c r="O1433" s="24"/>
      <c r="AB1433" s="24"/>
      <c r="AC1433" s="24"/>
      <c r="AD1433" s="24"/>
      <c r="AE1433" s="24"/>
      <c r="AV1433" s="24"/>
      <c r="AW1433" s="24"/>
      <c r="AX1433" s="24"/>
      <c r="AY1433" s="24"/>
    </row>
    <row r="1434" spans="3:51" s="23" customFormat="1">
      <c r="C1434" s="115"/>
      <c r="D1434" s="115"/>
      <c r="E1434" s="115"/>
      <c r="O1434" s="24"/>
      <c r="AB1434" s="24"/>
      <c r="AC1434" s="24"/>
      <c r="AD1434" s="24"/>
      <c r="AE1434" s="24"/>
      <c r="AV1434" s="24"/>
      <c r="AW1434" s="24"/>
      <c r="AX1434" s="24"/>
      <c r="AY1434" s="24"/>
    </row>
    <row r="1435" spans="3:51" s="23" customFormat="1">
      <c r="C1435" s="115"/>
      <c r="D1435" s="115"/>
      <c r="E1435" s="115"/>
      <c r="O1435" s="24"/>
      <c r="AB1435" s="24"/>
      <c r="AC1435" s="24"/>
      <c r="AD1435" s="24"/>
      <c r="AE1435" s="24"/>
      <c r="AV1435" s="24"/>
      <c r="AW1435" s="24"/>
      <c r="AX1435" s="24"/>
      <c r="AY1435" s="24"/>
    </row>
    <row r="1436" spans="3:51" s="23" customFormat="1">
      <c r="C1436" s="115"/>
      <c r="D1436" s="115"/>
      <c r="E1436" s="115"/>
      <c r="O1436" s="24"/>
      <c r="AB1436" s="24"/>
      <c r="AC1436" s="24"/>
      <c r="AD1436" s="24"/>
      <c r="AE1436" s="24"/>
      <c r="AV1436" s="24"/>
      <c r="AW1436" s="24"/>
      <c r="AX1436" s="24"/>
      <c r="AY1436" s="24"/>
    </row>
    <row r="1437" spans="3:51" s="23" customFormat="1">
      <c r="C1437" s="115"/>
      <c r="D1437" s="115"/>
      <c r="E1437" s="115"/>
      <c r="O1437" s="24"/>
      <c r="AB1437" s="24"/>
      <c r="AC1437" s="24"/>
      <c r="AD1437" s="24"/>
      <c r="AE1437" s="24"/>
      <c r="AV1437" s="24"/>
      <c r="AW1437" s="24"/>
      <c r="AX1437" s="24"/>
      <c r="AY1437" s="24"/>
    </row>
    <row r="1438" spans="3:51" s="23" customFormat="1">
      <c r="C1438" s="115"/>
      <c r="D1438" s="115"/>
      <c r="E1438" s="115"/>
      <c r="O1438" s="24"/>
      <c r="AB1438" s="24"/>
      <c r="AC1438" s="24"/>
      <c r="AD1438" s="24"/>
      <c r="AE1438" s="24"/>
      <c r="AV1438" s="24"/>
      <c r="AW1438" s="24"/>
      <c r="AX1438" s="24"/>
      <c r="AY1438" s="24"/>
    </row>
    <row r="1439" spans="3:51" s="23" customFormat="1">
      <c r="C1439" s="115"/>
      <c r="D1439" s="115"/>
      <c r="E1439" s="115"/>
      <c r="O1439" s="24"/>
      <c r="AB1439" s="24"/>
      <c r="AC1439" s="24"/>
      <c r="AD1439" s="24"/>
      <c r="AE1439" s="24"/>
      <c r="AV1439" s="24"/>
      <c r="AW1439" s="24"/>
      <c r="AX1439" s="24"/>
      <c r="AY1439" s="24"/>
    </row>
    <row r="1440" spans="3:51" s="23" customFormat="1">
      <c r="C1440" s="115"/>
      <c r="D1440" s="115"/>
      <c r="E1440" s="115"/>
      <c r="O1440" s="24"/>
      <c r="AB1440" s="24"/>
      <c r="AC1440" s="24"/>
      <c r="AD1440" s="24"/>
      <c r="AE1440" s="24"/>
      <c r="AV1440" s="24"/>
      <c r="AW1440" s="24"/>
      <c r="AX1440" s="24"/>
      <c r="AY1440" s="24"/>
    </row>
    <row r="1441" spans="3:51" s="23" customFormat="1">
      <c r="C1441" s="115"/>
      <c r="D1441" s="115"/>
      <c r="E1441" s="115"/>
      <c r="O1441" s="24"/>
      <c r="AB1441" s="24"/>
      <c r="AC1441" s="24"/>
      <c r="AD1441" s="24"/>
      <c r="AE1441" s="24"/>
      <c r="AV1441" s="24"/>
      <c r="AW1441" s="24"/>
      <c r="AX1441" s="24"/>
      <c r="AY1441" s="24"/>
    </row>
    <row r="1442" spans="3:51" s="23" customFormat="1">
      <c r="C1442" s="115"/>
      <c r="D1442" s="115"/>
      <c r="E1442" s="115"/>
      <c r="O1442" s="24"/>
      <c r="AB1442" s="24"/>
      <c r="AC1442" s="24"/>
      <c r="AD1442" s="24"/>
      <c r="AE1442" s="24"/>
      <c r="AV1442" s="24"/>
      <c r="AW1442" s="24"/>
      <c r="AX1442" s="24"/>
      <c r="AY1442" s="24"/>
    </row>
    <row r="1443" spans="3:51" s="23" customFormat="1">
      <c r="C1443" s="115"/>
      <c r="D1443" s="115"/>
      <c r="E1443" s="115"/>
      <c r="O1443" s="24"/>
      <c r="AB1443" s="24"/>
      <c r="AC1443" s="24"/>
      <c r="AD1443" s="24"/>
      <c r="AE1443" s="24"/>
      <c r="AV1443" s="24"/>
      <c r="AW1443" s="24"/>
      <c r="AX1443" s="24"/>
      <c r="AY1443" s="24"/>
    </row>
    <row r="1444" spans="3:51" s="23" customFormat="1">
      <c r="C1444" s="115"/>
      <c r="D1444" s="115"/>
      <c r="E1444" s="115"/>
      <c r="O1444" s="24"/>
      <c r="AB1444" s="24"/>
      <c r="AC1444" s="24"/>
      <c r="AD1444" s="24"/>
      <c r="AE1444" s="24"/>
      <c r="AV1444" s="24"/>
      <c r="AW1444" s="24"/>
      <c r="AX1444" s="24"/>
      <c r="AY1444" s="24"/>
    </row>
    <row r="1445" spans="3:51" s="23" customFormat="1">
      <c r="C1445" s="115"/>
      <c r="D1445" s="115"/>
      <c r="E1445" s="115"/>
      <c r="O1445" s="24"/>
      <c r="AB1445" s="24"/>
      <c r="AC1445" s="24"/>
      <c r="AD1445" s="24"/>
      <c r="AE1445" s="24"/>
      <c r="AV1445" s="24"/>
      <c r="AW1445" s="24"/>
      <c r="AX1445" s="24"/>
      <c r="AY1445" s="24"/>
    </row>
    <row r="1446" spans="3:51" s="23" customFormat="1">
      <c r="C1446" s="115"/>
      <c r="D1446" s="115"/>
      <c r="E1446" s="115"/>
      <c r="O1446" s="24"/>
      <c r="AB1446" s="24"/>
      <c r="AC1446" s="24"/>
      <c r="AD1446" s="24"/>
      <c r="AE1446" s="24"/>
      <c r="AV1446" s="24"/>
      <c r="AW1446" s="24"/>
      <c r="AX1446" s="24"/>
      <c r="AY1446" s="24"/>
    </row>
    <row r="1447" spans="3:51" s="23" customFormat="1">
      <c r="C1447" s="115"/>
      <c r="D1447" s="115"/>
      <c r="E1447" s="115"/>
      <c r="O1447" s="24"/>
      <c r="AB1447" s="24"/>
      <c r="AC1447" s="24"/>
      <c r="AD1447" s="24"/>
      <c r="AE1447" s="24"/>
      <c r="AV1447" s="24"/>
      <c r="AW1447" s="24"/>
      <c r="AX1447" s="24"/>
      <c r="AY1447" s="24"/>
    </row>
    <row r="1448" spans="3:51" s="23" customFormat="1">
      <c r="C1448" s="115"/>
      <c r="D1448" s="115"/>
      <c r="E1448" s="115"/>
      <c r="O1448" s="24"/>
      <c r="AB1448" s="24"/>
      <c r="AC1448" s="24"/>
      <c r="AD1448" s="24"/>
      <c r="AE1448" s="24"/>
      <c r="AV1448" s="24"/>
      <c r="AW1448" s="24"/>
      <c r="AX1448" s="24"/>
      <c r="AY1448" s="24"/>
    </row>
    <row r="1449" spans="3:51" s="23" customFormat="1">
      <c r="C1449" s="115"/>
      <c r="D1449" s="115"/>
      <c r="E1449" s="115"/>
      <c r="O1449" s="24"/>
      <c r="AB1449" s="24"/>
      <c r="AC1449" s="24"/>
      <c r="AD1449" s="24"/>
      <c r="AE1449" s="24"/>
      <c r="AV1449" s="24"/>
      <c r="AW1449" s="24"/>
      <c r="AX1449" s="24"/>
      <c r="AY1449" s="24"/>
    </row>
    <row r="1450" spans="3:51" s="23" customFormat="1">
      <c r="C1450" s="115"/>
      <c r="D1450" s="115"/>
      <c r="E1450" s="115"/>
      <c r="O1450" s="24"/>
      <c r="AB1450" s="24"/>
      <c r="AC1450" s="24"/>
      <c r="AD1450" s="24"/>
      <c r="AE1450" s="24"/>
      <c r="AV1450" s="24"/>
      <c r="AW1450" s="24"/>
      <c r="AX1450" s="24"/>
      <c r="AY1450" s="24"/>
    </row>
    <row r="1451" spans="3:51" s="23" customFormat="1">
      <c r="C1451" s="115"/>
      <c r="D1451" s="115"/>
      <c r="E1451" s="115"/>
      <c r="O1451" s="24"/>
      <c r="AB1451" s="24"/>
      <c r="AC1451" s="24"/>
      <c r="AD1451" s="24"/>
      <c r="AE1451" s="24"/>
      <c r="AV1451" s="24"/>
      <c r="AW1451" s="24"/>
      <c r="AX1451" s="24"/>
      <c r="AY1451" s="24"/>
    </row>
    <row r="1452" spans="3:51" s="23" customFormat="1">
      <c r="C1452" s="115"/>
      <c r="D1452" s="115"/>
      <c r="E1452" s="115"/>
      <c r="O1452" s="24"/>
      <c r="AB1452" s="24"/>
      <c r="AC1452" s="24"/>
      <c r="AD1452" s="24"/>
      <c r="AE1452" s="24"/>
      <c r="AV1452" s="24"/>
      <c r="AW1452" s="24"/>
      <c r="AX1452" s="24"/>
      <c r="AY1452" s="24"/>
    </row>
    <row r="1453" spans="3:51" s="23" customFormat="1">
      <c r="C1453" s="115"/>
      <c r="D1453" s="115"/>
      <c r="E1453" s="115"/>
      <c r="O1453" s="24"/>
      <c r="AB1453" s="24"/>
      <c r="AC1453" s="24"/>
      <c r="AD1453" s="24"/>
      <c r="AE1453" s="24"/>
      <c r="AV1453" s="24"/>
      <c r="AW1453" s="24"/>
      <c r="AX1453" s="24"/>
      <c r="AY1453" s="24"/>
    </row>
    <row r="1454" spans="3:51" s="23" customFormat="1">
      <c r="C1454" s="115"/>
      <c r="D1454" s="115"/>
      <c r="E1454" s="115"/>
      <c r="O1454" s="24"/>
      <c r="AB1454" s="24"/>
      <c r="AC1454" s="24"/>
      <c r="AD1454" s="24"/>
      <c r="AE1454" s="24"/>
      <c r="AV1454" s="24"/>
      <c r="AW1454" s="24"/>
      <c r="AX1454" s="24"/>
      <c r="AY1454" s="24"/>
    </row>
    <row r="1455" spans="3:51" s="23" customFormat="1">
      <c r="C1455" s="115"/>
      <c r="D1455" s="115"/>
      <c r="E1455" s="115"/>
      <c r="O1455" s="24"/>
      <c r="AB1455" s="24"/>
      <c r="AC1455" s="24"/>
      <c r="AD1455" s="24"/>
      <c r="AE1455" s="24"/>
      <c r="AV1455" s="24"/>
      <c r="AW1455" s="24"/>
      <c r="AX1455" s="24"/>
      <c r="AY1455" s="24"/>
    </row>
    <row r="1456" spans="3:51" s="23" customFormat="1">
      <c r="C1456" s="115"/>
      <c r="D1456" s="115"/>
      <c r="E1456" s="115"/>
      <c r="O1456" s="24"/>
      <c r="AB1456" s="24"/>
      <c r="AC1456" s="24"/>
      <c r="AD1456" s="24"/>
      <c r="AE1456" s="24"/>
      <c r="AV1456" s="24"/>
      <c r="AW1456" s="24"/>
      <c r="AX1456" s="24"/>
      <c r="AY1456" s="24"/>
    </row>
    <row r="1457" spans="3:51" s="23" customFormat="1">
      <c r="C1457" s="115"/>
      <c r="D1457" s="115"/>
      <c r="E1457" s="115"/>
      <c r="O1457" s="24"/>
      <c r="AB1457" s="24"/>
      <c r="AC1457" s="24"/>
      <c r="AD1457" s="24"/>
      <c r="AE1457" s="24"/>
      <c r="AV1457" s="24"/>
      <c r="AW1457" s="24"/>
      <c r="AX1457" s="24"/>
      <c r="AY1457" s="24"/>
    </row>
    <row r="1458" spans="3:51" s="23" customFormat="1">
      <c r="C1458" s="115"/>
      <c r="D1458" s="115"/>
      <c r="E1458" s="115"/>
      <c r="O1458" s="24"/>
      <c r="AB1458" s="24"/>
      <c r="AC1458" s="24"/>
      <c r="AD1458" s="24"/>
      <c r="AE1458" s="24"/>
      <c r="AV1458" s="24"/>
      <c r="AW1458" s="24"/>
      <c r="AX1458" s="24"/>
      <c r="AY1458" s="24"/>
    </row>
    <row r="1459" spans="3:51" s="23" customFormat="1">
      <c r="C1459" s="115"/>
      <c r="D1459" s="115"/>
      <c r="E1459" s="115"/>
      <c r="O1459" s="24"/>
      <c r="AB1459" s="24"/>
      <c r="AC1459" s="24"/>
      <c r="AD1459" s="24"/>
      <c r="AE1459" s="24"/>
      <c r="AV1459" s="24"/>
      <c r="AW1459" s="24"/>
      <c r="AX1459" s="24"/>
      <c r="AY1459" s="24"/>
    </row>
    <row r="1460" spans="3:51" s="23" customFormat="1">
      <c r="C1460" s="115"/>
      <c r="D1460" s="115"/>
      <c r="E1460" s="115"/>
      <c r="O1460" s="24"/>
      <c r="AB1460" s="24"/>
      <c r="AC1460" s="24"/>
      <c r="AD1460" s="24"/>
      <c r="AE1460" s="24"/>
      <c r="AV1460" s="24"/>
      <c r="AW1460" s="24"/>
      <c r="AX1460" s="24"/>
      <c r="AY1460" s="24"/>
    </row>
    <row r="1461" spans="3:51" s="23" customFormat="1">
      <c r="C1461" s="115"/>
      <c r="D1461" s="115"/>
      <c r="E1461" s="115"/>
      <c r="O1461" s="24"/>
      <c r="AB1461" s="24"/>
      <c r="AC1461" s="24"/>
      <c r="AD1461" s="24"/>
      <c r="AE1461" s="24"/>
      <c r="AV1461" s="24"/>
      <c r="AW1461" s="24"/>
      <c r="AX1461" s="24"/>
      <c r="AY1461" s="24"/>
    </row>
    <row r="1462" spans="3:51" s="23" customFormat="1">
      <c r="C1462" s="115"/>
      <c r="D1462" s="115"/>
      <c r="E1462" s="115"/>
      <c r="O1462" s="24"/>
      <c r="AB1462" s="24"/>
      <c r="AC1462" s="24"/>
      <c r="AD1462" s="24"/>
      <c r="AE1462" s="24"/>
      <c r="AV1462" s="24"/>
      <c r="AW1462" s="24"/>
      <c r="AX1462" s="24"/>
      <c r="AY1462" s="24"/>
    </row>
    <row r="1463" spans="3:51" s="23" customFormat="1">
      <c r="C1463" s="115"/>
      <c r="D1463" s="115"/>
      <c r="E1463" s="115"/>
      <c r="O1463" s="24"/>
      <c r="AB1463" s="24"/>
      <c r="AC1463" s="24"/>
      <c r="AD1463" s="24"/>
      <c r="AE1463" s="24"/>
      <c r="AV1463" s="24"/>
      <c r="AW1463" s="24"/>
      <c r="AX1463" s="24"/>
      <c r="AY1463" s="24"/>
    </row>
    <row r="1464" spans="3:51" s="23" customFormat="1">
      <c r="C1464" s="115"/>
      <c r="D1464" s="115"/>
      <c r="E1464" s="115"/>
      <c r="O1464" s="24"/>
      <c r="AB1464" s="24"/>
      <c r="AC1464" s="24"/>
      <c r="AD1464" s="24"/>
      <c r="AE1464" s="24"/>
      <c r="AV1464" s="24"/>
      <c r="AW1464" s="24"/>
      <c r="AX1464" s="24"/>
      <c r="AY1464" s="24"/>
    </row>
    <row r="1465" spans="3:51" s="23" customFormat="1">
      <c r="C1465" s="115"/>
      <c r="D1465" s="115"/>
      <c r="E1465" s="115"/>
      <c r="O1465" s="24"/>
      <c r="AB1465" s="24"/>
      <c r="AC1465" s="24"/>
      <c r="AD1465" s="24"/>
      <c r="AE1465" s="24"/>
      <c r="AV1465" s="24"/>
      <c r="AW1465" s="24"/>
      <c r="AX1465" s="24"/>
      <c r="AY1465" s="24"/>
    </row>
    <row r="1466" spans="3:51" s="23" customFormat="1">
      <c r="C1466" s="115"/>
      <c r="D1466" s="115"/>
      <c r="E1466" s="115"/>
      <c r="O1466" s="24"/>
      <c r="AB1466" s="24"/>
      <c r="AC1466" s="24"/>
      <c r="AD1466" s="24"/>
      <c r="AE1466" s="24"/>
      <c r="AV1466" s="24"/>
      <c r="AW1466" s="24"/>
      <c r="AX1466" s="24"/>
      <c r="AY1466" s="24"/>
    </row>
    <row r="1467" spans="3:51" s="23" customFormat="1">
      <c r="C1467" s="115"/>
      <c r="D1467" s="115"/>
      <c r="E1467" s="115"/>
      <c r="O1467" s="24"/>
      <c r="AB1467" s="24"/>
      <c r="AC1467" s="24"/>
      <c r="AD1467" s="24"/>
      <c r="AE1467" s="24"/>
      <c r="AV1467" s="24"/>
      <c r="AW1467" s="24"/>
      <c r="AX1467" s="24"/>
      <c r="AY1467" s="24"/>
    </row>
    <row r="1468" spans="3:51" s="23" customFormat="1">
      <c r="C1468" s="115"/>
      <c r="D1468" s="115"/>
      <c r="E1468" s="115"/>
      <c r="O1468" s="24"/>
      <c r="AB1468" s="24"/>
      <c r="AC1468" s="24"/>
      <c r="AD1468" s="24"/>
      <c r="AE1468" s="24"/>
      <c r="AV1468" s="24"/>
      <c r="AW1468" s="24"/>
      <c r="AX1468" s="24"/>
      <c r="AY1468" s="24"/>
    </row>
    <row r="1469" spans="3:51" s="23" customFormat="1">
      <c r="C1469" s="115"/>
      <c r="D1469" s="115"/>
      <c r="E1469" s="115"/>
      <c r="O1469" s="24"/>
      <c r="AB1469" s="24"/>
      <c r="AC1469" s="24"/>
      <c r="AD1469" s="24"/>
      <c r="AE1469" s="24"/>
      <c r="AV1469" s="24"/>
      <c r="AW1469" s="24"/>
      <c r="AX1469" s="24"/>
      <c r="AY1469" s="24"/>
    </row>
    <row r="1470" spans="3:51" s="23" customFormat="1">
      <c r="C1470" s="115"/>
      <c r="D1470" s="115"/>
      <c r="E1470" s="115"/>
      <c r="O1470" s="24"/>
      <c r="AB1470" s="24"/>
      <c r="AC1470" s="24"/>
      <c r="AD1470" s="24"/>
      <c r="AE1470" s="24"/>
      <c r="AV1470" s="24"/>
      <c r="AW1470" s="24"/>
      <c r="AX1470" s="24"/>
      <c r="AY1470" s="24"/>
    </row>
    <row r="1471" spans="3:51" s="23" customFormat="1">
      <c r="C1471" s="115"/>
      <c r="D1471" s="115"/>
      <c r="E1471" s="115"/>
      <c r="O1471" s="24"/>
      <c r="AB1471" s="24"/>
      <c r="AC1471" s="24"/>
      <c r="AD1471" s="24"/>
      <c r="AE1471" s="24"/>
      <c r="AV1471" s="24"/>
      <c r="AW1471" s="24"/>
      <c r="AX1471" s="24"/>
      <c r="AY1471" s="24"/>
    </row>
    <row r="1472" spans="3:51" s="23" customFormat="1">
      <c r="C1472" s="115"/>
      <c r="D1472" s="115"/>
      <c r="E1472" s="115"/>
      <c r="O1472" s="24"/>
      <c r="AB1472" s="24"/>
      <c r="AC1472" s="24"/>
      <c r="AD1472" s="24"/>
      <c r="AE1472" s="24"/>
      <c r="AV1472" s="24"/>
      <c r="AW1472" s="24"/>
      <c r="AX1472" s="24"/>
      <c r="AY1472" s="24"/>
    </row>
    <row r="1473" spans="3:51" s="23" customFormat="1">
      <c r="C1473" s="115"/>
      <c r="D1473" s="115"/>
      <c r="E1473" s="115"/>
      <c r="O1473" s="24"/>
      <c r="AB1473" s="24"/>
      <c r="AC1473" s="24"/>
      <c r="AD1473" s="24"/>
      <c r="AE1473" s="24"/>
      <c r="AV1473" s="24"/>
      <c r="AW1473" s="24"/>
      <c r="AX1473" s="24"/>
      <c r="AY1473" s="24"/>
    </row>
    <row r="1474" spans="3:51" s="23" customFormat="1">
      <c r="C1474" s="115"/>
      <c r="D1474" s="115"/>
      <c r="E1474" s="115"/>
      <c r="O1474" s="24"/>
      <c r="AB1474" s="24"/>
      <c r="AC1474" s="24"/>
      <c r="AD1474" s="24"/>
      <c r="AE1474" s="24"/>
      <c r="AV1474" s="24"/>
      <c r="AW1474" s="24"/>
      <c r="AX1474" s="24"/>
      <c r="AY1474" s="24"/>
    </row>
    <row r="1475" spans="3:51" s="23" customFormat="1">
      <c r="C1475" s="115"/>
      <c r="D1475" s="115"/>
      <c r="E1475" s="115"/>
      <c r="O1475" s="24"/>
      <c r="AB1475" s="24"/>
      <c r="AC1475" s="24"/>
      <c r="AD1475" s="24"/>
      <c r="AE1475" s="24"/>
      <c r="AV1475" s="24"/>
      <c r="AW1475" s="24"/>
      <c r="AX1475" s="24"/>
      <c r="AY1475" s="24"/>
    </row>
    <row r="1476" spans="3:51" s="23" customFormat="1">
      <c r="C1476" s="115"/>
      <c r="D1476" s="115"/>
      <c r="E1476" s="115"/>
      <c r="O1476" s="24"/>
      <c r="AB1476" s="24"/>
      <c r="AC1476" s="24"/>
      <c r="AD1476" s="24"/>
      <c r="AE1476" s="24"/>
      <c r="AV1476" s="24"/>
      <c r="AW1476" s="24"/>
      <c r="AX1476" s="24"/>
      <c r="AY1476" s="24"/>
    </row>
    <row r="1477" spans="3:51" s="23" customFormat="1">
      <c r="C1477" s="115"/>
      <c r="D1477" s="115"/>
      <c r="E1477" s="115"/>
      <c r="O1477" s="24"/>
      <c r="AB1477" s="24"/>
      <c r="AC1477" s="24"/>
      <c r="AD1477" s="24"/>
      <c r="AE1477" s="24"/>
      <c r="AV1477" s="24"/>
      <c r="AW1477" s="24"/>
      <c r="AX1477" s="24"/>
      <c r="AY1477" s="24"/>
    </row>
    <row r="1478" spans="3:51" s="23" customFormat="1">
      <c r="C1478" s="115"/>
      <c r="D1478" s="115"/>
      <c r="E1478" s="115"/>
      <c r="O1478" s="24"/>
      <c r="AB1478" s="24"/>
      <c r="AC1478" s="24"/>
      <c r="AD1478" s="24"/>
      <c r="AE1478" s="24"/>
      <c r="AV1478" s="24"/>
      <c r="AW1478" s="24"/>
      <c r="AX1478" s="24"/>
      <c r="AY1478" s="24"/>
    </row>
    <row r="1479" spans="3:51" s="23" customFormat="1">
      <c r="C1479" s="115"/>
      <c r="D1479" s="115"/>
      <c r="E1479" s="115"/>
      <c r="O1479" s="24"/>
      <c r="AB1479" s="24"/>
      <c r="AC1479" s="24"/>
      <c r="AD1479" s="24"/>
      <c r="AE1479" s="24"/>
      <c r="AV1479" s="24"/>
      <c r="AW1479" s="24"/>
      <c r="AX1479" s="24"/>
      <c r="AY1479" s="24"/>
    </row>
    <row r="1480" spans="3:51" s="23" customFormat="1">
      <c r="C1480" s="115"/>
      <c r="D1480" s="115"/>
      <c r="E1480" s="115"/>
      <c r="O1480" s="24"/>
      <c r="AB1480" s="24"/>
      <c r="AC1480" s="24"/>
      <c r="AD1480" s="24"/>
      <c r="AE1480" s="24"/>
      <c r="AV1480" s="24"/>
      <c r="AW1480" s="24"/>
      <c r="AX1480" s="24"/>
      <c r="AY1480" s="24"/>
    </row>
    <row r="1481" spans="3:51" s="23" customFormat="1">
      <c r="C1481" s="115"/>
      <c r="D1481" s="115"/>
      <c r="E1481" s="115"/>
      <c r="O1481" s="24"/>
      <c r="AB1481" s="24"/>
      <c r="AC1481" s="24"/>
      <c r="AD1481" s="24"/>
      <c r="AE1481" s="24"/>
      <c r="AV1481" s="24"/>
      <c r="AW1481" s="24"/>
      <c r="AX1481" s="24"/>
      <c r="AY1481" s="24"/>
    </row>
    <row r="1482" spans="3:51" s="23" customFormat="1">
      <c r="C1482" s="115"/>
      <c r="D1482" s="115"/>
      <c r="E1482" s="115"/>
      <c r="O1482" s="24"/>
      <c r="AB1482" s="24"/>
      <c r="AC1482" s="24"/>
      <c r="AD1482" s="24"/>
      <c r="AE1482" s="24"/>
      <c r="AV1482" s="24"/>
      <c r="AW1482" s="24"/>
      <c r="AX1482" s="24"/>
      <c r="AY1482" s="24"/>
    </row>
    <row r="1483" spans="3:51" s="23" customFormat="1">
      <c r="C1483" s="115"/>
      <c r="D1483" s="115"/>
      <c r="E1483" s="115"/>
      <c r="O1483" s="24"/>
      <c r="AB1483" s="24"/>
      <c r="AC1483" s="24"/>
      <c r="AD1483" s="24"/>
      <c r="AE1483" s="24"/>
      <c r="AV1483" s="24"/>
      <c r="AW1483" s="24"/>
      <c r="AX1483" s="24"/>
      <c r="AY1483" s="24"/>
    </row>
    <row r="1484" spans="3:51" s="23" customFormat="1">
      <c r="C1484" s="115"/>
      <c r="D1484" s="115"/>
      <c r="E1484" s="115"/>
      <c r="O1484" s="24"/>
      <c r="AB1484" s="24"/>
      <c r="AC1484" s="24"/>
      <c r="AD1484" s="24"/>
      <c r="AE1484" s="24"/>
      <c r="AV1484" s="24"/>
      <c r="AW1484" s="24"/>
      <c r="AX1484" s="24"/>
      <c r="AY1484" s="24"/>
    </row>
    <row r="1485" spans="3:51" s="23" customFormat="1">
      <c r="C1485" s="115"/>
      <c r="D1485" s="115"/>
      <c r="E1485" s="115"/>
      <c r="O1485" s="24"/>
      <c r="AB1485" s="24"/>
      <c r="AC1485" s="24"/>
      <c r="AD1485" s="24"/>
      <c r="AE1485" s="24"/>
      <c r="AV1485" s="24"/>
      <c r="AW1485" s="24"/>
      <c r="AX1485" s="24"/>
      <c r="AY1485" s="24"/>
    </row>
    <row r="1486" spans="3:51" s="23" customFormat="1">
      <c r="C1486" s="115"/>
      <c r="D1486" s="115"/>
      <c r="E1486" s="115"/>
      <c r="O1486" s="24"/>
      <c r="AB1486" s="24"/>
      <c r="AC1486" s="24"/>
      <c r="AD1486" s="24"/>
      <c r="AE1486" s="24"/>
      <c r="AV1486" s="24"/>
      <c r="AW1486" s="24"/>
      <c r="AX1486" s="24"/>
      <c r="AY1486" s="24"/>
    </row>
    <row r="1487" spans="3:51" s="23" customFormat="1">
      <c r="C1487" s="115"/>
      <c r="D1487" s="115"/>
      <c r="E1487" s="115"/>
      <c r="O1487" s="24"/>
      <c r="AB1487" s="24"/>
      <c r="AC1487" s="24"/>
      <c r="AD1487" s="24"/>
      <c r="AE1487" s="24"/>
      <c r="AV1487" s="24"/>
      <c r="AW1487" s="24"/>
      <c r="AX1487" s="24"/>
      <c r="AY1487" s="24"/>
    </row>
    <row r="1488" spans="3:51" s="23" customFormat="1">
      <c r="C1488" s="115"/>
      <c r="D1488" s="115"/>
      <c r="E1488" s="115"/>
      <c r="O1488" s="24"/>
      <c r="AB1488" s="24"/>
      <c r="AC1488" s="24"/>
      <c r="AD1488" s="24"/>
      <c r="AE1488" s="24"/>
      <c r="AV1488" s="24"/>
      <c r="AW1488" s="24"/>
      <c r="AX1488" s="24"/>
      <c r="AY1488" s="24"/>
    </row>
    <row r="1489" spans="3:51" s="23" customFormat="1">
      <c r="C1489" s="115"/>
      <c r="D1489" s="115"/>
      <c r="E1489" s="115"/>
      <c r="O1489" s="24"/>
      <c r="AB1489" s="24"/>
      <c r="AC1489" s="24"/>
      <c r="AD1489" s="24"/>
      <c r="AE1489" s="24"/>
      <c r="AV1489" s="24"/>
      <c r="AW1489" s="24"/>
      <c r="AX1489" s="24"/>
      <c r="AY1489" s="24"/>
    </row>
    <row r="1490" spans="3:51" s="23" customFormat="1">
      <c r="C1490" s="115"/>
      <c r="D1490" s="115"/>
      <c r="E1490" s="115"/>
      <c r="O1490" s="24"/>
      <c r="AB1490" s="24"/>
      <c r="AC1490" s="24"/>
      <c r="AD1490" s="24"/>
      <c r="AE1490" s="24"/>
      <c r="AV1490" s="24"/>
      <c r="AW1490" s="24"/>
      <c r="AX1490" s="24"/>
      <c r="AY1490" s="24"/>
    </row>
    <row r="1491" spans="3:51" s="23" customFormat="1">
      <c r="C1491" s="115"/>
      <c r="D1491" s="115"/>
      <c r="E1491" s="115"/>
      <c r="O1491" s="24"/>
      <c r="AB1491" s="24"/>
      <c r="AC1491" s="24"/>
      <c r="AD1491" s="24"/>
      <c r="AE1491" s="24"/>
      <c r="AV1491" s="24"/>
      <c r="AW1491" s="24"/>
      <c r="AX1491" s="24"/>
      <c r="AY1491" s="24"/>
    </row>
    <row r="1492" spans="3:51" s="23" customFormat="1">
      <c r="C1492" s="115"/>
      <c r="D1492" s="115"/>
      <c r="E1492" s="115"/>
      <c r="O1492" s="24"/>
      <c r="AB1492" s="24"/>
      <c r="AC1492" s="24"/>
      <c r="AD1492" s="24"/>
      <c r="AE1492" s="24"/>
      <c r="AV1492" s="24"/>
      <c r="AW1492" s="24"/>
      <c r="AX1492" s="24"/>
      <c r="AY1492" s="24"/>
    </row>
    <row r="1493" spans="3:51" s="23" customFormat="1">
      <c r="C1493" s="115"/>
      <c r="D1493" s="115"/>
      <c r="E1493" s="115"/>
      <c r="O1493" s="24"/>
      <c r="AB1493" s="24"/>
      <c r="AC1493" s="24"/>
      <c r="AD1493" s="24"/>
      <c r="AE1493" s="24"/>
      <c r="AV1493" s="24"/>
      <c r="AW1493" s="24"/>
      <c r="AX1493" s="24"/>
      <c r="AY1493" s="24"/>
    </row>
    <row r="1494" spans="3:51" s="23" customFormat="1">
      <c r="C1494" s="115"/>
      <c r="D1494" s="115"/>
      <c r="E1494" s="115"/>
      <c r="O1494" s="24"/>
      <c r="AB1494" s="24"/>
      <c r="AC1494" s="24"/>
      <c r="AD1494" s="24"/>
      <c r="AE1494" s="24"/>
      <c r="AV1494" s="24"/>
      <c r="AW1494" s="24"/>
      <c r="AX1494" s="24"/>
      <c r="AY1494" s="24"/>
    </row>
    <row r="1495" spans="3:51" s="23" customFormat="1">
      <c r="C1495" s="115"/>
      <c r="D1495" s="115"/>
      <c r="E1495" s="115"/>
      <c r="O1495" s="24"/>
      <c r="AB1495" s="24"/>
      <c r="AC1495" s="24"/>
      <c r="AD1495" s="24"/>
      <c r="AE1495" s="24"/>
      <c r="AV1495" s="24"/>
      <c r="AW1495" s="24"/>
      <c r="AX1495" s="24"/>
      <c r="AY1495" s="24"/>
    </row>
    <row r="1496" spans="3:51" s="23" customFormat="1">
      <c r="C1496" s="115"/>
      <c r="D1496" s="115"/>
      <c r="E1496" s="115"/>
      <c r="O1496" s="24"/>
      <c r="AB1496" s="24"/>
      <c r="AC1496" s="24"/>
      <c r="AD1496" s="24"/>
      <c r="AE1496" s="24"/>
      <c r="AV1496" s="24"/>
      <c r="AW1496" s="24"/>
      <c r="AX1496" s="24"/>
      <c r="AY1496" s="24"/>
    </row>
    <row r="1497" spans="3:51" s="23" customFormat="1">
      <c r="C1497" s="115"/>
      <c r="D1497" s="115"/>
      <c r="E1497" s="115"/>
      <c r="O1497" s="24"/>
      <c r="AB1497" s="24"/>
      <c r="AC1497" s="24"/>
      <c r="AD1497" s="24"/>
      <c r="AE1497" s="24"/>
      <c r="AV1497" s="24"/>
      <c r="AW1497" s="24"/>
      <c r="AX1497" s="24"/>
      <c r="AY1497" s="24"/>
    </row>
    <row r="1498" spans="3:51" s="23" customFormat="1">
      <c r="C1498" s="115"/>
      <c r="D1498" s="115"/>
      <c r="E1498" s="115"/>
      <c r="O1498" s="24"/>
      <c r="AB1498" s="24"/>
      <c r="AC1498" s="24"/>
      <c r="AD1498" s="24"/>
      <c r="AE1498" s="24"/>
      <c r="AV1498" s="24"/>
      <c r="AW1498" s="24"/>
      <c r="AX1498" s="24"/>
      <c r="AY1498" s="24"/>
    </row>
    <row r="1499" spans="3:51" s="23" customFormat="1">
      <c r="C1499" s="115"/>
      <c r="D1499" s="115"/>
      <c r="E1499" s="115"/>
      <c r="O1499" s="24"/>
      <c r="AB1499" s="24"/>
      <c r="AC1499" s="24"/>
      <c r="AD1499" s="24"/>
      <c r="AE1499" s="24"/>
      <c r="AV1499" s="24"/>
      <c r="AW1499" s="24"/>
      <c r="AX1499" s="24"/>
      <c r="AY1499" s="24"/>
    </row>
    <row r="1500" spans="3:51" s="23" customFormat="1">
      <c r="C1500" s="115"/>
      <c r="D1500" s="115"/>
      <c r="E1500" s="115"/>
      <c r="O1500" s="24"/>
      <c r="AB1500" s="24"/>
      <c r="AC1500" s="24"/>
      <c r="AD1500" s="24"/>
      <c r="AE1500" s="24"/>
      <c r="AV1500" s="24"/>
      <c r="AW1500" s="24"/>
      <c r="AX1500" s="24"/>
      <c r="AY1500" s="24"/>
    </row>
    <row r="1501" spans="3:51" s="23" customFormat="1">
      <c r="C1501" s="115"/>
      <c r="D1501" s="115"/>
      <c r="E1501" s="115"/>
      <c r="O1501" s="24"/>
      <c r="AB1501" s="24"/>
      <c r="AC1501" s="24"/>
      <c r="AD1501" s="24"/>
      <c r="AE1501" s="24"/>
      <c r="AV1501" s="24"/>
      <c r="AW1501" s="24"/>
      <c r="AX1501" s="24"/>
      <c r="AY1501" s="24"/>
    </row>
    <row r="1502" spans="3:51" s="23" customFormat="1">
      <c r="C1502" s="115"/>
      <c r="D1502" s="115"/>
      <c r="E1502" s="115"/>
      <c r="O1502" s="24"/>
      <c r="AB1502" s="24"/>
      <c r="AC1502" s="24"/>
      <c r="AD1502" s="24"/>
      <c r="AE1502" s="24"/>
      <c r="AV1502" s="24"/>
      <c r="AW1502" s="24"/>
      <c r="AX1502" s="24"/>
      <c r="AY1502" s="24"/>
    </row>
    <row r="1503" spans="3:51" s="23" customFormat="1">
      <c r="C1503" s="115"/>
      <c r="D1503" s="115"/>
      <c r="E1503" s="115"/>
      <c r="O1503" s="24"/>
      <c r="AB1503" s="24"/>
      <c r="AC1503" s="24"/>
      <c r="AD1503" s="24"/>
      <c r="AE1503" s="24"/>
      <c r="AV1503" s="24"/>
      <c r="AW1503" s="24"/>
      <c r="AX1503" s="24"/>
      <c r="AY1503" s="24"/>
    </row>
    <row r="1504" spans="3:51" s="23" customFormat="1">
      <c r="C1504" s="115"/>
      <c r="D1504" s="115"/>
      <c r="E1504" s="115"/>
      <c r="O1504" s="24"/>
      <c r="AB1504" s="24"/>
      <c r="AC1504" s="24"/>
      <c r="AD1504" s="24"/>
      <c r="AE1504" s="24"/>
      <c r="AV1504" s="24"/>
      <c r="AW1504" s="24"/>
      <c r="AX1504" s="24"/>
      <c r="AY1504" s="24"/>
    </row>
    <row r="1505" spans="3:51" s="23" customFormat="1">
      <c r="C1505" s="115"/>
      <c r="D1505" s="115"/>
      <c r="E1505" s="115"/>
      <c r="O1505" s="24"/>
      <c r="AB1505" s="24"/>
      <c r="AC1505" s="24"/>
      <c r="AD1505" s="24"/>
      <c r="AE1505" s="24"/>
      <c r="AV1505" s="24"/>
      <c r="AW1505" s="24"/>
      <c r="AX1505" s="24"/>
      <c r="AY1505" s="24"/>
    </row>
    <row r="1506" spans="3:51" s="23" customFormat="1">
      <c r="C1506" s="115"/>
      <c r="D1506" s="115"/>
      <c r="E1506" s="115"/>
      <c r="O1506" s="24"/>
      <c r="AB1506" s="24"/>
      <c r="AC1506" s="24"/>
      <c r="AD1506" s="24"/>
      <c r="AE1506" s="24"/>
      <c r="AV1506" s="24"/>
      <c r="AW1506" s="24"/>
      <c r="AX1506" s="24"/>
      <c r="AY1506" s="24"/>
    </row>
    <row r="1507" spans="3:51" s="23" customFormat="1">
      <c r="C1507" s="115"/>
      <c r="D1507" s="115"/>
      <c r="E1507" s="115"/>
      <c r="O1507" s="24"/>
      <c r="AB1507" s="24"/>
      <c r="AC1507" s="24"/>
      <c r="AD1507" s="24"/>
      <c r="AE1507" s="24"/>
      <c r="AV1507" s="24"/>
      <c r="AW1507" s="24"/>
      <c r="AX1507" s="24"/>
      <c r="AY1507" s="24"/>
    </row>
    <row r="1508" spans="3:51" s="23" customFormat="1">
      <c r="C1508" s="115"/>
      <c r="D1508" s="115"/>
      <c r="E1508" s="115"/>
      <c r="O1508" s="24"/>
      <c r="AB1508" s="24"/>
      <c r="AC1508" s="24"/>
      <c r="AD1508" s="24"/>
      <c r="AE1508" s="24"/>
      <c r="AV1508" s="24"/>
      <c r="AW1508" s="24"/>
      <c r="AX1508" s="24"/>
      <c r="AY1508" s="24"/>
    </row>
    <row r="1509" spans="3:51" s="23" customFormat="1">
      <c r="C1509" s="115"/>
      <c r="D1509" s="115"/>
      <c r="E1509" s="115"/>
      <c r="O1509" s="24"/>
      <c r="AB1509" s="24"/>
      <c r="AC1509" s="24"/>
      <c r="AD1509" s="24"/>
      <c r="AE1509" s="24"/>
      <c r="AV1509" s="24"/>
      <c r="AW1509" s="24"/>
      <c r="AX1509" s="24"/>
      <c r="AY1509" s="24"/>
    </row>
    <row r="1510" spans="3:51" s="23" customFormat="1">
      <c r="C1510" s="115"/>
      <c r="D1510" s="115"/>
      <c r="E1510" s="115"/>
      <c r="O1510" s="24"/>
      <c r="AB1510" s="24"/>
      <c r="AC1510" s="24"/>
      <c r="AD1510" s="24"/>
      <c r="AE1510" s="24"/>
      <c r="AV1510" s="24"/>
      <c r="AW1510" s="24"/>
      <c r="AX1510" s="24"/>
      <c r="AY1510" s="24"/>
    </row>
    <row r="1511" spans="3:51" s="23" customFormat="1">
      <c r="C1511" s="115"/>
      <c r="D1511" s="115"/>
      <c r="E1511" s="115"/>
      <c r="O1511" s="24"/>
      <c r="AB1511" s="24"/>
      <c r="AC1511" s="24"/>
      <c r="AD1511" s="24"/>
      <c r="AE1511" s="24"/>
      <c r="AV1511" s="24"/>
      <c r="AW1511" s="24"/>
      <c r="AX1511" s="24"/>
      <c r="AY1511" s="24"/>
    </row>
    <row r="1512" spans="3:51" s="23" customFormat="1">
      <c r="C1512" s="115"/>
      <c r="D1512" s="115"/>
      <c r="E1512" s="115"/>
      <c r="O1512" s="24"/>
      <c r="AB1512" s="24"/>
      <c r="AC1512" s="24"/>
      <c r="AD1512" s="24"/>
      <c r="AE1512" s="24"/>
      <c r="AV1512" s="24"/>
      <c r="AW1512" s="24"/>
      <c r="AX1512" s="24"/>
      <c r="AY1512" s="24"/>
    </row>
    <row r="1513" spans="3:51" s="23" customFormat="1">
      <c r="C1513" s="115"/>
      <c r="D1513" s="115"/>
      <c r="E1513" s="115"/>
      <c r="O1513" s="24"/>
      <c r="AB1513" s="24"/>
      <c r="AC1513" s="24"/>
      <c r="AD1513" s="24"/>
      <c r="AE1513" s="24"/>
      <c r="AV1513" s="24"/>
      <c r="AW1513" s="24"/>
      <c r="AX1513" s="24"/>
      <c r="AY1513" s="24"/>
    </row>
    <row r="1514" spans="3:51" s="23" customFormat="1">
      <c r="C1514" s="115"/>
      <c r="D1514" s="115"/>
      <c r="E1514" s="115"/>
      <c r="O1514" s="24"/>
      <c r="AB1514" s="24"/>
      <c r="AC1514" s="24"/>
      <c r="AD1514" s="24"/>
      <c r="AE1514" s="24"/>
      <c r="AV1514" s="24"/>
      <c r="AW1514" s="24"/>
      <c r="AX1514" s="24"/>
      <c r="AY1514" s="24"/>
    </row>
    <row r="1515" spans="3:51" s="23" customFormat="1">
      <c r="C1515" s="115"/>
      <c r="D1515" s="115"/>
      <c r="E1515" s="115"/>
      <c r="O1515" s="24"/>
      <c r="AB1515" s="24"/>
      <c r="AC1515" s="24"/>
      <c r="AD1515" s="24"/>
      <c r="AE1515" s="24"/>
      <c r="AV1515" s="24"/>
      <c r="AW1515" s="24"/>
      <c r="AX1515" s="24"/>
      <c r="AY1515" s="24"/>
    </row>
    <row r="1516" spans="3:51" s="23" customFormat="1">
      <c r="C1516" s="115"/>
      <c r="D1516" s="115"/>
      <c r="E1516" s="115"/>
      <c r="O1516" s="24"/>
      <c r="AB1516" s="24"/>
      <c r="AC1516" s="24"/>
      <c r="AD1516" s="24"/>
      <c r="AE1516" s="24"/>
      <c r="AV1516" s="24"/>
      <c r="AW1516" s="24"/>
      <c r="AX1516" s="24"/>
      <c r="AY1516" s="24"/>
    </row>
    <row r="1517" spans="3:51" s="23" customFormat="1">
      <c r="C1517" s="115"/>
      <c r="D1517" s="115"/>
      <c r="E1517" s="115"/>
      <c r="O1517" s="24"/>
      <c r="AB1517" s="24"/>
      <c r="AC1517" s="24"/>
      <c r="AD1517" s="24"/>
      <c r="AE1517" s="24"/>
      <c r="AV1517" s="24"/>
      <c r="AW1517" s="24"/>
      <c r="AX1517" s="24"/>
      <c r="AY1517" s="24"/>
    </row>
    <row r="1518" spans="3:51" s="23" customFormat="1">
      <c r="C1518" s="115"/>
      <c r="D1518" s="115"/>
      <c r="E1518" s="115"/>
      <c r="O1518" s="24"/>
      <c r="AB1518" s="24"/>
      <c r="AC1518" s="24"/>
      <c r="AD1518" s="24"/>
      <c r="AE1518" s="24"/>
      <c r="AV1518" s="24"/>
      <c r="AW1518" s="24"/>
      <c r="AX1518" s="24"/>
      <c r="AY1518" s="24"/>
    </row>
    <row r="1519" spans="3:51" s="23" customFormat="1">
      <c r="C1519" s="115"/>
      <c r="D1519" s="115"/>
      <c r="E1519" s="115"/>
      <c r="O1519" s="24"/>
      <c r="AB1519" s="24"/>
      <c r="AC1519" s="24"/>
      <c r="AD1519" s="24"/>
      <c r="AE1519" s="24"/>
      <c r="AV1519" s="24"/>
      <c r="AW1519" s="24"/>
      <c r="AX1519" s="24"/>
      <c r="AY1519" s="24"/>
    </row>
    <row r="1520" spans="3:51" s="23" customFormat="1">
      <c r="C1520" s="115"/>
      <c r="D1520" s="115"/>
      <c r="E1520" s="115"/>
      <c r="O1520" s="24"/>
      <c r="AB1520" s="24"/>
      <c r="AC1520" s="24"/>
      <c r="AD1520" s="24"/>
      <c r="AE1520" s="24"/>
      <c r="AV1520" s="24"/>
      <c r="AW1520" s="24"/>
      <c r="AX1520" s="24"/>
      <c r="AY1520" s="24"/>
    </row>
    <row r="1521" spans="3:51" s="23" customFormat="1">
      <c r="C1521" s="115"/>
      <c r="D1521" s="115"/>
      <c r="E1521" s="115"/>
      <c r="O1521" s="24"/>
      <c r="AB1521" s="24"/>
      <c r="AC1521" s="24"/>
      <c r="AD1521" s="24"/>
      <c r="AE1521" s="24"/>
      <c r="AV1521" s="24"/>
      <c r="AW1521" s="24"/>
      <c r="AX1521" s="24"/>
      <c r="AY1521" s="24"/>
    </row>
    <row r="1522" spans="3:51" s="23" customFormat="1">
      <c r="C1522" s="115"/>
      <c r="D1522" s="115"/>
      <c r="E1522" s="115"/>
      <c r="O1522" s="24"/>
      <c r="AB1522" s="24"/>
      <c r="AC1522" s="24"/>
      <c r="AD1522" s="24"/>
      <c r="AE1522" s="24"/>
      <c r="AV1522" s="24"/>
      <c r="AW1522" s="24"/>
      <c r="AX1522" s="24"/>
      <c r="AY1522" s="24"/>
    </row>
    <row r="1523" spans="3:51" s="23" customFormat="1">
      <c r="C1523" s="115"/>
      <c r="D1523" s="115"/>
      <c r="E1523" s="115"/>
      <c r="O1523" s="24"/>
      <c r="AB1523" s="24"/>
      <c r="AC1523" s="24"/>
      <c r="AD1523" s="24"/>
      <c r="AE1523" s="24"/>
      <c r="AV1523" s="24"/>
      <c r="AW1523" s="24"/>
      <c r="AX1523" s="24"/>
      <c r="AY1523" s="24"/>
    </row>
    <row r="1524" spans="3:51" s="23" customFormat="1">
      <c r="C1524" s="115"/>
      <c r="D1524" s="115"/>
      <c r="E1524" s="115"/>
      <c r="O1524" s="24"/>
      <c r="AB1524" s="24"/>
      <c r="AC1524" s="24"/>
      <c r="AD1524" s="24"/>
      <c r="AE1524" s="24"/>
      <c r="AV1524" s="24"/>
      <c r="AW1524" s="24"/>
      <c r="AX1524" s="24"/>
      <c r="AY1524" s="24"/>
    </row>
    <row r="1525" spans="3:51" s="23" customFormat="1">
      <c r="C1525" s="115"/>
      <c r="D1525" s="115"/>
      <c r="E1525" s="115"/>
      <c r="O1525" s="24"/>
      <c r="AB1525" s="24"/>
      <c r="AC1525" s="24"/>
      <c r="AD1525" s="24"/>
      <c r="AE1525" s="24"/>
      <c r="AV1525" s="24"/>
      <c r="AW1525" s="24"/>
      <c r="AX1525" s="24"/>
      <c r="AY1525" s="24"/>
    </row>
    <row r="1526" spans="3:51" s="23" customFormat="1">
      <c r="C1526" s="115"/>
      <c r="D1526" s="115"/>
      <c r="E1526" s="115"/>
      <c r="O1526" s="24"/>
      <c r="AB1526" s="24"/>
      <c r="AC1526" s="24"/>
      <c r="AD1526" s="24"/>
      <c r="AE1526" s="24"/>
      <c r="AV1526" s="24"/>
      <c r="AW1526" s="24"/>
      <c r="AX1526" s="24"/>
      <c r="AY1526" s="24"/>
    </row>
    <row r="1527" spans="3:51" s="23" customFormat="1">
      <c r="C1527" s="115"/>
      <c r="D1527" s="115"/>
      <c r="E1527" s="115"/>
      <c r="O1527" s="24"/>
      <c r="AB1527" s="24"/>
      <c r="AC1527" s="24"/>
      <c r="AD1527" s="24"/>
      <c r="AE1527" s="24"/>
      <c r="AV1527" s="24"/>
      <c r="AW1527" s="24"/>
      <c r="AX1527" s="24"/>
      <c r="AY1527" s="24"/>
    </row>
    <row r="1528" spans="3:51" s="23" customFormat="1">
      <c r="C1528" s="115"/>
      <c r="D1528" s="115"/>
      <c r="E1528" s="115"/>
      <c r="O1528" s="24"/>
      <c r="AB1528" s="24"/>
      <c r="AC1528" s="24"/>
      <c r="AD1528" s="24"/>
      <c r="AE1528" s="24"/>
      <c r="AV1528" s="24"/>
      <c r="AW1528" s="24"/>
      <c r="AX1528" s="24"/>
      <c r="AY1528" s="24"/>
    </row>
    <row r="1529" spans="3:51" s="23" customFormat="1">
      <c r="C1529" s="115"/>
      <c r="D1529" s="115"/>
      <c r="E1529" s="115"/>
      <c r="O1529" s="24"/>
      <c r="AB1529" s="24"/>
      <c r="AC1529" s="24"/>
      <c r="AD1529" s="24"/>
      <c r="AE1529" s="24"/>
      <c r="AV1529" s="24"/>
      <c r="AW1529" s="24"/>
      <c r="AX1529" s="24"/>
      <c r="AY1529" s="24"/>
    </row>
    <row r="1530" spans="3:51" s="23" customFormat="1">
      <c r="C1530" s="115"/>
      <c r="D1530" s="115"/>
      <c r="E1530" s="115"/>
      <c r="O1530" s="24"/>
      <c r="AB1530" s="24"/>
      <c r="AC1530" s="24"/>
      <c r="AD1530" s="24"/>
      <c r="AE1530" s="24"/>
      <c r="AV1530" s="24"/>
      <c r="AW1530" s="24"/>
      <c r="AX1530" s="24"/>
      <c r="AY1530" s="24"/>
    </row>
    <row r="1531" spans="3:51" s="23" customFormat="1">
      <c r="C1531" s="115"/>
      <c r="D1531" s="115"/>
      <c r="E1531" s="115"/>
      <c r="O1531" s="24"/>
      <c r="AB1531" s="24"/>
      <c r="AC1531" s="24"/>
      <c r="AD1531" s="24"/>
      <c r="AE1531" s="24"/>
      <c r="AV1531" s="24"/>
      <c r="AW1531" s="24"/>
      <c r="AX1531" s="24"/>
      <c r="AY1531" s="24"/>
    </row>
    <row r="1532" spans="3:51" s="23" customFormat="1">
      <c r="C1532" s="115"/>
      <c r="D1532" s="115"/>
      <c r="E1532" s="115"/>
      <c r="O1532" s="24"/>
      <c r="AB1532" s="24"/>
      <c r="AC1532" s="24"/>
      <c r="AD1532" s="24"/>
      <c r="AE1532" s="24"/>
      <c r="AV1532" s="24"/>
      <c r="AW1532" s="24"/>
      <c r="AX1532" s="24"/>
      <c r="AY1532" s="24"/>
    </row>
    <row r="1533" spans="3:51" s="23" customFormat="1">
      <c r="C1533" s="115"/>
      <c r="D1533" s="115"/>
      <c r="E1533" s="115"/>
      <c r="O1533" s="24"/>
      <c r="AB1533" s="24"/>
      <c r="AC1533" s="24"/>
      <c r="AD1533" s="24"/>
      <c r="AE1533" s="24"/>
      <c r="AV1533" s="24"/>
      <c r="AW1533" s="24"/>
      <c r="AX1533" s="24"/>
      <c r="AY1533" s="24"/>
    </row>
    <row r="1534" spans="3:51" s="23" customFormat="1">
      <c r="C1534" s="115"/>
      <c r="D1534" s="115"/>
      <c r="E1534" s="115"/>
      <c r="O1534" s="24"/>
      <c r="AB1534" s="24"/>
      <c r="AC1534" s="24"/>
      <c r="AD1534" s="24"/>
      <c r="AE1534" s="24"/>
      <c r="AV1534" s="24"/>
      <c r="AW1534" s="24"/>
      <c r="AX1534" s="24"/>
      <c r="AY1534" s="24"/>
    </row>
    <row r="1535" spans="3:51" s="23" customFormat="1">
      <c r="C1535" s="115"/>
      <c r="D1535" s="115"/>
      <c r="E1535" s="115"/>
      <c r="O1535" s="24"/>
      <c r="AB1535" s="24"/>
      <c r="AC1535" s="24"/>
      <c r="AD1535" s="24"/>
      <c r="AE1535" s="24"/>
      <c r="AV1535" s="24"/>
      <c r="AW1535" s="24"/>
      <c r="AX1535" s="24"/>
      <c r="AY1535" s="24"/>
    </row>
    <row r="1536" spans="3:51" s="23" customFormat="1">
      <c r="C1536" s="115"/>
      <c r="D1536" s="115"/>
      <c r="E1536" s="115"/>
      <c r="O1536" s="24"/>
      <c r="AB1536" s="24"/>
      <c r="AC1536" s="24"/>
      <c r="AD1536" s="24"/>
      <c r="AE1536" s="24"/>
      <c r="AV1536" s="24"/>
      <c r="AW1536" s="24"/>
      <c r="AX1536" s="24"/>
      <c r="AY1536" s="24"/>
    </row>
    <row r="1537" spans="3:51" s="23" customFormat="1">
      <c r="C1537" s="115"/>
      <c r="D1537" s="115"/>
      <c r="E1537" s="115"/>
      <c r="O1537" s="24"/>
      <c r="AB1537" s="24"/>
      <c r="AC1537" s="24"/>
      <c r="AD1537" s="24"/>
      <c r="AE1537" s="24"/>
      <c r="AV1537" s="24"/>
      <c r="AW1537" s="24"/>
      <c r="AX1537" s="24"/>
      <c r="AY1537" s="24"/>
    </row>
    <row r="1538" spans="3:51" s="23" customFormat="1">
      <c r="C1538" s="115"/>
      <c r="D1538" s="115"/>
      <c r="E1538" s="115"/>
      <c r="O1538" s="24"/>
      <c r="AB1538" s="24"/>
      <c r="AC1538" s="24"/>
      <c r="AD1538" s="24"/>
      <c r="AE1538" s="24"/>
      <c r="AV1538" s="24"/>
      <c r="AW1538" s="24"/>
      <c r="AX1538" s="24"/>
      <c r="AY1538" s="24"/>
    </row>
    <row r="1539" spans="3:51" s="23" customFormat="1">
      <c r="C1539" s="115"/>
      <c r="D1539" s="115"/>
      <c r="E1539" s="115"/>
      <c r="O1539" s="24"/>
      <c r="AB1539" s="24"/>
      <c r="AC1539" s="24"/>
      <c r="AD1539" s="24"/>
      <c r="AE1539" s="24"/>
      <c r="AV1539" s="24"/>
      <c r="AW1539" s="24"/>
      <c r="AX1539" s="24"/>
      <c r="AY1539" s="24"/>
    </row>
    <row r="1540" spans="3:51" s="23" customFormat="1">
      <c r="C1540" s="115"/>
      <c r="D1540" s="115"/>
      <c r="E1540" s="115"/>
      <c r="O1540" s="24"/>
      <c r="AB1540" s="24"/>
      <c r="AC1540" s="24"/>
      <c r="AD1540" s="24"/>
      <c r="AE1540" s="24"/>
      <c r="AV1540" s="24"/>
      <c r="AW1540" s="24"/>
      <c r="AX1540" s="24"/>
      <c r="AY1540" s="24"/>
    </row>
    <row r="1541" spans="3:51" s="23" customFormat="1">
      <c r="C1541" s="115"/>
      <c r="D1541" s="115"/>
      <c r="E1541" s="115"/>
      <c r="O1541" s="24"/>
      <c r="AB1541" s="24"/>
      <c r="AC1541" s="24"/>
      <c r="AD1541" s="24"/>
      <c r="AE1541" s="24"/>
      <c r="AV1541" s="24"/>
      <c r="AW1541" s="24"/>
      <c r="AX1541" s="24"/>
      <c r="AY1541" s="24"/>
    </row>
    <row r="1542" spans="3:51" s="23" customFormat="1">
      <c r="C1542" s="115"/>
      <c r="D1542" s="115"/>
      <c r="E1542" s="115"/>
      <c r="O1542" s="24"/>
      <c r="AB1542" s="24"/>
      <c r="AC1542" s="24"/>
      <c r="AD1542" s="24"/>
      <c r="AE1542" s="24"/>
      <c r="AV1542" s="24"/>
      <c r="AW1542" s="24"/>
      <c r="AX1542" s="24"/>
      <c r="AY1542" s="24"/>
    </row>
    <row r="1543" spans="3:51" s="23" customFormat="1">
      <c r="C1543" s="115"/>
      <c r="D1543" s="115"/>
      <c r="E1543" s="115"/>
      <c r="O1543" s="24"/>
      <c r="AB1543" s="24"/>
      <c r="AC1543" s="24"/>
      <c r="AD1543" s="24"/>
      <c r="AE1543" s="24"/>
      <c r="AV1543" s="24"/>
      <c r="AW1543" s="24"/>
      <c r="AX1543" s="24"/>
      <c r="AY1543" s="24"/>
    </row>
    <row r="1544" spans="3:51" s="23" customFormat="1">
      <c r="C1544" s="115"/>
      <c r="D1544" s="115"/>
      <c r="E1544" s="115"/>
      <c r="O1544" s="24"/>
      <c r="AB1544" s="24"/>
      <c r="AC1544" s="24"/>
      <c r="AD1544" s="24"/>
      <c r="AE1544" s="24"/>
      <c r="AV1544" s="24"/>
      <c r="AW1544" s="24"/>
      <c r="AX1544" s="24"/>
      <c r="AY1544" s="24"/>
    </row>
    <row r="1545" spans="3:51" s="23" customFormat="1">
      <c r="C1545" s="115"/>
      <c r="D1545" s="115"/>
      <c r="E1545" s="115"/>
      <c r="O1545" s="24"/>
      <c r="AB1545" s="24"/>
      <c r="AC1545" s="24"/>
      <c r="AD1545" s="24"/>
      <c r="AE1545" s="24"/>
      <c r="AV1545" s="24"/>
      <c r="AW1545" s="24"/>
      <c r="AX1545" s="24"/>
      <c r="AY1545" s="24"/>
    </row>
    <row r="1546" spans="3:51" s="23" customFormat="1">
      <c r="C1546" s="115"/>
      <c r="D1546" s="115"/>
      <c r="E1546" s="115"/>
      <c r="O1546" s="24"/>
      <c r="AB1546" s="24"/>
      <c r="AC1546" s="24"/>
      <c r="AD1546" s="24"/>
      <c r="AE1546" s="24"/>
      <c r="AV1546" s="24"/>
      <c r="AW1546" s="24"/>
      <c r="AX1546" s="24"/>
      <c r="AY1546" s="24"/>
    </row>
    <row r="1547" spans="3:51" s="23" customFormat="1">
      <c r="C1547" s="115"/>
      <c r="D1547" s="115"/>
      <c r="E1547" s="115"/>
      <c r="O1547" s="24"/>
      <c r="AB1547" s="24"/>
      <c r="AC1547" s="24"/>
      <c r="AD1547" s="24"/>
      <c r="AE1547" s="24"/>
      <c r="AV1547" s="24"/>
      <c r="AW1547" s="24"/>
      <c r="AX1547" s="24"/>
      <c r="AY1547" s="24"/>
    </row>
    <row r="1548" spans="3:51" s="23" customFormat="1">
      <c r="C1548" s="115"/>
      <c r="D1548" s="115"/>
      <c r="E1548" s="115"/>
      <c r="O1548" s="24"/>
      <c r="AB1548" s="24"/>
      <c r="AC1548" s="24"/>
      <c r="AD1548" s="24"/>
      <c r="AE1548" s="24"/>
      <c r="AV1548" s="24"/>
      <c r="AW1548" s="24"/>
      <c r="AX1548" s="24"/>
      <c r="AY1548" s="24"/>
    </row>
    <row r="1549" spans="3:51" s="23" customFormat="1">
      <c r="C1549" s="115"/>
      <c r="D1549" s="115"/>
      <c r="E1549" s="115"/>
      <c r="O1549" s="24"/>
      <c r="AB1549" s="24"/>
      <c r="AC1549" s="24"/>
      <c r="AD1549" s="24"/>
      <c r="AE1549" s="24"/>
      <c r="AV1549" s="24"/>
      <c r="AW1549" s="24"/>
      <c r="AX1549" s="24"/>
      <c r="AY1549" s="24"/>
    </row>
    <row r="1550" spans="3:51" s="23" customFormat="1">
      <c r="C1550" s="115"/>
      <c r="D1550" s="115"/>
      <c r="E1550" s="115"/>
      <c r="O1550" s="24"/>
      <c r="AB1550" s="24"/>
      <c r="AC1550" s="24"/>
      <c r="AD1550" s="24"/>
      <c r="AE1550" s="24"/>
      <c r="AV1550" s="24"/>
      <c r="AW1550" s="24"/>
      <c r="AX1550" s="24"/>
      <c r="AY1550" s="24"/>
    </row>
    <row r="1551" spans="3:51" s="23" customFormat="1">
      <c r="C1551" s="115"/>
      <c r="D1551" s="115"/>
      <c r="E1551" s="115"/>
      <c r="O1551" s="24"/>
      <c r="AB1551" s="24"/>
      <c r="AC1551" s="24"/>
      <c r="AD1551" s="24"/>
      <c r="AE1551" s="24"/>
      <c r="AV1551" s="24"/>
      <c r="AW1551" s="24"/>
      <c r="AX1551" s="24"/>
      <c r="AY1551" s="24"/>
    </row>
    <row r="1552" spans="3:51" s="23" customFormat="1">
      <c r="C1552" s="115"/>
      <c r="D1552" s="115"/>
      <c r="E1552" s="115"/>
      <c r="O1552" s="24"/>
      <c r="AB1552" s="24"/>
      <c r="AC1552" s="24"/>
      <c r="AD1552" s="24"/>
      <c r="AE1552" s="24"/>
      <c r="AV1552" s="24"/>
      <c r="AW1552" s="24"/>
      <c r="AX1552" s="24"/>
      <c r="AY1552" s="24"/>
    </row>
    <row r="1553" spans="3:51" s="23" customFormat="1">
      <c r="C1553" s="115"/>
      <c r="D1553" s="115"/>
      <c r="E1553" s="115"/>
      <c r="O1553" s="24"/>
      <c r="AB1553" s="24"/>
      <c r="AC1553" s="24"/>
      <c r="AD1553" s="24"/>
      <c r="AE1553" s="24"/>
      <c r="AV1553" s="24"/>
      <c r="AW1553" s="24"/>
      <c r="AX1553" s="24"/>
      <c r="AY1553" s="24"/>
    </row>
    <row r="1554" spans="3:51" s="23" customFormat="1">
      <c r="C1554" s="115"/>
      <c r="D1554" s="115"/>
      <c r="E1554" s="115"/>
      <c r="O1554" s="24"/>
      <c r="AB1554" s="24"/>
      <c r="AC1554" s="24"/>
      <c r="AD1554" s="24"/>
      <c r="AE1554" s="24"/>
      <c r="AV1554" s="24"/>
      <c r="AW1554" s="24"/>
      <c r="AX1554" s="24"/>
      <c r="AY1554" s="24"/>
    </row>
    <row r="1555" spans="3:51" s="23" customFormat="1">
      <c r="C1555" s="115"/>
      <c r="D1555" s="115"/>
      <c r="E1555" s="115"/>
      <c r="O1555" s="24"/>
      <c r="AB1555" s="24"/>
      <c r="AC1555" s="24"/>
      <c r="AD1555" s="24"/>
      <c r="AE1555" s="24"/>
      <c r="AV1555" s="24"/>
      <c r="AW1555" s="24"/>
      <c r="AX1555" s="24"/>
      <c r="AY1555" s="24"/>
    </row>
    <row r="1556" spans="3:51" s="23" customFormat="1">
      <c r="C1556" s="115"/>
      <c r="D1556" s="115"/>
      <c r="E1556" s="115"/>
      <c r="O1556" s="24"/>
      <c r="AB1556" s="24"/>
      <c r="AC1556" s="24"/>
      <c r="AD1556" s="24"/>
      <c r="AE1556" s="24"/>
      <c r="AV1556" s="24"/>
      <c r="AW1556" s="24"/>
      <c r="AX1556" s="24"/>
      <c r="AY1556" s="24"/>
    </row>
    <row r="1557" spans="3:51" s="23" customFormat="1">
      <c r="C1557" s="115"/>
      <c r="D1557" s="115"/>
      <c r="E1557" s="115"/>
      <c r="O1557" s="24"/>
      <c r="AB1557" s="24"/>
      <c r="AC1557" s="24"/>
      <c r="AD1557" s="24"/>
      <c r="AE1557" s="24"/>
      <c r="AV1557" s="24"/>
      <c r="AW1557" s="24"/>
      <c r="AX1557" s="24"/>
      <c r="AY1557" s="24"/>
    </row>
    <row r="1558" spans="3:51" s="23" customFormat="1">
      <c r="C1558" s="115"/>
      <c r="D1558" s="115"/>
      <c r="E1558" s="115"/>
      <c r="O1558" s="24"/>
      <c r="AB1558" s="24"/>
      <c r="AC1558" s="24"/>
      <c r="AD1558" s="24"/>
      <c r="AE1558" s="24"/>
      <c r="AV1558" s="24"/>
      <c r="AW1558" s="24"/>
      <c r="AX1558" s="24"/>
      <c r="AY1558" s="24"/>
    </row>
    <row r="1559" spans="3:51" s="23" customFormat="1">
      <c r="C1559" s="115"/>
      <c r="D1559" s="115"/>
      <c r="E1559" s="115"/>
      <c r="O1559" s="24"/>
      <c r="AB1559" s="24"/>
      <c r="AC1559" s="24"/>
      <c r="AD1559" s="24"/>
      <c r="AE1559" s="24"/>
      <c r="AV1559" s="24"/>
      <c r="AW1559" s="24"/>
      <c r="AX1559" s="24"/>
      <c r="AY1559" s="24"/>
    </row>
    <row r="1560" spans="3:51" s="23" customFormat="1">
      <c r="C1560" s="115"/>
      <c r="D1560" s="115"/>
      <c r="E1560" s="115"/>
      <c r="O1560" s="24"/>
      <c r="AB1560" s="24"/>
      <c r="AC1560" s="24"/>
      <c r="AD1560" s="24"/>
      <c r="AE1560" s="24"/>
      <c r="AV1560" s="24"/>
      <c r="AW1560" s="24"/>
      <c r="AX1560" s="24"/>
      <c r="AY1560" s="24"/>
    </row>
    <row r="1561" spans="3:51" s="23" customFormat="1">
      <c r="C1561" s="115"/>
      <c r="D1561" s="115"/>
      <c r="E1561" s="115"/>
      <c r="O1561" s="24"/>
      <c r="AB1561" s="24"/>
      <c r="AC1561" s="24"/>
      <c r="AD1561" s="24"/>
      <c r="AE1561" s="24"/>
      <c r="AV1561" s="24"/>
      <c r="AW1561" s="24"/>
      <c r="AX1561" s="24"/>
      <c r="AY1561" s="24"/>
    </row>
    <row r="1562" spans="3:51" s="23" customFormat="1">
      <c r="C1562" s="115"/>
      <c r="D1562" s="115"/>
      <c r="E1562" s="115"/>
      <c r="O1562" s="24"/>
      <c r="AB1562" s="24"/>
      <c r="AC1562" s="24"/>
      <c r="AD1562" s="24"/>
      <c r="AE1562" s="24"/>
      <c r="AV1562" s="24"/>
      <c r="AW1562" s="24"/>
      <c r="AX1562" s="24"/>
      <c r="AY1562" s="24"/>
    </row>
    <row r="1563" spans="3:51" s="23" customFormat="1">
      <c r="C1563" s="115"/>
      <c r="D1563" s="115"/>
      <c r="E1563" s="115"/>
      <c r="O1563" s="24"/>
      <c r="AB1563" s="24"/>
      <c r="AC1563" s="24"/>
      <c r="AD1563" s="24"/>
      <c r="AE1563" s="24"/>
      <c r="AV1563" s="24"/>
      <c r="AW1563" s="24"/>
      <c r="AX1563" s="24"/>
      <c r="AY1563" s="24"/>
    </row>
    <row r="1564" spans="3:51" s="23" customFormat="1">
      <c r="C1564" s="115"/>
      <c r="D1564" s="115"/>
      <c r="E1564" s="115"/>
      <c r="O1564" s="24"/>
      <c r="AB1564" s="24"/>
      <c r="AC1564" s="24"/>
      <c r="AD1564" s="24"/>
      <c r="AE1564" s="24"/>
      <c r="AV1564" s="24"/>
      <c r="AW1564" s="24"/>
      <c r="AX1564" s="24"/>
      <c r="AY1564" s="24"/>
    </row>
    <row r="1565" spans="3:51" s="23" customFormat="1">
      <c r="C1565" s="115"/>
      <c r="D1565" s="115"/>
      <c r="E1565" s="115"/>
      <c r="O1565" s="24"/>
      <c r="AB1565" s="24"/>
      <c r="AC1565" s="24"/>
      <c r="AD1565" s="24"/>
      <c r="AE1565" s="24"/>
      <c r="AV1565" s="24"/>
      <c r="AW1565" s="24"/>
      <c r="AX1565" s="24"/>
      <c r="AY1565" s="24"/>
    </row>
    <row r="1566" spans="3:51" s="23" customFormat="1">
      <c r="C1566" s="115"/>
      <c r="D1566" s="115"/>
      <c r="E1566" s="115"/>
      <c r="O1566" s="24"/>
      <c r="AB1566" s="24"/>
      <c r="AC1566" s="24"/>
      <c r="AD1566" s="24"/>
      <c r="AE1566" s="24"/>
      <c r="AV1566" s="24"/>
      <c r="AW1566" s="24"/>
      <c r="AX1566" s="24"/>
      <c r="AY1566" s="24"/>
    </row>
    <row r="1567" spans="3:51" s="23" customFormat="1">
      <c r="C1567" s="115"/>
      <c r="D1567" s="115"/>
      <c r="E1567" s="115"/>
      <c r="O1567" s="24"/>
      <c r="AB1567" s="24"/>
      <c r="AC1567" s="24"/>
      <c r="AD1567" s="24"/>
      <c r="AE1567" s="24"/>
      <c r="AV1567" s="24"/>
      <c r="AW1567" s="24"/>
      <c r="AX1567" s="24"/>
      <c r="AY1567" s="24"/>
    </row>
    <row r="1568" spans="3:51" s="23" customFormat="1">
      <c r="C1568" s="115"/>
      <c r="D1568" s="115"/>
      <c r="E1568" s="115"/>
      <c r="O1568" s="24"/>
      <c r="AB1568" s="24"/>
      <c r="AC1568" s="24"/>
      <c r="AD1568" s="24"/>
      <c r="AE1568" s="24"/>
      <c r="AV1568" s="24"/>
      <c r="AW1568" s="24"/>
      <c r="AX1568" s="24"/>
      <c r="AY1568" s="24"/>
    </row>
    <row r="1569" spans="3:51" s="23" customFormat="1">
      <c r="C1569" s="115"/>
      <c r="D1569" s="115"/>
      <c r="E1569" s="115"/>
      <c r="O1569" s="24"/>
      <c r="AB1569" s="24"/>
      <c r="AC1569" s="24"/>
      <c r="AD1569" s="24"/>
      <c r="AE1569" s="24"/>
      <c r="AV1569" s="24"/>
      <c r="AW1569" s="24"/>
      <c r="AX1569" s="24"/>
      <c r="AY1569" s="24"/>
    </row>
    <row r="1570" spans="3:51" s="23" customFormat="1">
      <c r="C1570" s="115"/>
      <c r="D1570" s="115"/>
      <c r="E1570" s="115"/>
      <c r="O1570" s="24"/>
      <c r="AB1570" s="24"/>
      <c r="AC1570" s="24"/>
      <c r="AD1570" s="24"/>
      <c r="AE1570" s="24"/>
      <c r="AV1570" s="24"/>
      <c r="AW1570" s="24"/>
      <c r="AX1570" s="24"/>
      <c r="AY1570" s="24"/>
    </row>
    <row r="1571" spans="3:51" s="23" customFormat="1">
      <c r="C1571" s="115"/>
      <c r="D1571" s="115"/>
      <c r="E1571" s="115"/>
      <c r="O1571" s="24"/>
      <c r="AB1571" s="24"/>
      <c r="AC1571" s="24"/>
      <c r="AD1571" s="24"/>
      <c r="AE1571" s="24"/>
      <c r="AV1571" s="24"/>
      <c r="AW1571" s="24"/>
      <c r="AX1571" s="24"/>
      <c r="AY1571" s="24"/>
    </row>
    <row r="1572" spans="3:51" s="23" customFormat="1">
      <c r="C1572" s="115"/>
      <c r="D1572" s="115"/>
      <c r="E1572" s="115"/>
      <c r="O1572" s="24"/>
      <c r="AB1572" s="24"/>
      <c r="AC1572" s="24"/>
      <c r="AD1572" s="24"/>
      <c r="AE1572" s="24"/>
      <c r="AV1572" s="24"/>
      <c r="AW1572" s="24"/>
      <c r="AX1572" s="24"/>
      <c r="AY1572" s="24"/>
    </row>
    <row r="1573" spans="3:51" s="23" customFormat="1">
      <c r="C1573" s="115"/>
      <c r="D1573" s="115"/>
      <c r="E1573" s="115"/>
      <c r="O1573" s="24"/>
      <c r="AB1573" s="24"/>
      <c r="AC1573" s="24"/>
      <c r="AD1573" s="24"/>
      <c r="AE1573" s="24"/>
      <c r="AV1573" s="24"/>
      <c r="AW1573" s="24"/>
      <c r="AX1573" s="24"/>
      <c r="AY1573" s="24"/>
    </row>
    <row r="1574" spans="3:51" s="23" customFormat="1">
      <c r="C1574" s="115"/>
      <c r="D1574" s="115"/>
      <c r="E1574" s="115"/>
      <c r="O1574" s="24"/>
      <c r="AB1574" s="24"/>
      <c r="AC1574" s="24"/>
      <c r="AD1574" s="24"/>
      <c r="AE1574" s="24"/>
      <c r="AV1574" s="24"/>
      <c r="AW1574" s="24"/>
      <c r="AX1574" s="24"/>
      <c r="AY1574" s="24"/>
    </row>
    <row r="1575" spans="3:51" s="23" customFormat="1">
      <c r="C1575" s="115"/>
      <c r="D1575" s="115"/>
      <c r="E1575" s="115"/>
      <c r="O1575" s="24"/>
      <c r="AB1575" s="24"/>
      <c r="AC1575" s="24"/>
      <c r="AD1575" s="24"/>
      <c r="AE1575" s="24"/>
      <c r="AV1575" s="24"/>
      <c r="AW1575" s="24"/>
      <c r="AX1575" s="24"/>
      <c r="AY1575" s="24"/>
    </row>
    <row r="1576" spans="3:51" s="23" customFormat="1">
      <c r="C1576" s="115"/>
      <c r="D1576" s="115"/>
      <c r="E1576" s="115"/>
      <c r="O1576" s="24"/>
      <c r="AB1576" s="24"/>
      <c r="AC1576" s="24"/>
      <c r="AD1576" s="24"/>
      <c r="AE1576" s="24"/>
      <c r="AV1576" s="24"/>
      <c r="AW1576" s="24"/>
      <c r="AX1576" s="24"/>
      <c r="AY1576" s="24"/>
    </row>
    <row r="1577" spans="3:51" s="23" customFormat="1">
      <c r="C1577" s="115"/>
      <c r="D1577" s="115"/>
      <c r="E1577" s="115"/>
      <c r="O1577" s="24"/>
      <c r="AB1577" s="24"/>
      <c r="AC1577" s="24"/>
      <c r="AD1577" s="24"/>
      <c r="AE1577" s="24"/>
      <c r="AV1577" s="24"/>
      <c r="AW1577" s="24"/>
      <c r="AX1577" s="24"/>
      <c r="AY1577" s="24"/>
    </row>
    <row r="1578" spans="3:51" s="23" customFormat="1">
      <c r="C1578" s="115"/>
      <c r="D1578" s="115"/>
      <c r="E1578" s="115"/>
      <c r="O1578" s="24"/>
      <c r="AB1578" s="24"/>
      <c r="AC1578" s="24"/>
      <c r="AD1578" s="24"/>
      <c r="AE1578" s="24"/>
      <c r="AV1578" s="24"/>
      <c r="AW1578" s="24"/>
      <c r="AX1578" s="24"/>
      <c r="AY1578" s="24"/>
    </row>
    <row r="1579" spans="3:51" s="23" customFormat="1">
      <c r="C1579" s="115"/>
      <c r="D1579" s="115"/>
      <c r="E1579" s="115"/>
      <c r="O1579" s="24"/>
      <c r="AB1579" s="24"/>
      <c r="AC1579" s="24"/>
      <c r="AD1579" s="24"/>
      <c r="AE1579" s="24"/>
      <c r="AV1579" s="24"/>
      <c r="AW1579" s="24"/>
      <c r="AX1579" s="24"/>
      <c r="AY1579" s="24"/>
    </row>
    <row r="1580" spans="3:51" s="23" customFormat="1">
      <c r="C1580" s="115"/>
      <c r="D1580" s="115"/>
      <c r="E1580" s="115"/>
      <c r="O1580" s="24"/>
      <c r="AB1580" s="24"/>
      <c r="AC1580" s="24"/>
      <c r="AD1580" s="24"/>
      <c r="AE1580" s="24"/>
      <c r="AV1580" s="24"/>
      <c r="AW1580" s="24"/>
      <c r="AX1580" s="24"/>
      <c r="AY1580" s="24"/>
    </row>
    <row r="1581" spans="3:51" s="23" customFormat="1">
      <c r="C1581" s="115"/>
      <c r="D1581" s="115"/>
      <c r="E1581" s="115"/>
      <c r="O1581" s="24"/>
      <c r="AB1581" s="24"/>
      <c r="AC1581" s="24"/>
      <c r="AD1581" s="24"/>
      <c r="AE1581" s="24"/>
      <c r="AV1581" s="24"/>
      <c r="AW1581" s="24"/>
      <c r="AX1581" s="24"/>
      <c r="AY1581" s="24"/>
    </row>
    <row r="1582" spans="3:51" s="23" customFormat="1">
      <c r="C1582" s="115"/>
      <c r="D1582" s="115"/>
      <c r="E1582" s="115"/>
      <c r="O1582" s="24"/>
      <c r="AB1582" s="24"/>
      <c r="AC1582" s="24"/>
      <c r="AD1582" s="24"/>
      <c r="AE1582" s="24"/>
      <c r="AV1582" s="24"/>
      <c r="AW1582" s="24"/>
      <c r="AX1582" s="24"/>
      <c r="AY1582" s="24"/>
    </row>
    <row r="1583" spans="3:51" s="23" customFormat="1">
      <c r="C1583" s="115"/>
      <c r="D1583" s="115"/>
      <c r="E1583" s="115"/>
      <c r="O1583" s="24"/>
      <c r="AB1583" s="24"/>
      <c r="AC1583" s="24"/>
      <c r="AD1583" s="24"/>
      <c r="AE1583" s="24"/>
      <c r="AV1583" s="24"/>
      <c r="AW1583" s="24"/>
      <c r="AX1583" s="24"/>
      <c r="AY1583" s="24"/>
    </row>
    <row r="1584" spans="3:51" s="23" customFormat="1">
      <c r="C1584" s="115"/>
      <c r="D1584" s="115"/>
      <c r="E1584" s="115"/>
      <c r="O1584" s="24"/>
      <c r="AB1584" s="24"/>
      <c r="AC1584" s="24"/>
      <c r="AD1584" s="24"/>
      <c r="AE1584" s="24"/>
      <c r="AV1584" s="24"/>
      <c r="AW1584" s="24"/>
      <c r="AX1584" s="24"/>
      <c r="AY1584" s="24"/>
    </row>
    <row r="1585" spans="3:51" s="23" customFormat="1">
      <c r="C1585" s="115"/>
      <c r="D1585" s="115"/>
      <c r="E1585" s="115"/>
      <c r="O1585" s="24"/>
      <c r="AB1585" s="24"/>
      <c r="AC1585" s="24"/>
      <c r="AD1585" s="24"/>
      <c r="AE1585" s="24"/>
      <c r="AV1585" s="24"/>
      <c r="AW1585" s="24"/>
      <c r="AX1585" s="24"/>
      <c r="AY1585" s="24"/>
    </row>
    <row r="1586" spans="3:51" s="23" customFormat="1">
      <c r="C1586" s="115"/>
      <c r="D1586" s="115"/>
      <c r="E1586" s="115"/>
      <c r="O1586" s="24"/>
      <c r="AB1586" s="24"/>
      <c r="AC1586" s="24"/>
      <c r="AD1586" s="24"/>
      <c r="AE1586" s="24"/>
      <c r="AV1586" s="24"/>
      <c r="AW1586" s="24"/>
      <c r="AX1586" s="24"/>
      <c r="AY1586" s="24"/>
    </row>
    <row r="1587" spans="3:51" s="23" customFormat="1">
      <c r="C1587" s="115"/>
      <c r="D1587" s="115"/>
      <c r="E1587" s="115"/>
      <c r="O1587" s="24"/>
      <c r="AB1587" s="24"/>
      <c r="AC1587" s="24"/>
      <c r="AD1587" s="24"/>
      <c r="AE1587" s="24"/>
      <c r="AV1587" s="24"/>
      <c r="AW1587" s="24"/>
      <c r="AX1587" s="24"/>
      <c r="AY1587" s="24"/>
    </row>
    <row r="1588" spans="3:51" s="23" customFormat="1">
      <c r="C1588" s="115"/>
      <c r="D1588" s="115"/>
      <c r="E1588" s="115"/>
      <c r="O1588" s="24"/>
      <c r="AB1588" s="24"/>
      <c r="AC1588" s="24"/>
      <c r="AD1588" s="24"/>
      <c r="AE1588" s="24"/>
      <c r="AV1588" s="24"/>
      <c r="AW1588" s="24"/>
      <c r="AX1588" s="24"/>
      <c r="AY1588" s="24"/>
    </row>
    <row r="1589" spans="3:51" s="23" customFormat="1">
      <c r="C1589" s="115"/>
      <c r="D1589" s="115"/>
      <c r="E1589" s="115"/>
      <c r="O1589" s="24"/>
      <c r="AB1589" s="24"/>
      <c r="AC1589" s="24"/>
      <c r="AD1589" s="24"/>
      <c r="AE1589" s="24"/>
      <c r="AV1589" s="24"/>
      <c r="AW1589" s="24"/>
      <c r="AX1589" s="24"/>
      <c r="AY1589" s="24"/>
    </row>
    <row r="1590" spans="3:51" s="23" customFormat="1">
      <c r="C1590" s="115"/>
      <c r="D1590" s="115"/>
      <c r="E1590" s="115"/>
      <c r="O1590" s="24"/>
      <c r="AB1590" s="24"/>
      <c r="AC1590" s="24"/>
      <c r="AD1590" s="24"/>
      <c r="AE1590" s="24"/>
      <c r="AV1590" s="24"/>
      <c r="AW1590" s="24"/>
      <c r="AX1590" s="24"/>
      <c r="AY1590" s="24"/>
    </row>
    <row r="1591" spans="3:51" s="23" customFormat="1">
      <c r="C1591" s="115"/>
      <c r="D1591" s="115"/>
      <c r="E1591" s="115"/>
      <c r="O1591" s="24"/>
      <c r="AB1591" s="24"/>
      <c r="AC1591" s="24"/>
      <c r="AD1591" s="24"/>
      <c r="AE1591" s="24"/>
      <c r="AV1591" s="24"/>
      <c r="AW1591" s="24"/>
      <c r="AX1591" s="24"/>
      <c r="AY1591" s="24"/>
    </row>
    <row r="1592" spans="3:51" s="23" customFormat="1">
      <c r="C1592" s="115"/>
      <c r="D1592" s="115"/>
      <c r="E1592" s="115"/>
      <c r="O1592" s="24"/>
      <c r="AB1592" s="24"/>
      <c r="AC1592" s="24"/>
      <c r="AD1592" s="24"/>
      <c r="AE1592" s="24"/>
      <c r="AV1592" s="24"/>
      <c r="AW1592" s="24"/>
      <c r="AX1592" s="24"/>
      <c r="AY1592" s="24"/>
    </row>
    <row r="1593" spans="3:51" s="23" customFormat="1">
      <c r="C1593" s="115"/>
      <c r="D1593" s="115"/>
      <c r="E1593" s="115"/>
      <c r="O1593" s="24"/>
      <c r="AB1593" s="24"/>
      <c r="AC1593" s="24"/>
      <c r="AD1593" s="24"/>
      <c r="AE1593" s="24"/>
      <c r="AV1593" s="24"/>
      <c r="AW1593" s="24"/>
      <c r="AX1593" s="24"/>
      <c r="AY1593" s="24"/>
    </row>
    <row r="1594" spans="3:51" s="23" customFormat="1">
      <c r="C1594" s="115"/>
      <c r="D1594" s="115"/>
      <c r="E1594" s="115"/>
      <c r="O1594" s="24"/>
      <c r="AB1594" s="24"/>
      <c r="AC1594" s="24"/>
      <c r="AD1594" s="24"/>
      <c r="AE1594" s="24"/>
      <c r="AV1594" s="24"/>
      <c r="AW1594" s="24"/>
      <c r="AX1594" s="24"/>
      <c r="AY1594" s="24"/>
    </row>
    <row r="1595" spans="3:51" s="23" customFormat="1">
      <c r="C1595" s="115"/>
      <c r="D1595" s="115"/>
      <c r="E1595" s="115"/>
      <c r="O1595" s="24"/>
      <c r="AB1595" s="24"/>
      <c r="AC1595" s="24"/>
      <c r="AD1595" s="24"/>
      <c r="AE1595" s="24"/>
      <c r="AV1595" s="24"/>
      <c r="AW1595" s="24"/>
      <c r="AX1595" s="24"/>
      <c r="AY1595" s="24"/>
    </row>
    <row r="1596" spans="3:51" s="23" customFormat="1">
      <c r="C1596" s="115"/>
      <c r="D1596" s="115"/>
      <c r="E1596" s="115"/>
      <c r="O1596" s="24"/>
      <c r="AB1596" s="24"/>
      <c r="AC1596" s="24"/>
      <c r="AD1596" s="24"/>
      <c r="AE1596" s="24"/>
      <c r="AV1596" s="24"/>
      <c r="AW1596" s="24"/>
      <c r="AX1596" s="24"/>
      <c r="AY1596" s="24"/>
    </row>
    <row r="1597" spans="3:51" s="23" customFormat="1">
      <c r="C1597" s="115"/>
      <c r="D1597" s="115"/>
      <c r="E1597" s="115"/>
      <c r="O1597" s="24"/>
      <c r="AB1597" s="24"/>
      <c r="AC1597" s="24"/>
      <c r="AD1597" s="24"/>
      <c r="AE1597" s="24"/>
      <c r="AV1597" s="24"/>
      <c r="AW1597" s="24"/>
      <c r="AX1597" s="24"/>
      <c r="AY1597" s="24"/>
    </row>
    <row r="1598" spans="3:51" s="23" customFormat="1">
      <c r="C1598" s="115"/>
      <c r="D1598" s="115"/>
      <c r="E1598" s="115"/>
      <c r="O1598" s="24"/>
      <c r="AB1598" s="24"/>
      <c r="AC1598" s="24"/>
      <c r="AD1598" s="24"/>
      <c r="AE1598" s="24"/>
      <c r="AV1598" s="24"/>
      <c r="AW1598" s="24"/>
      <c r="AX1598" s="24"/>
      <c r="AY1598" s="24"/>
    </row>
    <row r="1599" spans="3:51" s="23" customFormat="1">
      <c r="C1599" s="115"/>
      <c r="D1599" s="115"/>
      <c r="E1599" s="115"/>
      <c r="O1599" s="24"/>
      <c r="AB1599" s="24"/>
      <c r="AC1599" s="24"/>
      <c r="AD1599" s="24"/>
      <c r="AE1599" s="24"/>
      <c r="AV1599" s="24"/>
      <c r="AW1599" s="24"/>
      <c r="AX1599" s="24"/>
      <c r="AY1599" s="24"/>
    </row>
    <row r="1600" spans="3:51" s="23" customFormat="1">
      <c r="C1600" s="115"/>
      <c r="D1600" s="115"/>
      <c r="E1600" s="115"/>
      <c r="O1600" s="24"/>
      <c r="AB1600" s="24"/>
      <c r="AC1600" s="24"/>
      <c r="AD1600" s="24"/>
      <c r="AE1600" s="24"/>
      <c r="AV1600" s="24"/>
      <c r="AW1600" s="24"/>
      <c r="AX1600" s="24"/>
      <c r="AY1600" s="24"/>
    </row>
    <row r="1601" spans="3:51" s="23" customFormat="1">
      <c r="C1601" s="115"/>
      <c r="D1601" s="115"/>
      <c r="E1601" s="115"/>
      <c r="O1601" s="24"/>
      <c r="AB1601" s="24"/>
      <c r="AC1601" s="24"/>
      <c r="AD1601" s="24"/>
      <c r="AE1601" s="24"/>
      <c r="AV1601" s="24"/>
      <c r="AW1601" s="24"/>
      <c r="AX1601" s="24"/>
      <c r="AY1601" s="24"/>
    </row>
    <row r="1602" spans="3:51" s="23" customFormat="1">
      <c r="C1602" s="115"/>
      <c r="D1602" s="115"/>
      <c r="E1602" s="115"/>
      <c r="O1602" s="24"/>
      <c r="AB1602" s="24"/>
      <c r="AC1602" s="24"/>
      <c r="AD1602" s="24"/>
      <c r="AE1602" s="24"/>
      <c r="AV1602" s="24"/>
      <c r="AW1602" s="24"/>
      <c r="AX1602" s="24"/>
      <c r="AY1602" s="24"/>
    </row>
    <row r="1603" spans="3:51" s="23" customFormat="1">
      <c r="C1603" s="115"/>
      <c r="D1603" s="115"/>
      <c r="E1603" s="115"/>
      <c r="O1603" s="24"/>
      <c r="AB1603" s="24"/>
      <c r="AC1603" s="24"/>
      <c r="AD1603" s="24"/>
      <c r="AE1603" s="24"/>
      <c r="AV1603" s="24"/>
      <c r="AW1603" s="24"/>
      <c r="AX1603" s="24"/>
      <c r="AY1603" s="24"/>
    </row>
    <row r="1604" spans="3:51" s="23" customFormat="1">
      <c r="C1604" s="115"/>
      <c r="D1604" s="115"/>
      <c r="E1604" s="115"/>
      <c r="O1604" s="24"/>
      <c r="AB1604" s="24"/>
      <c r="AC1604" s="24"/>
      <c r="AD1604" s="24"/>
      <c r="AE1604" s="24"/>
      <c r="AV1604" s="24"/>
      <c r="AW1604" s="24"/>
      <c r="AX1604" s="24"/>
      <c r="AY1604" s="24"/>
    </row>
    <row r="1605" spans="3:51" s="23" customFormat="1">
      <c r="C1605" s="115"/>
      <c r="D1605" s="115"/>
      <c r="E1605" s="115"/>
      <c r="O1605" s="24"/>
      <c r="AB1605" s="24"/>
      <c r="AC1605" s="24"/>
      <c r="AD1605" s="24"/>
      <c r="AE1605" s="24"/>
      <c r="AV1605" s="24"/>
      <c r="AW1605" s="24"/>
      <c r="AX1605" s="24"/>
      <c r="AY1605" s="24"/>
    </row>
    <row r="1606" spans="3:51" s="23" customFormat="1">
      <c r="C1606" s="115"/>
      <c r="D1606" s="115"/>
      <c r="E1606" s="115"/>
      <c r="O1606" s="24"/>
      <c r="AB1606" s="24"/>
      <c r="AC1606" s="24"/>
      <c r="AD1606" s="24"/>
      <c r="AE1606" s="24"/>
      <c r="AV1606" s="24"/>
      <c r="AW1606" s="24"/>
      <c r="AX1606" s="24"/>
      <c r="AY1606" s="24"/>
    </row>
    <row r="1607" spans="3:51" s="23" customFormat="1">
      <c r="C1607" s="115"/>
      <c r="D1607" s="115"/>
      <c r="E1607" s="115"/>
      <c r="O1607" s="24"/>
      <c r="AB1607" s="24"/>
      <c r="AC1607" s="24"/>
      <c r="AD1607" s="24"/>
      <c r="AE1607" s="24"/>
      <c r="AV1607" s="24"/>
      <c r="AW1607" s="24"/>
      <c r="AX1607" s="24"/>
      <c r="AY1607" s="24"/>
    </row>
    <row r="1608" spans="3:51" s="23" customFormat="1">
      <c r="C1608" s="115"/>
      <c r="D1608" s="115"/>
      <c r="E1608" s="115"/>
      <c r="O1608" s="24"/>
      <c r="AB1608" s="24"/>
      <c r="AC1608" s="24"/>
      <c r="AD1608" s="24"/>
      <c r="AE1608" s="24"/>
      <c r="AV1608" s="24"/>
      <c r="AW1608" s="24"/>
      <c r="AX1608" s="24"/>
      <c r="AY1608" s="24"/>
    </row>
    <row r="1609" spans="3:51" s="23" customFormat="1">
      <c r="C1609" s="115"/>
      <c r="D1609" s="115"/>
      <c r="E1609" s="115"/>
      <c r="O1609" s="24"/>
      <c r="AB1609" s="24"/>
      <c r="AC1609" s="24"/>
      <c r="AD1609" s="24"/>
      <c r="AE1609" s="24"/>
      <c r="AV1609" s="24"/>
      <c r="AW1609" s="24"/>
      <c r="AX1609" s="24"/>
      <c r="AY1609" s="24"/>
    </row>
    <row r="1610" spans="3:51" s="23" customFormat="1">
      <c r="C1610" s="115"/>
      <c r="D1610" s="115"/>
      <c r="E1610" s="115"/>
      <c r="O1610" s="24"/>
      <c r="AB1610" s="24"/>
      <c r="AC1610" s="24"/>
      <c r="AD1610" s="24"/>
      <c r="AE1610" s="24"/>
      <c r="AV1610" s="24"/>
      <c r="AW1610" s="24"/>
      <c r="AX1610" s="24"/>
      <c r="AY1610" s="24"/>
    </row>
    <row r="1611" spans="3:51" s="23" customFormat="1">
      <c r="C1611" s="115"/>
      <c r="D1611" s="115"/>
      <c r="E1611" s="115"/>
      <c r="O1611" s="24"/>
      <c r="AB1611" s="24"/>
      <c r="AC1611" s="24"/>
      <c r="AD1611" s="24"/>
      <c r="AE1611" s="24"/>
      <c r="AV1611" s="24"/>
      <c r="AW1611" s="24"/>
      <c r="AX1611" s="24"/>
      <c r="AY1611" s="24"/>
    </row>
    <row r="1612" spans="3:51" s="23" customFormat="1">
      <c r="C1612" s="115"/>
      <c r="D1612" s="115"/>
      <c r="E1612" s="115"/>
      <c r="O1612" s="24"/>
      <c r="AB1612" s="24"/>
      <c r="AC1612" s="24"/>
      <c r="AD1612" s="24"/>
      <c r="AE1612" s="24"/>
      <c r="AV1612" s="24"/>
      <c r="AW1612" s="24"/>
      <c r="AX1612" s="24"/>
      <c r="AY1612" s="24"/>
    </row>
    <row r="1613" spans="3:51" s="23" customFormat="1">
      <c r="C1613" s="115"/>
      <c r="D1613" s="115"/>
      <c r="E1613" s="115"/>
      <c r="O1613" s="24"/>
      <c r="AB1613" s="24"/>
      <c r="AC1613" s="24"/>
      <c r="AD1613" s="24"/>
      <c r="AE1613" s="24"/>
      <c r="AV1613" s="24"/>
      <c r="AW1613" s="24"/>
      <c r="AX1613" s="24"/>
      <c r="AY1613" s="24"/>
    </row>
    <row r="1614" spans="3:51" s="23" customFormat="1">
      <c r="C1614" s="115"/>
      <c r="D1614" s="115"/>
      <c r="E1614" s="115"/>
      <c r="O1614" s="24"/>
      <c r="AB1614" s="24"/>
      <c r="AC1614" s="24"/>
      <c r="AD1614" s="24"/>
      <c r="AE1614" s="24"/>
      <c r="AV1614" s="24"/>
      <c r="AW1614" s="24"/>
      <c r="AX1614" s="24"/>
      <c r="AY1614" s="24"/>
    </row>
    <row r="1615" spans="3:51" s="23" customFormat="1">
      <c r="C1615" s="115"/>
      <c r="D1615" s="115"/>
      <c r="E1615" s="115"/>
      <c r="O1615" s="24"/>
      <c r="AB1615" s="24"/>
      <c r="AC1615" s="24"/>
      <c r="AD1615" s="24"/>
      <c r="AE1615" s="24"/>
      <c r="AV1615" s="24"/>
      <c r="AW1615" s="24"/>
      <c r="AX1615" s="24"/>
      <c r="AY1615" s="24"/>
    </row>
    <row r="1616" spans="3:51" s="23" customFormat="1">
      <c r="C1616" s="115"/>
      <c r="D1616" s="115"/>
      <c r="E1616" s="115"/>
      <c r="O1616" s="24"/>
      <c r="AB1616" s="24"/>
      <c r="AC1616" s="24"/>
      <c r="AD1616" s="24"/>
      <c r="AE1616" s="24"/>
      <c r="AV1616" s="24"/>
      <c r="AW1616" s="24"/>
      <c r="AX1616" s="24"/>
      <c r="AY1616" s="24"/>
    </row>
    <row r="1617" spans="3:51" s="23" customFormat="1">
      <c r="C1617" s="115"/>
      <c r="D1617" s="115"/>
      <c r="E1617" s="115"/>
      <c r="O1617" s="24"/>
      <c r="AB1617" s="24"/>
      <c r="AC1617" s="24"/>
      <c r="AD1617" s="24"/>
      <c r="AE1617" s="24"/>
      <c r="AV1617" s="24"/>
      <c r="AW1617" s="24"/>
      <c r="AX1617" s="24"/>
      <c r="AY1617" s="24"/>
    </row>
    <row r="1618" spans="3:51" s="23" customFormat="1">
      <c r="C1618" s="115"/>
      <c r="D1618" s="115"/>
      <c r="E1618" s="115"/>
      <c r="O1618" s="24"/>
      <c r="AB1618" s="24"/>
      <c r="AC1618" s="24"/>
      <c r="AD1618" s="24"/>
      <c r="AE1618" s="24"/>
      <c r="AV1618" s="24"/>
      <c r="AW1618" s="24"/>
      <c r="AX1618" s="24"/>
      <c r="AY1618" s="24"/>
    </row>
    <row r="1619" spans="3:51" s="23" customFormat="1">
      <c r="C1619" s="115"/>
      <c r="D1619" s="115"/>
      <c r="E1619" s="115"/>
      <c r="O1619" s="24"/>
      <c r="AB1619" s="24"/>
      <c r="AC1619" s="24"/>
      <c r="AD1619" s="24"/>
      <c r="AE1619" s="24"/>
      <c r="AV1619" s="24"/>
      <c r="AW1619" s="24"/>
      <c r="AX1619" s="24"/>
      <c r="AY1619" s="24"/>
    </row>
    <row r="1620" spans="3:51" s="23" customFormat="1">
      <c r="C1620" s="115"/>
      <c r="D1620" s="115"/>
      <c r="E1620" s="115"/>
      <c r="O1620" s="24"/>
      <c r="AB1620" s="24"/>
      <c r="AC1620" s="24"/>
      <c r="AD1620" s="24"/>
      <c r="AE1620" s="24"/>
      <c r="AV1620" s="24"/>
      <c r="AW1620" s="24"/>
      <c r="AX1620" s="24"/>
      <c r="AY1620" s="24"/>
    </row>
    <row r="1621" spans="3:51" s="23" customFormat="1">
      <c r="C1621" s="115"/>
      <c r="D1621" s="115"/>
      <c r="E1621" s="115"/>
      <c r="O1621" s="24"/>
      <c r="AB1621" s="24"/>
      <c r="AC1621" s="24"/>
      <c r="AD1621" s="24"/>
      <c r="AE1621" s="24"/>
      <c r="AV1621" s="24"/>
      <c r="AW1621" s="24"/>
      <c r="AX1621" s="24"/>
      <c r="AY1621" s="24"/>
    </row>
    <row r="1622" spans="3:51" s="23" customFormat="1">
      <c r="C1622" s="115"/>
      <c r="D1622" s="115"/>
      <c r="E1622" s="115"/>
      <c r="O1622" s="24"/>
      <c r="AB1622" s="24"/>
      <c r="AC1622" s="24"/>
      <c r="AD1622" s="24"/>
      <c r="AE1622" s="24"/>
      <c r="AV1622" s="24"/>
      <c r="AW1622" s="24"/>
      <c r="AX1622" s="24"/>
      <c r="AY1622" s="24"/>
    </row>
    <row r="1623" spans="3:51" s="23" customFormat="1">
      <c r="C1623" s="115"/>
      <c r="D1623" s="115"/>
      <c r="E1623" s="115"/>
      <c r="O1623" s="24"/>
      <c r="AB1623" s="24"/>
      <c r="AC1623" s="24"/>
      <c r="AD1623" s="24"/>
      <c r="AE1623" s="24"/>
      <c r="AV1623" s="24"/>
      <c r="AW1623" s="24"/>
      <c r="AX1623" s="24"/>
      <c r="AY1623" s="24"/>
    </row>
    <row r="1624" spans="3:51" s="23" customFormat="1">
      <c r="C1624" s="115"/>
      <c r="D1624" s="115"/>
      <c r="E1624" s="115"/>
      <c r="O1624" s="24"/>
      <c r="AB1624" s="24"/>
      <c r="AC1624" s="24"/>
      <c r="AD1624" s="24"/>
      <c r="AE1624" s="24"/>
      <c r="AV1624" s="24"/>
      <c r="AW1624" s="24"/>
      <c r="AX1624" s="24"/>
      <c r="AY1624" s="24"/>
    </row>
    <row r="1625" spans="3:51" s="23" customFormat="1">
      <c r="C1625" s="115"/>
      <c r="D1625" s="115"/>
      <c r="E1625" s="115"/>
      <c r="O1625" s="24"/>
      <c r="AB1625" s="24"/>
      <c r="AC1625" s="24"/>
      <c r="AD1625" s="24"/>
      <c r="AE1625" s="24"/>
      <c r="AV1625" s="24"/>
      <c r="AW1625" s="24"/>
      <c r="AX1625" s="24"/>
      <c r="AY1625" s="24"/>
    </row>
    <row r="1626" spans="3:51" s="23" customFormat="1">
      <c r="C1626" s="115"/>
      <c r="D1626" s="115"/>
      <c r="E1626" s="115"/>
      <c r="O1626" s="24"/>
      <c r="AB1626" s="24"/>
      <c r="AC1626" s="24"/>
      <c r="AD1626" s="24"/>
      <c r="AE1626" s="24"/>
      <c r="AV1626" s="24"/>
      <c r="AW1626" s="24"/>
      <c r="AX1626" s="24"/>
      <c r="AY1626" s="24"/>
    </row>
    <row r="1627" spans="3:51" s="23" customFormat="1">
      <c r="C1627" s="115"/>
      <c r="D1627" s="115"/>
      <c r="E1627" s="115"/>
      <c r="O1627" s="24"/>
      <c r="AB1627" s="24"/>
      <c r="AC1627" s="24"/>
      <c r="AD1627" s="24"/>
      <c r="AE1627" s="24"/>
      <c r="AV1627" s="24"/>
      <c r="AW1627" s="24"/>
      <c r="AX1627" s="24"/>
      <c r="AY1627" s="24"/>
    </row>
    <row r="1628" spans="3:51" s="23" customFormat="1">
      <c r="C1628" s="115"/>
      <c r="D1628" s="115"/>
      <c r="E1628" s="115"/>
      <c r="O1628" s="24"/>
      <c r="AB1628" s="24"/>
      <c r="AC1628" s="24"/>
      <c r="AD1628" s="24"/>
      <c r="AE1628" s="24"/>
      <c r="AV1628" s="24"/>
      <c r="AW1628" s="24"/>
      <c r="AX1628" s="24"/>
      <c r="AY1628" s="24"/>
    </row>
    <row r="1629" spans="3:51" s="23" customFormat="1">
      <c r="C1629" s="115"/>
      <c r="D1629" s="115"/>
      <c r="E1629" s="115"/>
      <c r="O1629" s="24"/>
      <c r="AB1629" s="24"/>
      <c r="AC1629" s="24"/>
      <c r="AD1629" s="24"/>
      <c r="AE1629" s="24"/>
      <c r="AV1629" s="24"/>
      <c r="AW1629" s="24"/>
      <c r="AX1629" s="24"/>
      <c r="AY1629" s="24"/>
    </row>
    <row r="1630" spans="3:51" s="23" customFormat="1">
      <c r="C1630" s="115"/>
      <c r="D1630" s="115"/>
      <c r="E1630" s="115"/>
      <c r="O1630" s="24"/>
      <c r="AB1630" s="24"/>
      <c r="AC1630" s="24"/>
      <c r="AD1630" s="24"/>
      <c r="AE1630" s="24"/>
      <c r="AV1630" s="24"/>
      <c r="AW1630" s="24"/>
      <c r="AX1630" s="24"/>
      <c r="AY1630" s="24"/>
    </row>
    <row r="1631" spans="3:51" s="23" customFormat="1">
      <c r="C1631" s="115"/>
      <c r="D1631" s="115"/>
      <c r="E1631" s="115"/>
      <c r="O1631" s="24"/>
      <c r="AB1631" s="24"/>
      <c r="AC1631" s="24"/>
      <c r="AD1631" s="24"/>
      <c r="AE1631" s="24"/>
      <c r="AV1631" s="24"/>
      <c r="AW1631" s="24"/>
      <c r="AX1631" s="24"/>
      <c r="AY1631" s="24"/>
    </row>
    <row r="1632" spans="3:51" s="23" customFormat="1">
      <c r="C1632" s="115"/>
      <c r="D1632" s="115"/>
      <c r="E1632" s="115"/>
      <c r="O1632" s="24"/>
      <c r="AB1632" s="24"/>
      <c r="AC1632" s="24"/>
      <c r="AD1632" s="24"/>
      <c r="AE1632" s="24"/>
      <c r="AV1632" s="24"/>
      <c r="AW1632" s="24"/>
      <c r="AX1632" s="24"/>
      <c r="AY1632" s="24"/>
    </row>
    <row r="1633" spans="3:51" s="23" customFormat="1">
      <c r="C1633" s="115"/>
      <c r="D1633" s="115"/>
      <c r="E1633" s="115"/>
      <c r="O1633" s="24"/>
      <c r="AB1633" s="24"/>
      <c r="AC1633" s="24"/>
      <c r="AD1633" s="24"/>
      <c r="AE1633" s="24"/>
      <c r="AV1633" s="24"/>
      <c r="AW1633" s="24"/>
      <c r="AX1633" s="24"/>
      <c r="AY1633" s="24"/>
    </row>
    <row r="1634" spans="3:51" s="23" customFormat="1">
      <c r="C1634" s="115"/>
      <c r="D1634" s="115"/>
      <c r="E1634" s="115"/>
      <c r="O1634" s="24"/>
      <c r="AB1634" s="24"/>
      <c r="AC1634" s="24"/>
      <c r="AD1634" s="24"/>
      <c r="AE1634" s="24"/>
      <c r="AV1634" s="24"/>
      <c r="AW1634" s="24"/>
      <c r="AX1634" s="24"/>
      <c r="AY1634" s="24"/>
    </row>
    <row r="1635" spans="3:51" s="23" customFormat="1">
      <c r="C1635" s="115"/>
      <c r="D1635" s="115"/>
      <c r="E1635" s="115"/>
      <c r="O1635" s="24"/>
      <c r="AB1635" s="24"/>
      <c r="AC1635" s="24"/>
      <c r="AD1635" s="24"/>
      <c r="AE1635" s="24"/>
      <c r="AV1635" s="24"/>
      <c r="AW1635" s="24"/>
      <c r="AX1635" s="24"/>
      <c r="AY1635" s="24"/>
    </row>
    <row r="1636" spans="3:51" s="23" customFormat="1">
      <c r="C1636" s="115"/>
      <c r="D1636" s="115"/>
      <c r="E1636" s="115"/>
      <c r="O1636" s="24"/>
      <c r="AB1636" s="24"/>
      <c r="AC1636" s="24"/>
      <c r="AD1636" s="24"/>
      <c r="AE1636" s="24"/>
      <c r="AV1636" s="24"/>
      <c r="AW1636" s="24"/>
      <c r="AX1636" s="24"/>
      <c r="AY1636" s="24"/>
    </row>
    <row r="1637" spans="3:51" s="23" customFormat="1">
      <c r="C1637" s="115"/>
      <c r="D1637" s="115"/>
      <c r="E1637" s="115"/>
      <c r="O1637" s="24"/>
      <c r="AB1637" s="24"/>
      <c r="AC1637" s="24"/>
      <c r="AD1637" s="24"/>
      <c r="AE1637" s="24"/>
      <c r="AV1637" s="24"/>
      <c r="AW1637" s="24"/>
      <c r="AX1637" s="24"/>
      <c r="AY1637" s="24"/>
    </row>
    <row r="1638" spans="3:51" s="23" customFormat="1">
      <c r="C1638" s="115"/>
      <c r="D1638" s="115"/>
      <c r="E1638" s="115"/>
      <c r="O1638" s="24"/>
      <c r="AB1638" s="24"/>
      <c r="AC1638" s="24"/>
      <c r="AD1638" s="24"/>
      <c r="AE1638" s="24"/>
      <c r="AV1638" s="24"/>
      <c r="AW1638" s="24"/>
      <c r="AX1638" s="24"/>
      <c r="AY1638" s="24"/>
    </row>
    <row r="1639" spans="3:51" s="23" customFormat="1">
      <c r="C1639" s="115"/>
      <c r="D1639" s="115"/>
      <c r="E1639" s="115"/>
      <c r="O1639" s="24"/>
      <c r="AB1639" s="24"/>
      <c r="AC1639" s="24"/>
      <c r="AD1639" s="24"/>
      <c r="AE1639" s="24"/>
      <c r="AV1639" s="24"/>
      <c r="AW1639" s="24"/>
      <c r="AX1639" s="24"/>
      <c r="AY1639" s="24"/>
    </row>
    <row r="1640" spans="3:51" s="23" customFormat="1">
      <c r="C1640" s="115"/>
      <c r="D1640" s="115"/>
      <c r="E1640" s="115"/>
      <c r="O1640" s="24"/>
      <c r="AB1640" s="24"/>
      <c r="AC1640" s="24"/>
      <c r="AD1640" s="24"/>
      <c r="AE1640" s="24"/>
      <c r="AV1640" s="24"/>
      <c r="AW1640" s="24"/>
      <c r="AX1640" s="24"/>
      <c r="AY1640" s="24"/>
    </row>
    <row r="1641" spans="3:51" s="23" customFormat="1">
      <c r="C1641" s="115"/>
      <c r="D1641" s="115"/>
      <c r="E1641" s="115"/>
      <c r="O1641" s="24"/>
      <c r="AB1641" s="24"/>
      <c r="AC1641" s="24"/>
      <c r="AD1641" s="24"/>
      <c r="AE1641" s="24"/>
      <c r="AV1641" s="24"/>
      <c r="AW1641" s="24"/>
      <c r="AX1641" s="24"/>
      <c r="AY1641" s="24"/>
    </row>
    <row r="1642" spans="3:51" s="23" customFormat="1">
      <c r="C1642" s="115"/>
      <c r="D1642" s="115"/>
      <c r="E1642" s="115"/>
      <c r="O1642" s="24"/>
      <c r="AB1642" s="24"/>
      <c r="AC1642" s="24"/>
      <c r="AD1642" s="24"/>
      <c r="AE1642" s="24"/>
      <c r="AV1642" s="24"/>
      <c r="AW1642" s="24"/>
      <c r="AX1642" s="24"/>
      <c r="AY1642" s="24"/>
    </row>
    <row r="1643" spans="3:51" s="23" customFormat="1">
      <c r="C1643" s="115"/>
      <c r="D1643" s="115"/>
      <c r="E1643" s="115"/>
      <c r="O1643" s="24"/>
      <c r="AB1643" s="24"/>
      <c r="AC1643" s="24"/>
      <c r="AD1643" s="24"/>
      <c r="AE1643" s="24"/>
      <c r="AV1643" s="24"/>
      <c r="AW1643" s="24"/>
      <c r="AX1643" s="24"/>
      <c r="AY1643" s="24"/>
    </row>
    <row r="1644" spans="3:51" s="23" customFormat="1">
      <c r="C1644" s="115"/>
      <c r="D1644" s="115"/>
      <c r="E1644" s="115"/>
      <c r="O1644" s="24"/>
      <c r="AB1644" s="24"/>
      <c r="AC1644" s="24"/>
      <c r="AD1644" s="24"/>
      <c r="AE1644" s="24"/>
      <c r="AV1644" s="24"/>
      <c r="AW1644" s="24"/>
      <c r="AX1644" s="24"/>
      <c r="AY1644" s="24"/>
    </row>
    <row r="1645" spans="3:51" s="23" customFormat="1">
      <c r="C1645" s="115"/>
      <c r="D1645" s="115"/>
      <c r="E1645" s="115"/>
      <c r="O1645" s="24"/>
      <c r="AB1645" s="24"/>
      <c r="AC1645" s="24"/>
      <c r="AD1645" s="24"/>
      <c r="AE1645" s="24"/>
      <c r="AV1645" s="24"/>
      <c r="AW1645" s="24"/>
      <c r="AX1645" s="24"/>
      <c r="AY1645" s="24"/>
    </row>
    <row r="1646" spans="3:51" s="23" customFormat="1">
      <c r="C1646" s="115"/>
      <c r="D1646" s="115"/>
      <c r="E1646" s="115"/>
      <c r="O1646" s="24"/>
      <c r="AB1646" s="24"/>
      <c r="AC1646" s="24"/>
      <c r="AD1646" s="24"/>
      <c r="AE1646" s="24"/>
      <c r="AV1646" s="24"/>
      <c r="AW1646" s="24"/>
      <c r="AX1646" s="24"/>
      <c r="AY1646" s="24"/>
    </row>
    <row r="1647" spans="3:51" s="23" customFormat="1">
      <c r="C1647" s="115"/>
      <c r="D1647" s="115"/>
      <c r="E1647" s="115"/>
      <c r="O1647" s="24"/>
      <c r="AB1647" s="24"/>
      <c r="AC1647" s="24"/>
      <c r="AD1647" s="24"/>
      <c r="AE1647" s="24"/>
      <c r="AV1647" s="24"/>
      <c r="AW1647" s="24"/>
      <c r="AX1647" s="24"/>
      <c r="AY1647" s="24"/>
    </row>
    <row r="1648" spans="3:51" s="23" customFormat="1">
      <c r="C1648" s="115"/>
      <c r="D1648" s="115"/>
      <c r="E1648" s="115"/>
      <c r="O1648" s="24"/>
      <c r="AB1648" s="24"/>
      <c r="AC1648" s="24"/>
      <c r="AD1648" s="24"/>
      <c r="AE1648" s="24"/>
      <c r="AV1648" s="24"/>
      <c r="AW1648" s="24"/>
      <c r="AX1648" s="24"/>
      <c r="AY1648" s="24"/>
    </row>
    <row r="1649" spans="3:51" s="23" customFormat="1">
      <c r="C1649" s="115"/>
      <c r="D1649" s="115"/>
      <c r="E1649" s="115"/>
      <c r="O1649" s="24"/>
      <c r="AB1649" s="24"/>
      <c r="AC1649" s="24"/>
      <c r="AD1649" s="24"/>
      <c r="AE1649" s="24"/>
      <c r="AV1649" s="24"/>
      <c r="AW1649" s="24"/>
      <c r="AX1649" s="24"/>
      <c r="AY1649" s="24"/>
    </row>
    <row r="1650" spans="3:51" s="23" customFormat="1">
      <c r="C1650" s="115"/>
      <c r="D1650" s="115"/>
      <c r="E1650" s="115"/>
      <c r="O1650" s="24"/>
      <c r="AB1650" s="24"/>
      <c r="AC1650" s="24"/>
      <c r="AD1650" s="24"/>
      <c r="AE1650" s="24"/>
      <c r="AV1650" s="24"/>
      <c r="AW1650" s="24"/>
      <c r="AX1650" s="24"/>
      <c r="AY1650" s="24"/>
    </row>
    <row r="1651" spans="3:51" s="23" customFormat="1">
      <c r="C1651" s="115"/>
      <c r="D1651" s="115"/>
      <c r="E1651" s="115"/>
      <c r="O1651" s="24"/>
      <c r="AB1651" s="24"/>
      <c r="AC1651" s="24"/>
      <c r="AD1651" s="24"/>
      <c r="AE1651" s="24"/>
      <c r="AV1651" s="24"/>
      <c r="AW1651" s="24"/>
      <c r="AX1651" s="24"/>
      <c r="AY1651" s="24"/>
    </row>
    <row r="1652" spans="3:51" s="23" customFormat="1">
      <c r="C1652" s="115"/>
      <c r="D1652" s="115"/>
      <c r="E1652" s="115"/>
      <c r="O1652" s="24"/>
      <c r="AB1652" s="24"/>
      <c r="AC1652" s="24"/>
      <c r="AD1652" s="24"/>
      <c r="AE1652" s="24"/>
      <c r="AV1652" s="24"/>
      <c r="AW1652" s="24"/>
      <c r="AX1652" s="24"/>
      <c r="AY1652" s="24"/>
    </row>
    <row r="1653" spans="3:51" s="23" customFormat="1">
      <c r="C1653" s="115"/>
      <c r="D1653" s="115"/>
      <c r="E1653" s="115"/>
      <c r="O1653" s="24"/>
      <c r="AB1653" s="24"/>
      <c r="AC1653" s="24"/>
      <c r="AD1653" s="24"/>
      <c r="AE1653" s="24"/>
      <c r="AV1653" s="24"/>
      <c r="AW1653" s="24"/>
      <c r="AX1653" s="24"/>
      <c r="AY1653" s="24"/>
    </row>
    <row r="1654" spans="3:51" s="23" customFormat="1">
      <c r="C1654" s="115"/>
      <c r="D1654" s="115"/>
      <c r="E1654" s="115"/>
      <c r="O1654" s="24"/>
      <c r="AB1654" s="24"/>
      <c r="AC1654" s="24"/>
      <c r="AD1654" s="24"/>
      <c r="AE1654" s="24"/>
      <c r="AV1654" s="24"/>
      <c r="AW1654" s="24"/>
      <c r="AX1654" s="24"/>
      <c r="AY1654" s="24"/>
    </row>
    <row r="1655" spans="3:51" s="23" customFormat="1">
      <c r="C1655" s="115"/>
      <c r="D1655" s="115"/>
      <c r="E1655" s="115"/>
      <c r="O1655" s="24"/>
      <c r="AB1655" s="24"/>
      <c r="AC1655" s="24"/>
      <c r="AD1655" s="24"/>
      <c r="AE1655" s="24"/>
      <c r="AV1655" s="24"/>
      <c r="AW1655" s="24"/>
      <c r="AX1655" s="24"/>
      <c r="AY1655" s="24"/>
    </row>
    <row r="1656" spans="3:51" s="23" customFormat="1">
      <c r="C1656" s="115"/>
      <c r="D1656" s="115"/>
      <c r="E1656" s="115"/>
      <c r="O1656" s="24"/>
      <c r="AB1656" s="24"/>
      <c r="AC1656" s="24"/>
      <c r="AD1656" s="24"/>
      <c r="AE1656" s="24"/>
      <c r="AV1656" s="24"/>
      <c r="AW1656" s="24"/>
      <c r="AX1656" s="24"/>
      <c r="AY1656" s="24"/>
    </row>
    <row r="1657" spans="3:51" s="23" customFormat="1">
      <c r="C1657" s="115"/>
      <c r="D1657" s="115"/>
      <c r="E1657" s="115"/>
      <c r="O1657" s="24"/>
      <c r="AB1657" s="24"/>
      <c r="AC1657" s="24"/>
      <c r="AD1657" s="24"/>
      <c r="AE1657" s="24"/>
      <c r="AV1657" s="24"/>
      <c r="AW1657" s="24"/>
      <c r="AX1657" s="24"/>
      <c r="AY1657" s="24"/>
    </row>
    <row r="1658" spans="3:51" s="23" customFormat="1">
      <c r="C1658" s="115"/>
      <c r="D1658" s="115"/>
      <c r="E1658" s="115"/>
      <c r="O1658" s="24"/>
      <c r="AB1658" s="24"/>
      <c r="AC1658" s="24"/>
      <c r="AD1658" s="24"/>
      <c r="AE1658" s="24"/>
      <c r="AV1658" s="24"/>
      <c r="AW1658" s="24"/>
      <c r="AX1658" s="24"/>
      <c r="AY1658" s="24"/>
    </row>
    <row r="1659" spans="3:51" s="23" customFormat="1">
      <c r="C1659" s="115"/>
      <c r="D1659" s="115"/>
      <c r="E1659" s="115"/>
      <c r="O1659" s="24"/>
      <c r="AB1659" s="24"/>
      <c r="AC1659" s="24"/>
      <c r="AD1659" s="24"/>
      <c r="AE1659" s="24"/>
      <c r="AV1659" s="24"/>
      <c r="AW1659" s="24"/>
      <c r="AX1659" s="24"/>
      <c r="AY1659" s="24"/>
    </row>
    <row r="1660" spans="3:51" s="23" customFormat="1">
      <c r="C1660" s="115"/>
      <c r="D1660" s="115"/>
      <c r="E1660" s="115"/>
      <c r="O1660" s="24"/>
      <c r="AB1660" s="24"/>
      <c r="AC1660" s="24"/>
      <c r="AD1660" s="24"/>
      <c r="AE1660" s="24"/>
      <c r="AV1660" s="24"/>
      <c r="AW1660" s="24"/>
      <c r="AX1660" s="24"/>
      <c r="AY1660" s="24"/>
    </row>
    <row r="1661" spans="3:51" s="23" customFormat="1">
      <c r="C1661" s="115"/>
      <c r="D1661" s="115"/>
      <c r="E1661" s="115"/>
      <c r="O1661" s="24"/>
      <c r="AB1661" s="24"/>
      <c r="AC1661" s="24"/>
      <c r="AD1661" s="24"/>
      <c r="AE1661" s="24"/>
      <c r="AV1661" s="24"/>
      <c r="AW1661" s="24"/>
      <c r="AX1661" s="24"/>
      <c r="AY1661" s="24"/>
    </row>
    <row r="1662" spans="3:51" s="23" customFormat="1">
      <c r="C1662" s="115"/>
      <c r="D1662" s="115"/>
      <c r="E1662" s="115"/>
      <c r="O1662" s="24"/>
      <c r="AB1662" s="24"/>
      <c r="AC1662" s="24"/>
      <c r="AD1662" s="24"/>
      <c r="AE1662" s="24"/>
      <c r="AV1662" s="24"/>
      <c r="AW1662" s="24"/>
      <c r="AX1662" s="24"/>
      <c r="AY1662" s="24"/>
    </row>
    <row r="1663" spans="3:51" s="23" customFormat="1">
      <c r="C1663" s="115"/>
      <c r="D1663" s="115"/>
      <c r="E1663" s="115"/>
      <c r="O1663" s="24"/>
      <c r="AB1663" s="24"/>
      <c r="AC1663" s="24"/>
      <c r="AD1663" s="24"/>
      <c r="AE1663" s="24"/>
      <c r="AV1663" s="24"/>
      <c r="AW1663" s="24"/>
      <c r="AX1663" s="24"/>
      <c r="AY1663" s="24"/>
    </row>
    <row r="1664" spans="3:51" s="23" customFormat="1">
      <c r="C1664" s="115"/>
      <c r="D1664" s="115"/>
      <c r="E1664" s="115"/>
      <c r="O1664" s="24"/>
      <c r="AB1664" s="24"/>
      <c r="AC1664" s="24"/>
      <c r="AD1664" s="24"/>
      <c r="AE1664" s="24"/>
      <c r="AV1664" s="24"/>
      <c r="AW1664" s="24"/>
      <c r="AX1664" s="24"/>
      <c r="AY1664" s="24"/>
    </row>
    <row r="1665" spans="3:51" s="23" customFormat="1">
      <c r="C1665" s="115"/>
      <c r="D1665" s="115"/>
      <c r="E1665" s="115"/>
      <c r="O1665" s="24"/>
      <c r="AB1665" s="24"/>
      <c r="AC1665" s="24"/>
      <c r="AD1665" s="24"/>
      <c r="AE1665" s="24"/>
      <c r="AV1665" s="24"/>
      <c r="AW1665" s="24"/>
      <c r="AX1665" s="24"/>
      <c r="AY1665" s="24"/>
    </row>
    <row r="1666" spans="3:51" s="23" customFormat="1">
      <c r="C1666" s="115"/>
      <c r="D1666" s="115"/>
      <c r="E1666" s="115"/>
      <c r="O1666" s="24"/>
      <c r="AB1666" s="24"/>
      <c r="AC1666" s="24"/>
      <c r="AD1666" s="24"/>
      <c r="AE1666" s="24"/>
      <c r="AV1666" s="24"/>
      <c r="AW1666" s="24"/>
      <c r="AX1666" s="24"/>
      <c r="AY1666" s="24"/>
    </row>
    <row r="1667" spans="3:51" s="23" customFormat="1">
      <c r="C1667" s="115"/>
      <c r="D1667" s="115"/>
      <c r="E1667" s="115"/>
      <c r="O1667" s="24"/>
      <c r="AB1667" s="24"/>
      <c r="AC1667" s="24"/>
      <c r="AD1667" s="24"/>
      <c r="AE1667" s="24"/>
      <c r="AV1667" s="24"/>
      <c r="AW1667" s="24"/>
      <c r="AX1667" s="24"/>
      <c r="AY1667" s="24"/>
    </row>
    <row r="1668" spans="3:51" s="23" customFormat="1">
      <c r="C1668" s="115"/>
      <c r="D1668" s="115"/>
      <c r="E1668" s="115"/>
      <c r="O1668" s="24"/>
      <c r="AB1668" s="24"/>
      <c r="AC1668" s="24"/>
      <c r="AD1668" s="24"/>
      <c r="AE1668" s="24"/>
      <c r="AV1668" s="24"/>
      <c r="AW1668" s="24"/>
      <c r="AX1668" s="24"/>
      <c r="AY1668" s="24"/>
    </row>
    <row r="1669" spans="3:51" s="23" customFormat="1">
      <c r="C1669" s="115"/>
      <c r="D1669" s="115"/>
      <c r="E1669" s="115"/>
      <c r="O1669" s="24"/>
      <c r="AB1669" s="24"/>
      <c r="AC1669" s="24"/>
      <c r="AD1669" s="24"/>
      <c r="AE1669" s="24"/>
      <c r="AV1669" s="24"/>
      <c r="AW1669" s="24"/>
      <c r="AX1669" s="24"/>
      <c r="AY1669" s="24"/>
    </row>
    <row r="1670" spans="3:51" s="23" customFormat="1">
      <c r="C1670" s="115"/>
      <c r="D1670" s="115"/>
      <c r="E1670" s="115"/>
      <c r="O1670" s="24"/>
      <c r="AB1670" s="24"/>
      <c r="AC1670" s="24"/>
      <c r="AD1670" s="24"/>
      <c r="AE1670" s="24"/>
      <c r="AV1670" s="24"/>
      <c r="AW1670" s="24"/>
      <c r="AX1670" s="24"/>
      <c r="AY1670" s="24"/>
    </row>
    <row r="1671" spans="3:51" s="23" customFormat="1">
      <c r="C1671" s="115"/>
      <c r="D1671" s="115"/>
      <c r="E1671" s="115"/>
      <c r="O1671" s="24"/>
      <c r="AB1671" s="24"/>
      <c r="AC1671" s="24"/>
      <c r="AD1671" s="24"/>
      <c r="AE1671" s="24"/>
      <c r="AV1671" s="24"/>
      <c r="AW1671" s="24"/>
      <c r="AX1671" s="24"/>
      <c r="AY1671" s="24"/>
    </row>
    <row r="1672" spans="3:51" s="23" customFormat="1">
      <c r="C1672" s="115"/>
      <c r="D1672" s="115"/>
      <c r="E1672" s="115"/>
      <c r="O1672" s="24"/>
      <c r="AB1672" s="24"/>
      <c r="AC1672" s="24"/>
      <c r="AD1672" s="24"/>
      <c r="AE1672" s="24"/>
      <c r="AV1672" s="24"/>
      <c r="AW1672" s="24"/>
      <c r="AX1672" s="24"/>
      <c r="AY1672" s="24"/>
    </row>
    <row r="1673" spans="3:51" s="23" customFormat="1">
      <c r="C1673" s="115"/>
      <c r="D1673" s="115"/>
      <c r="E1673" s="115"/>
      <c r="O1673" s="24"/>
      <c r="AB1673" s="24"/>
      <c r="AC1673" s="24"/>
      <c r="AD1673" s="24"/>
      <c r="AE1673" s="24"/>
      <c r="AV1673" s="24"/>
      <c r="AW1673" s="24"/>
      <c r="AX1673" s="24"/>
      <c r="AY1673" s="24"/>
    </row>
    <row r="1674" spans="3:51" s="23" customFormat="1">
      <c r="C1674" s="115"/>
      <c r="D1674" s="115"/>
      <c r="E1674" s="115"/>
      <c r="O1674" s="24"/>
      <c r="AB1674" s="24"/>
      <c r="AC1674" s="24"/>
      <c r="AD1674" s="24"/>
      <c r="AE1674" s="24"/>
      <c r="AV1674" s="24"/>
      <c r="AW1674" s="24"/>
      <c r="AX1674" s="24"/>
      <c r="AY1674" s="24"/>
    </row>
    <row r="1675" spans="3:51" s="23" customFormat="1">
      <c r="C1675" s="115"/>
      <c r="D1675" s="115"/>
      <c r="E1675" s="115"/>
      <c r="O1675" s="24"/>
      <c r="AB1675" s="24"/>
      <c r="AC1675" s="24"/>
      <c r="AD1675" s="24"/>
      <c r="AE1675" s="24"/>
      <c r="AV1675" s="24"/>
      <c r="AW1675" s="24"/>
      <c r="AX1675" s="24"/>
      <c r="AY1675" s="24"/>
    </row>
    <row r="1676" spans="3:51" s="23" customFormat="1">
      <c r="C1676" s="115"/>
      <c r="D1676" s="115"/>
      <c r="E1676" s="115"/>
      <c r="O1676" s="24"/>
      <c r="AB1676" s="24"/>
      <c r="AC1676" s="24"/>
      <c r="AD1676" s="24"/>
      <c r="AE1676" s="24"/>
      <c r="AV1676" s="24"/>
      <c r="AW1676" s="24"/>
      <c r="AX1676" s="24"/>
      <c r="AY1676" s="24"/>
    </row>
    <row r="1677" spans="3:51" s="23" customFormat="1">
      <c r="C1677" s="115"/>
      <c r="D1677" s="115"/>
      <c r="E1677" s="115"/>
      <c r="O1677" s="24"/>
      <c r="AB1677" s="24"/>
      <c r="AC1677" s="24"/>
      <c r="AD1677" s="24"/>
      <c r="AE1677" s="24"/>
      <c r="AV1677" s="24"/>
      <c r="AW1677" s="24"/>
      <c r="AX1677" s="24"/>
      <c r="AY1677" s="24"/>
    </row>
    <row r="1678" spans="3:51" s="23" customFormat="1">
      <c r="C1678" s="115"/>
      <c r="D1678" s="115"/>
      <c r="E1678" s="115"/>
      <c r="O1678" s="24"/>
      <c r="AB1678" s="24"/>
      <c r="AC1678" s="24"/>
      <c r="AD1678" s="24"/>
      <c r="AE1678" s="24"/>
      <c r="AV1678" s="24"/>
      <c r="AW1678" s="24"/>
      <c r="AX1678" s="24"/>
      <c r="AY1678" s="24"/>
    </row>
    <row r="1679" spans="3:51" s="23" customFormat="1">
      <c r="C1679" s="115"/>
      <c r="D1679" s="115"/>
      <c r="E1679" s="115"/>
      <c r="O1679" s="24"/>
      <c r="AB1679" s="24"/>
      <c r="AC1679" s="24"/>
      <c r="AD1679" s="24"/>
      <c r="AE1679" s="24"/>
      <c r="AV1679" s="24"/>
      <c r="AW1679" s="24"/>
      <c r="AX1679" s="24"/>
      <c r="AY1679" s="24"/>
    </row>
    <row r="1680" spans="3:51" s="23" customFormat="1">
      <c r="C1680" s="115"/>
      <c r="D1680" s="115"/>
      <c r="E1680" s="115"/>
      <c r="O1680" s="24"/>
      <c r="AB1680" s="24"/>
      <c r="AC1680" s="24"/>
      <c r="AD1680" s="24"/>
      <c r="AE1680" s="24"/>
      <c r="AV1680" s="24"/>
      <c r="AW1680" s="24"/>
      <c r="AX1680" s="24"/>
      <c r="AY1680" s="24"/>
    </row>
    <row r="1681" spans="3:51" s="23" customFormat="1">
      <c r="C1681" s="115"/>
      <c r="D1681" s="115"/>
      <c r="E1681" s="115"/>
      <c r="O1681" s="24"/>
      <c r="AB1681" s="24"/>
      <c r="AC1681" s="24"/>
      <c r="AD1681" s="24"/>
      <c r="AE1681" s="24"/>
      <c r="AV1681" s="24"/>
      <c r="AW1681" s="24"/>
      <c r="AX1681" s="24"/>
      <c r="AY1681" s="24"/>
    </row>
    <row r="1682" spans="3:51" s="23" customFormat="1">
      <c r="C1682" s="115"/>
      <c r="D1682" s="115"/>
      <c r="E1682" s="115"/>
      <c r="O1682" s="24"/>
      <c r="AB1682" s="24"/>
      <c r="AC1682" s="24"/>
      <c r="AD1682" s="24"/>
      <c r="AE1682" s="24"/>
      <c r="AV1682" s="24"/>
      <c r="AW1682" s="24"/>
      <c r="AX1682" s="24"/>
      <c r="AY1682" s="24"/>
    </row>
    <row r="1683" spans="3:51" s="23" customFormat="1">
      <c r="C1683" s="115"/>
      <c r="D1683" s="115"/>
      <c r="E1683" s="115"/>
      <c r="O1683" s="24"/>
      <c r="AB1683" s="24"/>
      <c r="AC1683" s="24"/>
      <c r="AD1683" s="24"/>
      <c r="AE1683" s="24"/>
      <c r="AV1683" s="24"/>
      <c r="AW1683" s="24"/>
      <c r="AX1683" s="24"/>
      <c r="AY1683" s="24"/>
    </row>
    <row r="1684" spans="3:51" s="23" customFormat="1">
      <c r="C1684" s="115"/>
      <c r="D1684" s="115"/>
      <c r="E1684" s="115"/>
      <c r="O1684" s="24"/>
      <c r="AB1684" s="24"/>
      <c r="AC1684" s="24"/>
      <c r="AD1684" s="24"/>
      <c r="AE1684" s="24"/>
      <c r="AV1684" s="24"/>
      <c r="AW1684" s="24"/>
      <c r="AX1684" s="24"/>
      <c r="AY1684" s="24"/>
    </row>
    <row r="1685" spans="3:51" s="23" customFormat="1">
      <c r="C1685" s="115"/>
      <c r="D1685" s="115"/>
      <c r="E1685" s="115"/>
      <c r="O1685" s="24"/>
      <c r="AB1685" s="24"/>
      <c r="AC1685" s="24"/>
      <c r="AD1685" s="24"/>
      <c r="AE1685" s="24"/>
      <c r="AV1685" s="24"/>
      <c r="AW1685" s="24"/>
      <c r="AX1685" s="24"/>
      <c r="AY1685" s="24"/>
    </row>
    <row r="1686" spans="3:51" s="23" customFormat="1">
      <c r="C1686" s="115"/>
      <c r="D1686" s="115"/>
      <c r="E1686" s="115"/>
      <c r="O1686" s="24"/>
      <c r="AB1686" s="24"/>
      <c r="AC1686" s="24"/>
      <c r="AD1686" s="24"/>
      <c r="AE1686" s="24"/>
      <c r="AV1686" s="24"/>
      <c r="AW1686" s="24"/>
      <c r="AX1686" s="24"/>
      <c r="AY1686" s="24"/>
    </row>
    <row r="1687" spans="3:51" s="23" customFormat="1">
      <c r="C1687" s="115"/>
      <c r="D1687" s="115"/>
      <c r="E1687" s="115"/>
      <c r="O1687" s="24"/>
      <c r="AB1687" s="24"/>
      <c r="AC1687" s="24"/>
      <c r="AD1687" s="24"/>
      <c r="AE1687" s="24"/>
      <c r="AV1687" s="24"/>
      <c r="AW1687" s="24"/>
      <c r="AX1687" s="24"/>
      <c r="AY1687" s="24"/>
    </row>
    <row r="1688" spans="3:51" s="23" customFormat="1">
      <c r="C1688" s="115"/>
      <c r="D1688" s="115"/>
      <c r="E1688" s="115"/>
      <c r="O1688" s="24"/>
      <c r="AB1688" s="24"/>
      <c r="AC1688" s="24"/>
      <c r="AD1688" s="24"/>
      <c r="AE1688" s="24"/>
      <c r="AV1688" s="24"/>
      <c r="AW1688" s="24"/>
      <c r="AX1688" s="24"/>
      <c r="AY1688" s="24"/>
    </row>
    <row r="1689" spans="3:51" s="23" customFormat="1">
      <c r="C1689" s="115"/>
      <c r="D1689" s="115"/>
      <c r="E1689" s="115"/>
      <c r="O1689" s="24"/>
      <c r="AB1689" s="24"/>
      <c r="AC1689" s="24"/>
      <c r="AD1689" s="24"/>
      <c r="AE1689" s="24"/>
      <c r="AV1689" s="24"/>
      <c r="AW1689" s="24"/>
      <c r="AX1689" s="24"/>
      <c r="AY1689" s="24"/>
    </row>
    <row r="1690" spans="3:51" s="23" customFormat="1">
      <c r="C1690" s="115"/>
      <c r="D1690" s="115"/>
      <c r="E1690" s="115"/>
      <c r="O1690" s="24"/>
      <c r="AB1690" s="24"/>
      <c r="AC1690" s="24"/>
      <c r="AD1690" s="24"/>
      <c r="AE1690" s="24"/>
      <c r="AV1690" s="24"/>
      <c r="AW1690" s="24"/>
      <c r="AX1690" s="24"/>
      <c r="AY1690" s="24"/>
    </row>
    <row r="1691" spans="3:51" s="23" customFormat="1">
      <c r="C1691" s="115"/>
      <c r="D1691" s="115"/>
      <c r="E1691" s="115"/>
      <c r="O1691" s="24"/>
      <c r="AB1691" s="24"/>
      <c r="AC1691" s="24"/>
      <c r="AD1691" s="24"/>
      <c r="AE1691" s="24"/>
      <c r="AV1691" s="24"/>
      <c r="AW1691" s="24"/>
      <c r="AX1691" s="24"/>
      <c r="AY1691" s="24"/>
    </row>
    <row r="1692" spans="3:51" s="23" customFormat="1">
      <c r="C1692" s="115"/>
      <c r="D1692" s="115"/>
      <c r="E1692" s="115"/>
      <c r="O1692" s="24"/>
      <c r="AB1692" s="24"/>
      <c r="AC1692" s="24"/>
      <c r="AD1692" s="24"/>
      <c r="AE1692" s="24"/>
      <c r="AV1692" s="24"/>
      <c r="AW1692" s="24"/>
      <c r="AX1692" s="24"/>
      <c r="AY1692" s="24"/>
    </row>
    <row r="1693" spans="3:51" s="23" customFormat="1">
      <c r="C1693" s="115"/>
      <c r="D1693" s="115"/>
      <c r="E1693" s="115"/>
      <c r="O1693" s="24"/>
      <c r="AB1693" s="24"/>
      <c r="AC1693" s="24"/>
      <c r="AD1693" s="24"/>
      <c r="AE1693" s="24"/>
      <c r="AV1693" s="24"/>
      <c r="AW1693" s="24"/>
      <c r="AX1693" s="24"/>
      <c r="AY1693" s="24"/>
    </row>
    <row r="1694" spans="3:51" s="23" customFormat="1">
      <c r="C1694" s="115"/>
      <c r="D1694" s="115"/>
      <c r="E1694" s="115"/>
      <c r="O1694" s="24"/>
      <c r="AB1694" s="24"/>
      <c r="AC1694" s="24"/>
      <c r="AD1694" s="24"/>
      <c r="AE1694" s="24"/>
      <c r="AV1694" s="24"/>
      <c r="AW1694" s="24"/>
      <c r="AX1694" s="24"/>
      <c r="AY1694" s="24"/>
    </row>
    <row r="1695" spans="3:51" s="23" customFormat="1">
      <c r="C1695" s="115"/>
      <c r="D1695" s="115"/>
      <c r="E1695" s="115"/>
      <c r="O1695" s="24"/>
      <c r="AB1695" s="24"/>
      <c r="AC1695" s="24"/>
      <c r="AD1695" s="24"/>
      <c r="AE1695" s="24"/>
      <c r="AV1695" s="24"/>
      <c r="AW1695" s="24"/>
      <c r="AX1695" s="24"/>
      <c r="AY1695" s="24"/>
    </row>
    <row r="1696" spans="3:51" s="23" customFormat="1">
      <c r="C1696" s="115"/>
      <c r="D1696" s="115"/>
      <c r="E1696" s="115"/>
      <c r="O1696" s="24"/>
      <c r="AB1696" s="24"/>
      <c r="AC1696" s="24"/>
      <c r="AD1696" s="24"/>
      <c r="AE1696" s="24"/>
      <c r="AV1696" s="24"/>
      <c r="AW1696" s="24"/>
      <c r="AX1696" s="24"/>
      <c r="AY1696" s="24"/>
    </row>
    <row r="1697" spans="3:51" s="23" customFormat="1">
      <c r="C1697" s="115"/>
      <c r="D1697" s="115"/>
      <c r="E1697" s="115"/>
      <c r="O1697" s="24"/>
      <c r="AB1697" s="24"/>
      <c r="AC1697" s="24"/>
      <c r="AD1697" s="24"/>
      <c r="AE1697" s="24"/>
      <c r="AV1697" s="24"/>
      <c r="AW1697" s="24"/>
      <c r="AX1697" s="24"/>
      <c r="AY1697" s="24"/>
    </row>
    <row r="1698" spans="3:51" s="23" customFormat="1">
      <c r="C1698" s="115"/>
      <c r="D1698" s="115"/>
      <c r="E1698" s="115"/>
      <c r="O1698" s="24"/>
      <c r="AB1698" s="24"/>
      <c r="AC1698" s="24"/>
      <c r="AD1698" s="24"/>
      <c r="AE1698" s="24"/>
      <c r="AV1698" s="24"/>
      <c r="AW1698" s="24"/>
      <c r="AX1698" s="24"/>
      <c r="AY1698" s="24"/>
    </row>
    <row r="1699" spans="3:51" s="23" customFormat="1">
      <c r="C1699" s="115"/>
      <c r="D1699" s="115"/>
      <c r="E1699" s="115"/>
      <c r="O1699" s="24"/>
      <c r="AB1699" s="24"/>
      <c r="AC1699" s="24"/>
      <c r="AD1699" s="24"/>
      <c r="AE1699" s="24"/>
      <c r="AV1699" s="24"/>
      <c r="AW1699" s="24"/>
      <c r="AX1699" s="24"/>
      <c r="AY1699" s="24"/>
    </row>
    <row r="1700" spans="3:51" s="23" customFormat="1">
      <c r="C1700" s="115"/>
      <c r="D1700" s="115"/>
      <c r="E1700" s="115"/>
      <c r="O1700" s="24"/>
      <c r="AB1700" s="24"/>
      <c r="AC1700" s="24"/>
      <c r="AD1700" s="24"/>
      <c r="AE1700" s="24"/>
      <c r="AV1700" s="24"/>
      <c r="AW1700" s="24"/>
      <c r="AX1700" s="24"/>
      <c r="AY1700" s="24"/>
    </row>
    <row r="1701" spans="3:51" s="23" customFormat="1">
      <c r="C1701" s="115"/>
      <c r="D1701" s="115"/>
      <c r="E1701" s="115"/>
      <c r="O1701" s="24"/>
      <c r="AB1701" s="24"/>
      <c r="AC1701" s="24"/>
      <c r="AD1701" s="24"/>
      <c r="AE1701" s="24"/>
      <c r="AV1701" s="24"/>
      <c r="AW1701" s="24"/>
      <c r="AX1701" s="24"/>
      <c r="AY1701" s="24"/>
    </row>
    <row r="1702" spans="3:51" s="23" customFormat="1">
      <c r="C1702" s="115"/>
      <c r="D1702" s="115"/>
      <c r="E1702" s="115"/>
      <c r="O1702" s="24"/>
      <c r="AB1702" s="24"/>
      <c r="AC1702" s="24"/>
      <c r="AD1702" s="24"/>
      <c r="AE1702" s="24"/>
      <c r="AV1702" s="24"/>
      <c r="AW1702" s="24"/>
      <c r="AX1702" s="24"/>
      <c r="AY1702" s="24"/>
    </row>
    <row r="1703" spans="3:51" s="23" customFormat="1">
      <c r="C1703" s="115"/>
      <c r="D1703" s="115"/>
      <c r="E1703" s="115"/>
      <c r="O1703" s="24"/>
      <c r="AB1703" s="24"/>
      <c r="AC1703" s="24"/>
      <c r="AD1703" s="24"/>
      <c r="AE1703" s="24"/>
      <c r="AV1703" s="24"/>
      <c r="AW1703" s="24"/>
      <c r="AX1703" s="24"/>
      <c r="AY1703" s="24"/>
    </row>
    <row r="1704" spans="3:51" s="23" customFormat="1">
      <c r="C1704" s="115"/>
      <c r="D1704" s="115"/>
      <c r="E1704" s="115"/>
      <c r="O1704" s="24"/>
      <c r="AB1704" s="24"/>
      <c r="AC1704" s="24"/>
      <c r="AD1704" s="24"/>
      <c r="AE1704" s="24"/>
      <c r="AV1704" s="24"/>
      <c r="AW1704" s="24"/>
      <c r="AX1704" s="24"/>
      <c r="AY1704" s="24"/>
    </row>
    <row r="1705" spans="3:51" s="23" customFormat="1">
      <c r="C1705" s="115"/>
      <c r="D1705" s="115"/>
      <c r="E1705" s="115"/>
      <c r="O1705" s="24"/>
      <c r="AB1705" s="24"/>
      <c r="AC1705" s="24"/>
      <c r="AD1705" s="24"/>
      <c r="AE1705" s="24"/>
      <c r="AV1705" s="24"/>
      <c r="AW1705" s="24"/>
      <c r="AX1705" s="24"/>
      <c r="AY1705" s="24"/>
    </row>
    <row r="1706" spans="3:51" s="23" customFormat="1">
      <c r="C1706" s="115"/>
      <c r="D1706" s="115"/>
      <c r="E1706" s="115"/>
      <c r="O1706" s="24"/>
      <c r="AB1706" s="24"/>
      <c r="AC1706" s="24"/>
      <c r="AD1706" s="24"/>
      <c r="AE1706" s="24"/>
      <c r="AV1706" s="24"/>
      <c r="AW1706" s="24"/>
      <c r="AX1706" s="24"/>
      <c r="AY1706" s="24"/>
    </row>
    <row r="1707" spans="3:51" s="23" customFormat="1">
      <c r="C1707" s="115"/>
      <c r="D1707" s="115"/>
      <c r="E1707" s="115"/>
      <c r="O1707" s="24"/>
      <c r="AB1707" s="24"/>
      <c r="AC1707" s="24"/>
      <c r="AD1707" s="24"/>
      <c r="AE1707" s="24"/>
      <c r="AV1707" s="24"/>
      <c r="AW1707" s="24"/>
      <c r="AX1707" s="24"/>
      <c r="AY1707" s="24"/>
    </row>
    <row r="1708" spans="3:51" s="23" customFormat="1">
      <c r="C1708" s="115"/>
      <c r="D1708" s="115"/>
      <c r="E1708" s="115"/>
      <c r="O1708" s="24"/>
      <c r="AB1708" s="24"/>
      <c r="AC1708" s="24"/>
      <c r="AD1708" s="24"/>
      <c r="AE1708" s="24"/>
      <c r="AV1708" s="24"/>
      <c r="AW1708" s="24"/>
      <c r="AX1708" s="24"/>
      <c r="AY1708" s="24"/>
    </row>
    <row r="1709" spans="3:51" s="23" customFormat="1">
      <c r="C1709" s="115"/>
      <c r="D1709" s="115"/>
      <c r="E1709" s="115"/>
      <c r="O1709" s="24"/>
      <c r="AB1709" s="24"/>
      <c r="AC1709" s="24"/>
      <c r="AD1709" s="24"/>
      <c r="AE1709" s="24"/>
      <c r="AV1709" s="24"/>
      <c r="AW1709" s="24"/>
      <c r="AX1709" s="24"/>
      <c r="AY1709" s="24"/>
    </row>
    <row r="1710" spans="3:51" s="23" customFormat="1">
      <c r="C1710" s="115"/>
      <c r="D1710" s="115"/>
      <c r="E1710" s="115"/>
      <c r="O1710" s="24"/>
      <c r="AB1710" s="24"/>
      <c r="AC1710" s="24"/>
      <c r="AD1710" s="24"/>
      <c r="AE1710" s="24"/>
      <c r="AV1710" s="24"/>
      <c r="AW1710" s="24"/>
      <c r="AX1710" s="24"/>
      <c r="AY1710" s="24"/>
    </row>
    <row r="1711" spans="3:51" s="23" customFormat="1">
      <c r="C1711" s="115"/>
      <c r="D1711" s="115"/>
      <c r="E1711" s="115"/>
      <c r="O1711" s="24"/>
      <c r="AB1711" s="24"/>
      <c r="AC1711" s="24"/>
      <c r="AD1711" s="24"/>
      <c r="AE1711" s="24"/>
      <c r="AV1711" s="24"/>
      <c r="AW1711" s="24"/>
      <c r="AX1711" s="24"/>
      <c r="AY1711" s="24"/>
    </row>
    <row r="1712" spans="3:51" s="23" customFormat="1">
      <c r="C1712" s="115"/>
      <c r="D1712" s="115"/>
      <c r="E1712" s="115"/>
      <c r="O1712" s="24"/>
      <c r="AB1712" s="24"/>
      <c r="AC1712" s="24"/>
      <c r="AD1712" s="24"/>
      <c r="AE1712" s="24"/>
      <c r="AV1712" s="24"/>
      <c r="AW1712" s="24"/>
      <c r="AX1712" s="24"/>
      <c r="AY1712" s="24"/>
    </row>
    <row r="1713" spans="3:51" s="23" customFormat="1">
      <c r="C1713" s="115"/>
      <c r="D1713" s="115"/>
      <c r="E1713" s="115"/>
      <c r="O1713" s="24"/>
      <c r="AB1713" s="24"/>
      <c r="AC1713" s="24"/>
      <c r="AD1713" s="24"/>
      <c r="AE1713" s="24"/>
      <c r="AV1713" s="24"/>
      <c r="AW1713" s="24"/>
      <c r="AX1713" s="24"/>
      <c r="AY1713" s="24"/>
    </row>
    <row r="1714" spans="3:51" s="23" customFormat="1">
      <c r="C1714" s="115"/>
      <c r="D1714" s="115"/>
      <c r="E1714" s="115"/>
      <c r="O1714" s="24"/>
      <c r="AB1714" s="24"/>
      <c r="AC1714" s="24"/>
      <c r="AD1714" s="24"/>
      <c r="AE1714" s="24"/>
      <c r="AV1714" s="24"/>
      <c r="AW1714" s="24"/>
      <c r="AX1714" s="24"/>
      <c r="AY1714" s="24"/>
    </row>
    <row r="1715" spans="3:51" s="23" customFormat="1">
      <c r="C1715" s="115"/>
      <c r="D1715" s="115"/>
      <c r="E1715" s="115"/>
      <c r="O1715" s="24"/>
      <c r="AB1715" s="24"/>
      <c r="AC1715" s="24"/>
      <c r="AD1715" s="24"/>
      <c r="AE1715" s="24"/>
      <c r="AV1715" s="24"/>
      <c r="AW1715" s="24"/>
      <c r="AX1715" s="24"/>
      <c r="AY1715" s="24"/>
    </row>
    <row r="1716" spans="3:51" s="23" customFormat="1">
      <c r="C1716" s="115"/>
      <c r="D1716" s="115"/>
      <c r="E1716" s="115"/>
      <c r="O1716" s="24"/>
      <c r="AB1716" s="24"/>
      <c r="AC1716" s="24"/>
      <c r="AD1716" s="24"/>
      <c r="AE1716" s="24"/>
      <c r="AV1716" s="24"/>
      <c r="AW1716" s="24"/>
      <c r="AX1716" s="24"/>
      <c r="AY1716" s="24"/>
    </row>
    <row r="1717" spans="3:51" s="23" customFormat="1">
      <c r="C1717" s="115"/>
      <c r="D1717" s="115"/>
      <c r="E1717" s="115"/>
      <c r="O1717" s="24"/>
      <c r="AB1717" s="24"/>
      <c r="AC1717" s="24"/>
      <c r="AD1717" s="24"/>
      <c r="AE1717" s="24"/>
      <c r="AV1717" s="24"/>
      <c r="AW1717" s="24"/>
      <c r="AX1717" s="24"/>
      <c r="AY1717" s="24"/>
    </row>
    <row r="1718" spans="3:51" s="23" customFormat="1">
      <c r="C1718" s="115"/>
      <c r="D1718" s="115"/>
      <c r="E1718" s="115"/>
      <c r="O1718" s="24"/>
      <c r="AB1718" s="24"/>
      <c r="AC1718" s="24"/>
      <c r="AD1718" s="24"/>
      <c r="AE1718" s="24"/>
      <c r="AV1718" s="24"/>
      <c r="AW1718" s="24"/>
      <c r="AX1718" s="24"/>
      <c r="AY1718" s="24"/>
    </row>
    <row r="1719" spans="3:51" s="23" customFormat="1">
      <c r="C1719" s="115"/>
      <c r="D1719" s="115"/>
      <c r="E1719" s="115"/>
      <c r="O1719" s="24"/>
      <c r="AB1719" s="24"/>
      <c r="AC1719" s="24"/>
      <c r="AD1719" s="24"/>
      <c r="AE1719" s="24"/>
      <c r="AV1719" s="24"/>
      <c r="AW1719" s="24"/>
      <c r="AX1719" s="24"/>
      <c r="AY1719" s="24"/>
    </row>
    <row r="1720" spans="3:51" s="23" customFormat="1">
      <c r="C1720" s="115"/>
      <c r="D1720" s="115"/>
      <c r="E1720" s="115"/>
      <c r="O1720" s="24"/>
      <c r="AB1720" s="24"/>
      <c r="AC1720" s="24"/>
      <c r="AD1720" s="24"/>
      <c r="AE1720" s="24"/>
      <c r="AV1720" s="24"/>
      <c r="AW1720" s="24"/>
      <c r="AX1720" s="24"/>
      <c r="AY1720" s="24"/>
    </row>
    <row r="1721" spans="3:51" s="23" customFormat="1">
      <c r="C1721" s="115"/>
      <c r="D1721" s="115"/>
      <c r="E1721" s="115"/>
      <c r="O1721" s="24"/>
      <c r="AB1721" s="24"/>
      <c r="AC1721" s="24"/>
      <c r="AD1721" s="24"/>
      <c r="AE1721" s="24"/>
      <c r="AV1721" s="24"/>
      <c r="AW1721" s="24"/>
      <c r="AX1721" s="24"/>
      <c r="AY1721" s="24"/>
    </row>
    <row r="1722" spans="3:51" s="23" customFormat="1">
      <c r="C1722" s="115"/>
      <c r="D1722" s="115"/>
      <c r="E1722" s="115"/>
      <c r="O1722" s="24"/>
      <c r="AB1722" s="24"/>
      <c r="AC1722" s="24"/>
      <c r="AD1722" s="24"/>
      <c r="AE1722" s="24"/>
      <c r="AV1722" s="24"/>
      <c r="AW1722" s="24"/>
      <c r="AX1722" s="24"/>
      <c r="AY1722" s="24"/>
    </row>
    <row r="1723" spans="3:51" s="23" customFormat="1">
      <c r="C1723" s="115"/>
      <c r="D1723" s="115"/>
      <c r="E1723" s="115"/>
      <c r="O1723" s="24"/>
      <c r="AB1723" s="24"/>
      <c r="AC1723" s="24"/>
      <c r="AD1723" s="24"/>
      <c r="AE1723" s="24"/>
      <c r="AV1723" s="24"/>
      <c r="AW1723" s="24"/>
      <c r="AX1723" s="24"/>
      <c r="AY1723" s="24"/>
    </row>
    <row r="1724" spans="3:51" s="23" customFormat="1">
      <c r="C1724" s="115"/>
      <c r="D1724" s="115"/>
      <c r="E1724" s="115"/>
      <c r="O1724" s="24"/>
      <c r="AB1724" s="24"/>
      <c r="AC1724" s="24"/>
      <c r="AD1724" s="24"/>
      <c r="AE1724" s="24"/>
      <c r="AV1724" s="24"/>
      <c r="AW1724" s="24"/>
      <c r="AX1724" s="24"/>
      <c r="AY1724" s="24"/>
    </row>
    <row r="1725" spans="3:51" s="23" customFormat="1">
      <c r="C1725" s="115"/>
      <c r="D1725" s="115"/>
      <c r="E1725" s="115"/>
      <c r="O1725" s="24"/>
      <c r="AB1725" s="24"/>
      <c r="AC1725" s="24"/>
      <c r="AD1725" s="24"/>
      <c r="AE1725" s="24"/>
      <c r="AV1725" s="24"/>
      <c r="AW1725" s="24"/>
      <c r="AX1725" s="24"/>
      <c r="AY1725" s="24"/>
    </row>
    <row r="1726" spans="3:51" s="23" customFormat="1">
      <c r="C1726" s="115"/>
      <c r="D1726" s="115"/>
      <c r="E1726" s="115"/>
      <c r="O1726" s="24"/>
      <c r="AB1726" s="24"/>
      <c r="AC1726" s="24"/>
      <c r="AD1726" s="24"/>
      <c r="AE1726" s="24"/>
      <c r="AV1726" s="24"/>
      <c r="AW1726" s="24"/>
      <c r="AX1726" s="24"/>
      <c r="AY1726" s="24"/>
    </row>
    <row r="1727" spans="3:51" s="23" customFormat="1">
      <c r="C1727" s="115"/>
      <c r="D1727" s="115"/>
      <c r="E1727" s="115"/>
      <c r="O1727" s="24"/>
      <c r="AB1727" s="24"/>
      <c r="AC1727" s="24"/>
      <c r="AD1727" s="24"/>
      <c r="AE1727" s="24"/>
      <c r="AV1727" s="24"/>
      <c r="AW1727" s="24"/>
      <c r="AX1727" s="24"/>
      <c r="AY1727" s="24"/>
    </row>
    <row r="1728" spans="3:51" s="23" customFormat="1">
      <c r="C1728" s="115"/>
      <c r="D1728" s="115"/>
      <c r="E1728" s="115"/>
      <c r="O1728" s="24"/>
      <c r="AB1728" s="24"/>
      <c r="AC1728" s="24"/>
      <c r="AD1728" s="24"/>
      <c r="AE1728" s="24"/>
      <c r="AV1728" s="24"/>
      <c r="AW1728" s="24"/>
      <c r="AX1728" s="24"/>
      <c r="AY1728" s="24"/>
    </row>
    <row r="1729" spans="3:51" s="23" customFormat="1">
      <c r="C1729" s="115"/>
      <c r="D1729" s="115"/>
      <c r="E1729" s="115"/>
      <c r="O1729" s="24"/>
      <c r="AB1729" s="24"/>
      <c r="AC1729" s="24"/>
      <c r="AD1729" s="24"/>
      <c r="AE1729" s="24"/>
      <c r="AV1729" s="24"/>
      <c r="AW1729" s="24"/>
      <c r="AX1729" s="24"/>
      <c r="AY1729" s="24"/>
    </row>
    <row r="1730" spans="3:51" s="23" customFormat="1">
      <c r="C1730" s="115"/>
      <c r="D1730" s="115"/>
      <c r="E1730" s="115"/>
      <c r="O1730" s="24"/>
      <c r="AB1730" s="24"/>
      <c r="AC1730" s="24"/>
      <c r="AD1730" s="24"/>
      <c r="AE1730" s="24"/>
      <c r="AV1730" s="24"/>
      <c r="AW1730" s="24"/>
      <c r="AX1730" s="24"/>
      <c r="AY1730" s="24"/>
    </row>
    <row r="1731" spans="3:51" s="23" customFormat="1">
      <c r="C1731" s="115"/>
      <c r="D1731" s="115"/>
      <c r="E1731" s="115"/>
      <c r="O1731" s="24"/>
      <c r="AB1731" s="24"/>
      <c r="AC1731" s="24"/>
      <c r="AD1731" s="24"/>
      <c r="AE1731" s="24"/>
      <c r="AV1731" s="24"/>
      <c r="AW1731" s="24"/>
      <c r="AX1731" s="24"/>
      <c r="AY1731" s="24"/>
    </row>
    <row r="1732" spans="3:51" s="23" customFormat="1">
      <c r="C1732" s="115"/>
      <c r="D1732" s="115"/>
      <c r="E1732" s="115"/>
      <c r="O1732" s="24"/>
      <c r="AB1732" s="24"/>
      <c r="AC1732" s="24"/>
      <c r="AD1732" s="24"/>
      <c r="AE1732" s="24"/>
      <c r="AV1732" s="24"/>
      <c r="AW1732" s="24"/>
      <c r="AX1732" s="24"/>
      <c r="AY1732" s="24"/>
    </row>
    <row r="1733" spans="3:51" s="23" customFormat="1">
      <c r="C1733" s="115"/>
      <c r="D1733" s="115"/>
      <c r="E1733" s="115"/>
      <c r="O1733" s="24"/>
      <c r="AB1733" s="24"/>
      <c r="AC1733" s="24"/>
      <c r="AD1733" s="24"/>
      <c r="AE1733" s="24"/>
      <c r="AV1733" s="24"/>
      <c r="AW1733" s="24"/>
      <c r="AX1733" s="24"/>
      <c r="AY1733" s="24"/>
    </row>
    <row r="1734" spans="3:51" s="23" customFormat="1">
      <c r="C1734" s="115"/>
      <c r="D1734" s="115"/>
      <c r="E1734" s="115"/>
      <c r="O1734" s="24"/>
      <c r="AB1734" s="24"/>
      <c r="AC1734" s="24"/>
      <c r="AD1734" s="24"/>
      <c r="AE1734" s="24"/>
      <c r="AV1734" s="24"/>
      <c r="AW1734" s="24"/>
      <c r="AX1734" s="24"/>
      <c r="AY1734" s="24"/>
    </row>
    <row r="1735" spans="3:51" s="23" customFormat="1">
      <c r="C1735" s="115"/>
      <c r="D1735" s="115"/>
      <c r="E1735" s="115"/>
      <c r="O1735" s="24"/>
      <c r="AB1735" s="24"/>
      <c r="AC1735" s="24"/>
      <c r="AD1735" s="24"/>
      <c r="AE1735" s="24"/>
      <c r="AV1735" s="24"/>
      <c r="AW1735" s="24"/>
      <c r="AX1735" s="24"/>
      <c r="AY1735" s="24"/>
    </row>
    <row r="1736" spans="3:51" s="23" customFormat="1">
      <c r="C1736" s="115"/>
      <c r="D1736" s="115"/>
      <c r="E1736" s="115"/>
      <c r="O1736" s="24"/>
      <c r="AB1736" s="24"/>
      <c r="AC1736" s="24"/>
      <c r="AD1736" s="24"/>
      <c r="AE1736" s="24"/>
      <c r="AV1736" s="24"/>
      <c r="AW1736" s="24"/>
      <c r="AX1736" s="24"/>
      <c r="AY1736" s="24"/>
    </row>
    <row r="1737" spans="3:51" s="23" customFormat="1">
      <c r="C1737" s="115"/>
      <c r="D1737" s="115"/>
      <c r="E1737" s="115"/>
      <c r="O1737" s="24"/>
      <c r="AB1737" s="24"/>
      <c r="AC1737" s="24"/>
      <c r="AD1737" s="24"/>
      <c r="AE1737" s="24"/>
      <c r="AV1737" s="24"/>
      <c r="AW1737" s="24"/>
      <c r="AX1737" s="24"/>
      <c r="AY1737" s="24"/>
    </row>
    <row r="1738" spans="3:51" s="23" customFormat="1">
      <c r="C1738" s="115"/>
      <c r="D1738" s="115"/>
      <c r="E1738" s="115"/>
      <c r="O1738" s="24"/>
      <c r="AB1738" s="24"/>
      <c r="AC1738" s="24"/>
      <c r="AD1738" s="24"/>
      <c r="AE1738" s="24"/>
      <c r="AV1738" s="24"/>
      <c r="AW1738" s="24"/>
      <c r="AX1738" s="24"/>
      <c r="AY1738" s="24"/>
    </row>
    <row r="1739" spans="3:51" s="23" customFormat="1">
      <c r="C1739" s="115"/>
      <c r="D1739" s="115"/>
      <c r="E1739" s="115"/>
      <c r="O1739" s="24"/>
      <c r="AB1739" s="24"/>
      <c r="AC1739" s="24"/>
      <c r="AD1739" s="24"/>
      <c r="AE1739" s="24"/>
      <c r="AV1739" s="24"/>
      <c r="AW1739" s="24"/>
      <c r="AX1739" s="24"/>
      <c r="AY1739" s="24"/>
    </row>
    <row r="1740" spans="3:51" s="23" customFormat="1">
      <c r="C1740" s="115"/>
      <c r="D1740" s="115"/>
      <c r="E1740" s="115"/>
      <c r="O1740" s="24"/>
      <c r="AB1740" s="24"/>
      <c r="AC1740" s="24"/>
      <c r="AD1740" s="24"/>
      <c r="AE1740" s="24"/>
      <c r="AV1740" s="24"/>
      <c r="AW1740" s="24"/>
      <c r="AX1740" s="24"/>
      <c r="AY1740" s="24"/>
    </row>
    <row r="1741" spans="3:51" s="23" customFormat="1">
      <c r="C1741" s="115"/>
      <c r="D1741" s="115"/>
      <c r="E1741" s="115"/>
      <c r="O1741" s="24"/>
      <c r="AB1741" s="24"/>
      <c r="AC1741" s="24"/>
      <c r="AD1741" s="24"/>
      <c r="AE1741" s="24"/>
      <c r="AV1741" s="24"/>
      <c r="AW1741" s="24"/>
      <c r="AX1741" s="24"/>
      <c r="AY1741" s="24"/>
    </row>
    <row r="1742" spans="3:51" s="23" customFormat="1">
      <c r="C1742" s="115"/>
      <c r="D1742" s="115"/>
      <c r="E1742" s="115"/>
      <c r="O1742" s="24"/>
      <c r="AB1742" s="24"/>
      <c r="AC1742" s="24"/>
      <c r="AD1742" s="24"/>
      <c r="AE1742" s="24"/>
      <c r="AV1742" s="24"/>
      <c r="AW1742" s="24"/>
      <c r="AX1742" s="24"/>
      <c r="AY1742" s="24"/>
    </row>
    <row r="1743" spans="3:51" s="23" customFormat="1">
      <c r="C1743" s="115"/>
      <c r="D1743" s="115"/>
      <c r="E1743" s="115"/>
      <c r="O1743" s="24"/>
      <c r="AB1743" s="24"/>
      <c r="AC1743" s="24"/>
      <c r="AD1743" s="24"/>
      <c r="AE1743" s="24"/>
      <c r="AV1743" s="24"/>
      <c r="AW1743" s="24"/>
      <c r="AX1743" s="24"/>
      <c r="AY1743" s="24"/>
    </row>
    <row r="1744" spans="3:51" s="23" customFormat="1">
      <c r="C1744" s="115"/>
      <c r="D1744" s="115"/>
      <c r="E1744" s="115"/>
      <c r="O1744" s="24"/>
      <c r="AB1744" s="24"/>
      <c r="AC1744" s="24"/>
      <c r="AD1744" s="24"/>
      <c r="AE1744" s="24"/>
      <c r="AV1744" s="24"/>
      <c r="AW1744" s="24"/>
      <c r="AX1744" s="24"/>
      <c r="AY1744" s="24"/>
    </row>
    <row r="1745" spans="3:51" s="23" customFormat="1">
      <c r="C1745" s="115"/>
      <c r="D1745" s="115"/>
      <c r="E1745" s="115"/>
      <c r="O1745" s="24"/>
      <c r="AB1745" s="24"/>
      <c r="AC1745" s="24"/>
      <c r="AD1745" s="24"/>
      <c r="AE1745" s="24"/>
      <c r="AV1745" s="24"/>
      <c r="AW1745" s="24"/>
      <c r="AX1745" s="24"/>
      <c r="AY1745" s="24"/>
    </row>
    <row r="1746" spans="3:51" s="23" customFormat="1">
      <c r="C1746" s="115"/>
      <c r="D1746" s="115"/>
      <c r="E1746" s="115"/>
      <c r="O1746" s="24"/>
      <c r="AB1746" s="24"/>
      <c r="AC1746" s="24"/>
      <c r="AD1746" s="24"/>
      <c r="AE1746" s="24"/>
      <c r="AV1746" s="24"/>
      <c r="AW1746" s="24"/>
      <c r="AX1746" s="24"/>
      <c r="AY1746" s="24"/>
    </row>
    <row r="1747" spans="3:51" s="23" customFormat="1">
      <c r="C1747" s="115"/>
      <c r="D1747" s="115"/>
      <c r="E1747" s="115"/>
      <c r="O1747" s="24"/>
      <c r="AB1747" s="24"/>
      <c r="AC1747" s="24"/>
      <c r="AD1747" s="24"/>
      <c r="AE1747" s="24"/>
      <c r="AV1747" s="24"/>
      <c r="AW1747" s="24"/>
      <c r="AX1747" s="24"/>
      <c r="AY1747" s="24"/>
    </row>
    <row r="1748" spans="3:51" s="23" customFormat="1">
      <c r="C1748" s="115"/>
      <c r="D1748" s="115"/>
      <c r="E1748" s="115"/>
      <c r="O1748" s="24"/>
      <c r="AB1748" s="24"/>
      <c r="AC1748" s="24"/>
      <c r="AD1748" s="24"/>
      <c r="AE1748" s="24"/>
      <c r="AV1748" s="24"/>
      <c r="AW1748" s="24"/>
      <c r="AX1748" s="24"/>
      <c r="AY1748" s="24"/>
    </row>
    <row r="1749" spans="3:51" s="23" customFormat="1">
      <c r="C1749" s="115"/>
      <c r="D1749" s="115"/>
      <c r="E1749" s="115"/>
      <c r="O1749" s="24"/>
      <c r="AB1749" s="24"/>
      <c r="AC1749" s="24"/>
      <c r="AD1749" s="24"/>
      <c r="AE1749" s="24"/>
      <c r="AV1749" s="24"/>
      <c r="AW1749" s="24"/>
      <c r="AX1749" s="24"/>
      <c r="AY1749" s="24"/>
    </row>
    <row r="1750" spans="3:51" s="23" customFormat="1">
      <c r="C1750" s="115"/>
      <c r="D1750" s="115"/>
      <c r="E1750" s="115"/>
      <c r="O1750" s="24"/>
      <c r="AB1750" s="24"/>
      <c r="AC1750" s="24"/>
      <c r="AD1750" s="24"/>
      <c r="AE1750" s="24"/>
      <c r="AV1750" s="24"/>
      <c r="AW1750" s="24"/>
      <c r="AX1750" s="24"/>
      <c r="AY1750" s="24"/>
    </row>
    <row r="1751" spans="3:51" s="23" customFormat="1">
      <c r="C1751" s="115"/>
      <c r="D1751" s="115"/>
      <c r="E1751" s="115"/>
      <c r="O1751" s="24"/>
      <c r="AB1751" s="24"/>
      <c r="AC1751" s="24"/>
      <c r="AD1751" s="24"/>
      <c r="AE1751" s="24"/>
      <c r="AV1751" s="24"/>
      <c r="AW1751" s="24"/>
      <c r="AX1751" s="24"/>
      <c r="AY1751" s="24"/>
    </row>
    <row r="1752" spans="3:51" s="23" customFormat="1">
      <c r="C1752" s="115"/>
      <c r="D1752" s="115"/>
      <c r="E1752" s="115"/>
      <c r="O1752" s="24"/>
      <c r="AB1752" s="24"/>
      <c r="AC1752" s="24"/>
      <c r="AD1752" s="24"/>
      <c r="AE1752" s="24"/>
      <c r="AV1752" s="24"/>
      <c r="AW1752" s="24"/>
      <c r="AX1752" s="24"/>
      <c r="AY1752" s="24"/>
    </row>
    <row r="1753" spans="3:51" s="23" customFormat="1">
      <c r="C1753" s="115"/>
      <c r="D1753" s="115"/>
      <c r="E1753" s="115"/>
      <c r="O1753" s="24"/>
      <c r="AB1753" s="24"/>
      <c r="AC1753" s="24"/>
      <c r="AD1753" s="24"/>
      <c r="AE1753" s="24"/>
      <c r="AV1753" s="24"/>
      <c r="AW1753" s="24"/>
      <c r="AX1753" s="24"/>
      <c r="AY1753" s="24"/>
    </row>
    <row r="1754" spans="3:51" s="23" customFormat="1">
      <c r="C1754" s="115"/>
      <c r="D1754" s="115"/>
      <c r="E1754" s="115"/>
      <c r="O1754" s="24"/>
      <c r="AB1754" s="24"/>
      <c r="AC1754" s="24"/>
      <c r="AD1754" s="24"/>
      <c r="AE1754" s="24"/>
      <c r="AV1754" s="24"/>
      <c r="AW1754" s="24"/>
      <c r="AX1754" s="24"/>
      <c r="AY1754" s="24"/>
    </row>
    <row r="1755" spans="3:51" s="23" customFormat="1">
      <c r="C1755" s="115"/>
      <c r="D1755" s="115"/>
      <c r="E1755" s="115"/>
      <c r="O1755" s="24"/>
      <c r="AB1755" s="24"/>
      <c r="AC1755" s="24"/>
      <c r="AD1755" s="24"/>
      <c r="AE1755" s="24"/>
      <c r="AV1755" s="24"/>
      <c r="AW1755" s="24"/>
      <c r="AX1755" s="24"/>
      <c r="AY1755" s="24"/>
    </row>
    <row r="1756" spans="3:51" s="23" customFormat="1">
      <c r="C1756" s="115"/>
      <c r="D1756" s="115"/>
      <c r="E1756" s="115"/>
      <c r="O1756" s="24"/>
      <c r="AB1756" s="24"/>
      <c r="AC1756" s="24"/>
      <c r="AD1756" s="24"/>
      <c r="AE1756" s="24"/>
      <c r="AV1756" s="24"/>
      <c r="AW1756" s="24"/>
      <c r="AX1756" s="24"/>
      <c r="AY1756" s="24"/>
    </row>
    <row r="1757" spans="3:51" s="23" customFormat="1">
      <c r="C1757" s="115"/>
      <c r="D1757" s="115"/>
      <c r="E1757" s="115"/>
      <c r="O1757" s="24"/>
      <c r="AB1757" s="24"/>
      <c r="AC1757" s="24"/>
      <c r="AD1757" s="24"/>
      <c r="AE1757" s="24"/>
      <c r="AV1757" s="24"/>
      <c r="AW1757" s="24"/>
      <c r="AX1757" s="24"/>
      <c r="AY1757" s="24"/>
    </row>
    <row r="1758" spans="3:51" s="23" customFormat="1">
      <c r="C1758" s="115"/>
      <c r="D1758" s="115"/>
      <c r="E1758" s="115"/>
      <c r="O1758" s="24"/>
      <c r="AB1758" s="24"/>
      <c r="AC1758" s="24"/>
      <c r="AD1758" s="24"/>
      <c r="AE1758" s="24"/>
      <c r="AV1758" s="24"/>
      <c r="AW1758" s="24"/>
      <c r="AX1758" s="24"/>
      <c r="AY1758" s="24"/>
    </row>
    <row r="1759" spans="3:51" s="23" customFormat="1">
      <c r="C1759" s="115"/>
      <c r="D1759" s="115"/>
      <c r="E1759" s="115"/>
      <c r="O1759" s="24"/>
      <c r="AB1759" s="24"/>
      <c r="AC1759" s="24"/>
      <c r="AD1759" s="24"/>
      <c r="AE1759" s="24"/>
      <c r="AV1759" s="24"/>
      <c r="AW1759" s="24"/>
      <c r="AX1759" s="24"/>
      <c r="AY1759" s="24"/>
    </row>
    <row r="1760" spans="3:51" s="23" customFormat="1">
      <c r="C1760" s="115"/>
      <c r="D1760" s="115"/>
      <c r="E1760" s="115"/>
      <c r="O1760" s="24"/>
      <c r="AB1760" s="24"/>
      <c r="AC1760" s="24"/>
      <c r="AD1760" s="24"/>
      <c r="AE1760" s="24"/>
      <c r="AV1760" s="24"/>
      <c r="AW1760" s="24"/>
      <c r="AX1760" s="24"/>
      <c r="AY1760" s="24"/>
    </row>
    <row r="1761" spans="3:51" s="23" customFormat="1">
      <c r="C1761" s="115"/>
      <c r="D1761" s="115"/>
      <c r="E1761" s="115"/>
      <c r="O1761" s="24"/>
      <c r="AB1761" s="24"/>
      <c r="AC1761" s="24"/>
      <c r="AD1761" s="24"/>
      <c r="AE1761" s="24"/>
      <c r="AV1761" s="24"/>
      <c r="AW1761" s="24"/>
      <c r="AX1761" s="24"/>
      <c r="AY1761" s="24"/>
    </row>
    <row r="1762" spans="3:51" s="23" customFormat="1">
      <c r="C1762" s="115"/>
      <c r="D1762" s="115"/>
      <c r="E1762" s="115"/>
      <c r="O1762" s="24"/>
      <c r="AB1762" s="24"/>
      <c r="AC1762" s="24"/>
      <c r="AD1762" s="24"/>
      <c r="AE1762" s="24"/>
      <c r="AV1762" s="24"/>
      <c r="AW1762" s="24"/>
      <c r="AX1762" s="24"/>
      <c r="AY1762" s="24"/>
    </row>
    <row r="1763" spans="3:51" s="23" customFormat="1">
      <c r="C1763" s="115"/>
      <c r="D1763" s="115"/>
      <c r="E1763" s="115"/>
      <c r="O1763" s="24"/>
      <c r="AB1763" s="24"/>
      <c r="AC1763" s="24"/>
      <c r="AD1763" s="24"/>
      <c r="AE1763" s="24"/>
      <c r="AV1763" s="24"/>
      <c r="AW1763" s="24"/>
      <c r="AX1763" s="24"/>
      <c r="AY1763" s="24"/>
    </row>
    <row r="1764" spans="3:51" s="23" customFormat="1">
      <c r="C1764" s="115"/>
      <c r="D1764" s="115"/>
      <c r="E1764" s="115"/>
      <c r="O1764" s="24"/>
      <c r="AB1764" s="24"/>
      <c r="AC1764" s="24"/>
      <c r="AD1764" s="24"/>
      <c r="AE1764" s="24"/>
      <c r="AV1764" s="24"/>
      <c r="AW1764" s="24"/>
      <c r="AX1764" s="24"/>
      <c r="AY1764" s="24"/>
    </row>
    <row r="1765" spans="3:51" s="23" customFormat="1">
      <c r="C1765" s="115"/>
      <c r="D1765" s="115"/>
      <c r="E1765" s="115"/>
      <c r="O1765" s="24"/>
      <c r="AB1765" s="24"/>
      <c r="AC1765" s="24"/>
      <c r="AD1765" s="24"/>
      <c r="AE1765" s="24"/>
      <c r="AV1765" s="24"/>
      <c r="AW1765" s="24"/>
      <c r="AX1765" s="24"/>
      <c r="AY1765" s="24"/>
    </row>
    <row r="1766" spans="3:51" s="23" customFormat="1">
      <c r="C1766" s="115"/>
      <c r="D1766" s="115"/>
      <c r="E1766" s="115"/>
      <c r="O1766" s="24"/>
      <c r="AB1766" s="24"/>
      <c r="AC1766" s="24"/>
      <c r="AD1766" s="24"/>
      <c r="AE1766" s="24"/>
      <c r="AV1766" s="24"/>
      <c r="AW1766" s="24"/>
      <c r="AX1766" s="24"/>
      <c r="AY1766" s="24"/>
    </row>
    <row r="1767" spans="3:51" s="23" customFormat="1">
      <c r="C1767" s="115"/>
      <c r="D1767" s="115"/>
      <c r="E1767" s="115"/>
      <c r="O1767" s="24"/>
      <c r="AB1767" s="24"/>
      <c r="AC1767" s="24"/>
      <c r="AD1767" s="24"/>
      <c r="AE1767" s="24"/>
      <c r="AV1767" s="24"/>
      <c r="AW1767" s="24"/>
      <c r="AX1767" s="24"/>
      <c r="AY1767" s="24"/>
    </row>
    <row r="1768" spans="3:51" s="23" customFormat="1">
      <c r="C1768" s="115"/>
      <c r="D1768" s="115"/>
      <c r="E1768" s="115"/>
      <c r="O1768" s="24"/>
      <c r="AB1768" s="24"/>
      <c r="AC1768" s="24"/>
      <c r="AD1768" s="24"/>
      <c r="AE1768" s="24"/>
      <c r="AV1768" s="24"/>
      <c r="AW1768" s="24"/>
      <c r="AX1768" s="24"/>
      <c r="AY1768" s="24"/>
    </row>
    <row r="1769" spans="3:51" s="23" customFormat="1">
      <c r="C1769" s="115"/>
      <c r="D1769" s="115"/>
      <c r="E1769" s="115"/>
      <c r="O1769" s="24"/>
      <c r="AB1769" s="24"/>
      <c r="AC1769" s="24"/>
      <c r="AD1769" s="24"/>
      <c r="AE1769" s="24"/>
      <c r="AV1769" s="24"/>
      <c r="AW1769" s="24"/>
      <c r="AX1769" s="24"/>
      <c r="AY1769" s="24"/>
    </row>
    <row r="1770" spans="3:51" s="23" customFormat="1">
      <c r="C1770" s="115"/>
      <c r="D1770" s="115"/>
      <c r="E1770" s="115"/>
      <c r="O1770" s="24"/>
      <c r="AB1770" s="24"/>
      <c r="AC1770" s="24"/>
      <c r="AD1770" s="24"/>
      <c r="AE1770" s="24"/>
      <c r="AV1770" s="24"/>
      <c r="AW1770" s="24"/>
      <c r="AX1770" s="24"/>
      <c r="AY1770" s="24"/>
    </row>
    <row r="1771" spans="3:51" s="23" customFormat="1">
      <c r="C1771" s="115"/>
      <c r="D1771" s="115"/>
      <c r="E1771" s="115"/>
      <c r="O1771" s="24"/>
      <c r="AB1771" s="24"/>
      <c r="AC1771" s="24"/>
      <c r="AD1771" s="24"/>
      <c r="AE1771" s="24"/>
      <c r="AV1771" s="24"/>
      <c r="AW1771" s="24"/>
      <c r="AX1771" s="24"/>
      <c r="AY1771" s="24"/>
    </row>
    <row r="1772" spans="3:51" s="23" customFormat="1">
      <c r="C1772" s="115"/>
      <c r="D1772" s="115"/>
      <c r="E1772" s="115"/>
      <c r="O1772" s="24"/>
      <c r="AB1772" s="24"/>
      <c r="AC1772" s="24"/>
      <c r="AD1772" s="24"/>
      <c r="AE1772" s="24"/>
      <c r="AV1772" s="24"/>
      <c r="AW1772" s="24"/>
      <c r="AX1772" s="24"/>
      <c r="AY1772" s="24"/>
    </row>
    <row r="1773" spans="3:51" s="23" customFormat="1">
      <c r="C1773" s="115"/>
      <c r="D1773" s="115"/>
      <c r="E1773" s="115"/>
      <c r="O1773" s="24"/>
      <c r="AB1773" s="24"/>
      <c r="AC1773" s="24"/>
      <c r="AD1773" s="24"/>
      <c r="AE1773" s="24"/>
      <c r="AV1773" s="24"/>
      <c r="AW1773" s="24"/>
      <c r="AX1773" s="24"/>
      <c r="AY1773" s="24"/>
    </row>
    <row r="1774" spans="3:51" s="23" customFormat="1">
      <c r="C1774" s="115"/>
      <c r="D1774" s="115"/>
      <c r="E1774" s="115"/>
      <c r="O1774" s="24"/>
      <c r="AB1774" s="24"/>
      <c r="AC1774" s="24"/>
      <c r="AD1774" s="24"/>
      <c r="AE1774" s="24"/>
      <c r="AV1774" s="24"/>
      <c r="AW1774" s="24"/>
      <c r="AX1774" s="24"/>
      <c r="AY1774" s="24"/>
    </row>
    <row r="1775" spans="3:51" s="23" customFormat="1">
      <c r="C1775" s="115"/>
      <c r="D1775" s="115"/>
      <c r="E1775" s="115"/>
      <c r="O1775" s="24"/>
      <c r="AB1775" s="24"/>
      <c r="AC1775" s="24"/>
      <c r="AD1775" s="24"/>
      <c r="AE1775" s="24"/>
      <c r="AV1775" s="24"/>
      <c r="AW1775" s="24"/>
      <c r="AX1775" s="24"/>
      <c r="AY1775" s="24"/>
    </row>
    <row r="1776" spans="3:51" s="23" customFormat="1">
      <c r="C1776" s="115"/>
      <c r="D1776" s="115"/>
      <c r="E1776" s="115"/>
      <c r="O1776" s="24"/>
      <c r="AB1776" s="24"/>
      <c r="AC1776" s="24"/>
      <c r="AD1776" s="24"/>
      <c r="AE1776" s="24"/>
      <c r="AV1776" s="24"/>
      <c r="AW1776" s="24"/>
      <c r="AX1776" s="24"/>
      <c r="AY1776" s="24"/>
    </row>
    <row r="1777" spans="3:51" s="23" customFormat="1">
      <c r="C1777" s="115"/>
      <c r="D1777" s="115"/>
      <c r="E1777" s="115"/>
      <c r="O1777" s="24"/>
      <c r="AB1777" s="24"/>
      <c r="AC1777" s="24"/>
      <c r="AD1777" s="24"/>
      <c r="AE1777" s="24"/>
      <c r="AV1777" s="24"/>
      <c r="AW1777" s="24"/>
      <c r="AX1777" s="24"/>
      <c r="AY1777" s="24"/>
    </row>
    <row r="1778" spans="3:51" s="23" customFormat="1">
      <c r="C1778" s="115"/>
      <c r="D1778" s="115"/>
      <c r="E1778" s="115"/>
      <c r="O1778" s="24"/>
      <c r="AB1778" s="24"/>
      <c r="AC1778" s="24"/>
      <c r="AD1778" s="24"/>
      <c r="AE1778" s="24"/>
      <c r="AV1778" s="24"/>
      <c r="AW1778" s="24"/>
      <c r="AX1778" s="24"/>
      <c r="AY1778" s="24"/>
    </row>
    <row r="1779" spans="3:51" s="23" customFormat="1">
      <c r="C1779" s="115"/>
      <c r="D1779" s="115"/>
      <c r="E1779" s="115"/>
      <c r="O1779" s="24"/>
      <c r="AB1779" s="24"/>
      <c r="AC1779" s="24"/>
      <c r="AD1779" s="24"/>
      <c r="AE1779" s="24"/>
      <c r="AV1779" s="24"/>
      <c r="AW1779" s="24"/>
      <c r="AX1779" s="24"/>
      <c r="AY1779" s="24"/>
    </row>
    <row r="1780" spans="3:51" s="23" customFormat="1">
      <c r="C1780" s="115"/>
      <c r="D1780" s="115"/>
      <c r="E1780" s="115"/>
      <c r="O1780" s="24"/>
      <c r="AB1780" s="24"/>
      <c r="AC1780" s="24"/>
      <c r="AD1780" s="24"/>
      <c r="AE1780" s="24"/>
      <c r="AV1780" s="24"/>
      <c r="AW1780" s="24"/>
      <c r="AX1780" s="24"/>
      <c r="AY1780" s="24"/>
    </row>
    <row r="1781" spans="3:51" s="23" customFormat="1">
      <c r="C1781" s="115"/>
      <c r="D1781" s="115"/>
      <c r="E1781" s="115"/>
      <c r="O1781" s="24"/>
      <c r="AB1781" s="24"/>
      <c r="AC1781" s="24"/>
      <c r="AD1781" s="24"/>
      <c r="AE1781" s="24"/>
      <c r="AV1781" s="24"/>
      <c r="AW1781" s="24"/>
      <c r="AX1781" s="24"/>
      <c r="AY1781" s="24"/>
    </row>
    <row r="1782" spans="3:51" s="23" customFormat="1">
      <c r="C1782" s="115"/>
      <c r="D1782" s="115"/>
      <c r="E1782" s="115"/>
      <c r="O1782" s="24"/>
      <c r="AB1782" s="24"/>
      <c r="AC1782" s="24"/>
      <c r="AD1782" s="24"/>
      <c r="AE1782" s="24"/>
      <c r="AV1782" s="24"/>
      <c r="AW1782" s="24"/>
      <c r="AX1782" s="24"/>
      <c r="AY1782" s="24"/>
    </row>
    <row r="1783" spans="3:51" s="23" customFormat="1">
      <c r="C1783" s="115"/>
      <c r="D1783" s="115"/>
      <c r="E1783" s="115"/>
      <c r="O1783" s="24"/>
      <c r="AB1783" s="24"/>
      <c r="AC1783" s="24"/>
      <c r="AD1783" s="24"/>
      <c r="AE1783" s="24"/>
      <c r="AV1783" s="24"/>
      <c r="AW1783" s="24"/>
      <c r="AX1783" s="24"/>
      <c r="AY1783" s="24"/>
    </row>
    <row r="1784" spans="3:51" s="23" customFormat="1">
      <c r="C1784" s="115"/>
      <c r="D1784" s="115"/>
      <c r="E1784" s="115"/>
      <c r="O1784" s="24"/>
      <c r="AB1784" s="24"/>
      <c r="AC1784" s="24"/>
      <c r="AD1784" s="24"/>
      <c r="AE1784" s="24"/>
      <c r="AV1784" s="24"/>
      <c r="AW1784" s="24"/>
      <c r="AX1784" s="24"/>
      <c r="AY1784" s="24"/>
    </row>
    <row r="1785" spans="3:51" s="23" customFormat="1">
      <c r="C1785" s="115"/>
      <c r="D1785" s="115"/>
      <c r="E1785" s="115"/>
      <c r="O1785" s="24"/>
      <c r="AB1785" s="24"/>
      <c r="AC1785" s="24"/>
      <c r="AD1785" s="24"/>
      <c r="AE1785" s="24"/>
      <c r="AV1785" s="24"/>
      <c r="AW1785" s="24"/>
      <c r="AX1785" s="24"/>
      <c r="AY1785" s="24"/>
    </row>
    <row r="1786" spans="3:51" s="23" customFormat="1">
      <c r="C1786" s="115"/>
      <c r="D1786" s="115"/>
      <c r="E1786" s="115"/>
      <c r="O1786" s="24"/>
      <c r="AB1786" s="24"/>
      <c r="AC1786" s="24"/>
      <c r="AD1786" s="24"/>
      <c r="AE1786" s="24"/>
      <c r="AV1786" s="24"/>
      <c r="AW1786" s="24"/>
      <c r="AX1786" s="24"/>
      <c r="AY1786" s="24"/>
    </row>
    <row r="1787" spans="3:51" s="23" customFormat="1">
      <c r="C1787" s="115"/>
      <c r="D1787" s="115"/>
      <c r="E1787" s="115"/>
      <c r="O1787" s="24"/>
      <c r="AB1787" s="24"/>
      <c r="AC1787" s="24"/>
      <c r="AD1787" s="24"/>
      <c r="AE1787" s="24"/>
      <c r="AV1787" s="24"/>
      <c r="AW1787" s="24"/>
      <c r="AX1787" s="24"/>
      <c r="AY1787" s="24"/>
    </row>
    <row r="1788" spans="3:51" s="23" customFormat="1">
      <c r="C1788" s="115"/>
      <c r="D1788" s="115"/>
      <c r="E1788" s="115"/>
      <c r="O1788" s="24"/>
      <c r="AB1788" s="24"/>
      <c r="AC1788" s="24"/>
      <c r="AD1788" s="24"/>
      <c r="AE1788" s="24"/>
      <c r="AV1788" s="24"/>
      <c r="AW1788" s="24"/>
      <c r="AX1788" s="24"/>
      <c r="AY1788" s="24"/>
    </row>
    <row r="1789" spans="3:51" s="23" customFormat="1">
      <c r="C1789" s="115"/>
      <c r="D1789" s="115"/>
      <c r="E1789" s="115"/>
      <c r="O1789" s="24"/>
      <c r="AB1789" s="24"/>
      <c r="AC1789" s="24"/>
      <c r="AD1789" s="24"/>
      <c r="AE1789" s="24"/>
      <c r="AV1789" s="24"/>
      <c r="AW1789" s="24"/>
      <c r="AX1789" s="24"/>
      <c r="AY1789" s="24"/>
    </row>
    <row r="1790" spans="3:51" s="23" customFormat="1">
      <c r="C1790" s="115"/>
      <c r="D1790" s="115"/>
      <c r="E1790" s="115"/>
      <c r="O1790" s="24"/>
      <c r="AB1790" s="24"/>
      <c r="AC1790" s="24"/>
      <c r="AD1790" s="24"/>
      <c r="AE1790" s="24"/>
      <c r="AV1790" s="24"/>
      <c r="AW1790" s="24"/>
      <c r="AX1790" s="24"/>
      <c r="AY1790" s="24"/>
    </row>
    <row r="1791" spans="3:51" s="23" customFormat="1">
      <c r="C1791" s="115"/>
      <c r="D1791" s="115"/>
      <c r="E1791" s="115"/>
      <c r="O1791" s="24"/>
      <c r="AB1791" s="24"/>
      <c r="AC1791" s="24"/>
      <c r="AD1791" s="24"/>
      <c r="AE1791" s="24"/>
      <c r="AV1791" s="24"/>
      <c r="AW1791" s="24"/>
      <c r="AX1791" s="24"/>
      <c r="AY1791" s="24"/>
    </row>
    <row r="1792" spans="3:51" s="23" customFormat="1">
      <c r="C1792" s="115"/>
      <c r="D1792" s="115"/>
      <c r="E1792" s="115"/>
      <c r="O1792" s="24"/>
      <c r="AB1792" s="24"/>
      <c r="AC1792" s="24"/>
      <c r="AD1792" s="24"/>
      <c r="AE1792" s="24"/>
      <c r="AV1792" s="24"/>
      <c r="AW1792" s="24"/>
      <c r="AX1792" s="24"/>
      <c r="AY1792" s="24"/>
    </row>
    <row r="1793" spans="3:51" s="23" customFormat="1">
      <c r="C1793" s="115"/>
      <c r="D1793" s="115"/>
      <c r="E1793" s="115"/>
      <c r="O1793" s="24"/>
      <c r="AB1793" s="24"/>
      <c r="AC1793" s="24"/>
      <c r="AD1793" s="24"/>
      <c r="AE1793" s="24"/>
      <c r="AV1793" s="24"/>
      <c r="AW1793" s="24"/>
      <c r="AX1793" s="24"/>
      <c r="AY1793" s="24"/>
    </row>
    <row r="1794" spans="3:51" s="23" customFormat="1">
      <c r="C1794" s="115"/>
      <c r="D1794" s="115"/>
      <c r="E1794" s="115"/>
      <c r="O1794" s="24"/>
      <c r="AB1794" s="24"/>
      <c r="AC1794" s="24"/>
      <c r="AD1794" s="24"/>
      <c r="AE1794" s="24"/>
      <c r="AV1794" s="24"/>
      <c r="AW1794" s="24"/>
      <c r="AX1794" s="24"/>
      <c r="AY1794" s="24"/>
    </row>
    <row r="1795" spans="3:51" s="23" customFormat="1">
      <c r="C1795" s="115"/>
      <c r="D1795" s="115"/>
      <c r="E1795" s="115"/>
      <c r="O1795" s="24"/>
      <c r="AB1795" s="24"/>
      <c r="AC1795" s="24"/>
      <c r="AD1795" s="24"/>
      <c r="AE1795" s="24"/>
      <c r="AV1795" s="24"/>
      <c r="AW1795" s="24"/>
      <c r="AX1795" s="24"/>
      <c r="AY1795" s="24"/>
    </row>
    <row r="1796" spans="3:51" s="23" customFormat="1">
      <c r="C1796" s="115"/>
      <c r="D1796" s="115"/>
      <c r="E1796" s="115"/>
      <c r="O1796" s="24"/>
      <c r="AB1796" s="24"/>
      <c r="AC1796" s="24"/>
      <c r="AD1796" s="24"/>
      <c r="AE1796" s="24"/>
      <c r="AV1796" s="24"/>
      <c r="AW1796" s="24"/>
      <c r="AX1796" s="24"/>
      <c r="AY1796" s="24"/>
    </row>
    <row r="1797" spans="3:51" s="23" customFormat="1">
      <c r="C1797" s="115"/>
      <c r="D1797" s="115"/>
      <c r="E1797" s="115"/>
      <c r="O1797" s="24"/>
      <c r="AB1797" s="24"/>
      <c r="AC1797" s="24"/>
      <c r="AD1797" s="24"/>
      <c r="AE1797" s="24"/>
      <c r="AV1797" s="24"/>
      <c r="AW1797" s="24"/>
      <c r="AX1797" s="24"/>
      <c r="AY1797" s="24"/>
    </row>
    <row r="1798" spans="3:51" s="23" customFormat="1">
      <c r="C1798" s="115"/>
      <c r="D1798" s="115"/>
      <c r="E1798" s="115"/>
      <c r="O1798" s="24"/>
      <c r="AB1798" s="24"/>
      <c r="AC1798" s="24"/>
      <c r="AD1798" s="24"/>
      <c r="AE1798" s="24"/>
      <c r="AV1798" s="24"/>
      <c r="AW1798" s="24"/>
      <c r="AX1798" s="24"/>
      <c r="AY1798" s="24"/>
    </row>
    <row r="1799" spans="3:51" s="23" customFormat="1">
      <c r="C1799" s="115"/>
      <c r="D1799" s="115"/>
      <c r="E1799" s="115"/>
      <c r="O1799" s="24"/>
      <c r="AB1799" s="24"/>
      <c r="AC1799" s="24"/>
      <c r="AD1799" s="24"/>
      <c r="AE1799" s="24"/>
      <c r="AV1799" s="24"/>
      <c r="AW1799" s="24"/>
      <c r="AX1799" s="24"/>
      <c r="AY1799" s="24"/>
    </row>
    <row r="1800" spans="3:51" s="23" customFormat="1">
      <c r="C1800" s="115"/>
      <c r="D1800" s="115"/>
      <c r="E1800" s="115"/>
      <c r="O1800" s="24"/>
      <c r="AB1800" s="24"/>
      <c r="AC1800" s="24"/>
      <c r="AD1800" s="24"/>
      <c r="AE1800" s="24"/>
      <c r="AV1800" s="24"/>
      <c r="AW1800" s="24"/>
      <c r="AX1800" s="24"/>
      <c r="AY1800" s="24"/>
    </row>
    <row r="1801" spans="3:51" s="23" customFormat="1">
      <c r="C1801" s="115"/>
      <c r="D1801" s="115"/>
      <c r="E1801" s="115"/>
      <c r="O1801" s="24"/>
      <c r="AB1801" s="24"/>
      <c r="AC1801" s="24"/>
      <c r="AD1801" s="24"/>
      <c r="AE1801" s="24"/>
      <c r="AV1801" s="24"/>
      <c r="AW1801" s="24"/>
      <c r="AX1801" s="24"/>
      <c r="AY1801" s="24"/>
    </row>
    <row r="1802" spans="3:51" s="23" customFormat="1">
      <c r="C1802" s="115"/>
      <c r="D1802" s="115"/>
      <c r="E1802" s="115"/>
      <c r="O1802" s="24"/>
      <c r="AB1802" s="24"/>
      <c r="AC1802" s="24"/>
      <c r="AD1802" s="24"/>
      <c r="AE1802" s="24"/>
      <c r="AV1802" s="24"/>
      <c r="AW1802" s="24"/>
      <c r="AX1802" s="24"/>
      <c r="AY1802" s="24"/>
    </row>
    <row r="1803" spans="3:51" s="23" customFormat="1">
      <c r="C1803" s="115"/>
      <c r="D1803" s="115"/>
      <c r="E1803" s="115"/>
      <c r="O1803" s="24"/>
      <c r="AB1803" s="24"/>
      <c r="AC1803" s="24"/>
      <c r="AD1803" s="24"/>
      <c r="AE1803" s="24"/>
      <c r="AV1803" s="24"/>
      <c r="AW1803" s="24"/>
      <c r="AX1803" s="24"/>
      <c r="AY1803" s="24"/>
    </row>
    <row r="1804" spans="3:51" s="23" customFormat="1">
      <c r="C1804" s="115"/>
      <c r="D1804" s="115"/>
      <c r="E1804" s="115"/>
      <c r="O1804" s="24"/>
      <c r="AB1804" s="24"/>
      <c r="AC1804" s="24"/>
      <c r="AD1804" s="24"/>
      <c r="AE1804" s="24"/>
      <c r="AV1804" s="24"/>
      <c r="AW1804" s="24"/>
      <c r="AX1804" s="24"/>
      <c r="AY1804" s="24"/>
    </row>
    <row r="1805" spans="3:51" s="23" customFormat="1">
      <c r="C1805" s="115"/>
      <c r="D1805" s="115"/>
      <c r="E1805" s="115"/>
      <c r="O1805" s="24"/>
      <c r="AB1805" s="24"/>
      <c r="AC1805" s="24"/>
      <c r="AD1805" s="24"/>
      <c r="AE1805" s="24"/>
      <c r="AV1805" s="24"/>
      <c r="AW1805" s="24"/>
      <c r="AX1805" s="24"/>
      <c r="AY1805" s="24"/>
    </row>
    <row r="1806" spans="3:51" s="23" customFormat="1">
      <c r="C1806" s="115"/>
      <c r="D1806" s="115"/>
      <c r="E1806" s="115"/>
      <c r="O1806" s="24"/>
      <c r="AB1806" s="24"/>
      <c r="AC1806" s="24"/>
      <c r="AD1806" s="24"/>
      <c r="AE1806" s="24"/>
      <c r="AV1806" s="24"/>
      <c r="AW1806" s="24"/>
      <c r="AX1806" s="24"/>
      <c r="AY1806" s="24"/>
    </row>
    <row r="1807" spans="3:51" s="23" customFormat="1">
      <c r="C1807" s="115"/>
      <c r="D1807" s="115"/>
      <c r="E1807" s="115"/>
      <c r="O1807" s="24"/>
      <c r="AB1807" s="24"/>
      <c r="AC1807" s="24"/>
      <c r="AD1807" s="24"/>
      <c r="AE1807" s="24"/>
      <c r="AV1807" s="24"/>
      <c r="AW1807" s="24"/>
      <c r="AX1807" s="24"/>
      <c r="AY1807" s="24"/>
    </row>
    <row r="1808" spans="3:51" s="23" customFormat="1">
      <c r="C1808" s="115"/>
      <c r="D1808" s="115"/>
      <c r="E1808" s="115"/>
      <c r="O1808" s="24"/>
      <c r="AB1808" s="24"/>
      <c r="AC1808" s="24"/>
      <c r="AD1808" s="24"/>
      <c r="AE1808" s="24"/>
      <c r="AV1808" s="24"/>
      <c r="AW1808" s="24"/>
      <c r="AX1808" s="24"/>
      <c r="AY1808" s="24"/>
    </row>
    <row r="1809" spans="3:51" s="23" customFormat="1">
      <c r="C1809" s="115"/>
      <c r="D1809" s="115"/>
      <c r="E1809" s="115"/>
      <c r="O1809" s="24"/>
      <c r="AB1809" s="24"/>
      <c r="AC1809" s="24"/>
      <c r="AD1809" s="24"/>
      <c r="AE1809" s="24"/>
      <c r="AV1809" s="24"/>
      <c r="AW1809" s="24"/>
      <c r="AX1809" s="24"/>
      <c r="AY1809" s="24"/>
    </row>
    <row r="1810" spans="3:51" s="23" customFormat="1">
      <c r="C1810" s="115"/>
      <c r="D1810" s="115"/>
      <c r="E1810" s="115"/>
      <c r="O1810" s="24"/>
      <c r="AB1810" s="24"/>
      <c r="AC1810" s="24"/>
      <c r="AD1810" s="24"/>
      <c r="AE1810" s="24"/>
      <c r="AV1810" s="24"/>
      <c r="AW1810" s="24"/>
      <c r="AX1810" s="24"/>
      <c r="AY1810" s="24"/>
    </row>
    <row r="1811" spans="3:51" s="23" customFormat="1">
      <c r="C1811" s="115"/>
      <c r="D1811" s="115"/>
      <c r="E1811" s="115"/>
      <c r="O1811" s="24"/>
      <c r="AB1811" s="24"/>
      <c r="AC1811" s="24"/>
      <c r="AD1811" s="24"/>
      <c r="AE1811" s="24"/>
      <c r="AV1811" s="24"/>
      <c r="AW1811" s="24"/>
      <c r="AX1811" s="24"/>
      <c r="AY1811" s="24"/>
    </row>
    <row r="1812" spans="3:51" s="23" customFormat="1">
      <c r="C1812" s="115"/>
      <c r="D1812" s="115"/>
      <c r="E1812" s="115"/>
      <c r="O1812" s="24"/>
      <c r="AB1812" s="24"/>
      <c r="AC1812" s="24"/>
      <c r="AD1812" s="24"/>
      <c r="AE1812" s="24"/>
      <c r="AV1812" s="24"/>
      <c r="AW1812" s="24"/>
      <c r="AX1812" s="24"/>
      <c r="AY1812" s="24"/>
    </row>
    <row r="1813" spans="3:51" s="23" customFormat="1">
      <c r="C1813" s="115"/>
      <c r="D1813" s="115"/>
      <c r="E1813" s="115"/>
      <c r="O1813" s="24"/>
      <c r="AB1813" s="24"/>
      <c r="AC1813" s="24"/>
      <c r="AD1813" s="24"/>
      <c r="AE1813" s="24"/>
      <c r="AV1813" s="24"/>
      <c r="AW1813" s="24"/>
      <c r="AX1813" s="24"/>
      <c r="AY1813" s="24"/>
    </row>
    <row r="1814" spans="3:51" s="23" customFormat="1">
      <c r="C1814" s="115"/>
      <c r="D1814" s="115"/>
      <c r="E1814" s="115"/>
      <c r="O1814" s="24"/>
      <c r="AB1814" s="24"/>
      <c r="AC1814" s="24"/>
      <c r="AD1814" s="24"/>
      <c r="AE1814" s="24"/>
      <c r="AV1814" s="24"/>
      <c r="AW1814" s="24"/>
      <c r="AX1814" s="24"/>
      <c r="AY1814" s="24"/>
    </row>
    <row r="1815" spans="3:51" s="23" customFormat="1">
      <c r="C1815" s="115"/>
      <c r="D1815" s="115"/>
      <c r="E1815" s="115"/>
      <c r="O1815" s="24"/>
      <c r="AB1815" s="24"/>
      <c r="AC1815" s="24"/>
      <c r="AD1815" s="24"/>
      <c r="AE1815" s="24"/>
      <c r="AV1815" s="24"/>
      <c r="AW1815" s="24"/>
      <c r="AX1815" s="24"/>
      <c r="AY1815" s="24"/>
    </row>
    <row r="1816" spans="3:51" s="23" customFormat="1">
      <c r="C1816" s="115"/>
      <c r="D1816" s="115"/>
      <c r="E1816" s="115"/>
      <c r="O1816" s="24"/>
      <c r="AB1816" s="24"/>
      <c r="AC1816" s="24"/>
      <c r="AD1816" s="24"/>
      <c r="AE1816" s="24"/>
      <c r="AV1816" s="24"/>
      <c r="AW1816" s="24"/>
      <c r="AX1816" s="24"/>
      <c r="AY1816" s="24"/>
    </row>
    <row r="1817" spans="3:51" s="23" customFormat="1">
      <c r="C1817" s="115"/>
      <c r="D1817" s="115"/>
      <c r="E1817" s="115"/>
      <c r="O1817" s="24"/>
      <c r="AB1817" s="24"/>
      <c r="AC1817" s="24"/>
      <c r="AD1817" s="24"/>
      <c r="AE1817" s="24"/>
      <c r="AV1817" s="24"/>
      <c r="AW1817" s="24"/>
      <c r="AX1817" s="24"/>
      <c r="AY1817" s="24"/>
    </row>
    <row r="1818" spans="3:51" s="23" customFormat="1">
      <c r="C1818" s="115"/>
      <c r="D1818" s="115"/>
      <c r="E1818" s="115"/>
      <c r="O1818" s="24"/>
      <c r="AB1818" s="24"/>
      <c r="AC1818" s="24"/>
      <c r="AD1818" s="24"/>
      <c r="AE1818" s="24"/>
      <c r="AV1818" s="24"/>
      <c r="AW1818" s="24"/>
      <c r="AX1818" s="24"/>
      <c r="AY1818" s="24"/>
    </row>
    <row r="1819" spans="3:51" s="23" customFormat="1">
      <c r="C1819" s="115"/>
      <c r="D1819" s="115"/>
      <c r="E1819" s="115"/>
      <c r="O1819" s="24"/>
      <c r="AB1819" s="24"/>
      <c r="AC1819" s="24"/>
      <c r="AD1819" s="24"/>
      <c r="AE1819" s="24"/>
      <c r="AV1819" s="24"/>
      <c r="AW1819" s="24"/>
      <c r="AX1819" s="24"/>
      <c r="AY1819" s="24"/>
    </row>
    <row r="1820" spans="3:51" s="23" customFormat="1">
      <c r="C1820" s="115"/>
      <c r="D1820" s="115"/>
      <c r="E1820" s="115"/>
      <c r="O1820" s="24"/>
      <c r="AB1820" s="24"/>
      <c r="AC1820" s="24"/>
      <c r="AD1820" s="24"/>
      <c r="AE1820" s="24"/>
      <c r="AV1820" s="24"/>
      <c r="AW1820" s="24"/>
      <c r="AX1820" s="24"/>
      <c r="AY1820" s="24"/>
    </row>
    <row r="1821" spans="3:51" s="23" customFormat="1">
      <c r="C1821" s="115"/>
      <c r="D1821" s="115"/>
      <c r="E1821" s="115"/>
      <c r="O1821" s="24"/>
      <c r="AB1821" s="24"/>
      <c r="AC1821" s="24"/>
      <c r="AD1821" s="24"/>
      <c r="AE1821" s="24"/>
      <c r="AV1821" s="24"/>
      <c r="AW1821" s="24"/>
      <c r="AX1821" s="24"/>
      <c r="AY1821" s="24"/>
    </row>
    <row r="1822" spans="3:51" s="23" customFormat="1">
      <c r="C1822" s="115"/>
      <c r="D1822" s="115"/>
      <c r="E1822" s="115"/>
      <c r="O1822" s="24"/>
      <c r="AB1822" s="24"/>
      <c r="AC1822" s="24"/>
      <c r="AD1822" s="24"/>
      <c r="AE1822" s="24"/>
      <c r="AV1822" s="24"/>
      <c r="AW1822" s="24"/>
      <c r="AX1822" s="24"/>
      <c r="AY1822" s="24"/>
    </row>
    <row r="1823" spans="3:51" s="23" customFormat="1">
      <c r="C1823" s="115"/>
      <c r="D1823" s="115"/>
      <c r="E1823" s="115"/>
      <c r="O1823" s="24"/>
      <c r="AB1823" s="24"/>
      <c r="AC1823" s="24"/>
      <c r="AD1823" s="24"/>
      <c r="AE1823" s="24"/>
      <c r="AV1823" s="24"/>
      <c r="AW1823" s="24"/>
      <c r="AX1823" s="24"/>
      <c r="AY1823" s="24"/>
    </row>
    <row r="1824" spans="3:51" s="23" customFormat="1">
      <c r="C1824" s="115"/>
      <c r="D1824" s="115"/>
      <c r="E1824" s="115"/>
      <c r="O1824" s="24"/>
      <c r="AB1824" s="24"/>
      <c r="AC1824" s="24"/>
      <c r="AD1824" s="24"/>
      <c r="AE1824" s="24"/>
      <c r="AV1824" s="24"/>
      <c r="AW1824" s="24"/>
      <c r="AX1824" s="24"/>
      <c r="AY1824" s="24"/>
    </row>
    <row r="1825" spans="3:51" s="23" customFormat="1">
      <c r="C1825" s="115"/>
      <c r="D1825" s="115"/>
      <c r="E1825" s="115"/>
      <c r="O1825" s="24"/>
      <c r="AB1825" s="24"/>
      <c r="AC1825" s="24"/>
      <c r="AD1825" s="24"/>
      <c r="AE1825" s="24"/>
      <c r="AV1825" s="24"/>
      <c r="AW1825" s="24"/>
      <c r="AX1825" s="24"/>
      <c r="AY1825" s="24"/>
    </row>
    <row r="1826" spans="3:51" s="23" customFormat="1">
      <c r="C1826" s="115"/>
      <c r="D1826" s="115"/>
      <c r="E1826" s="115"/>
      <c r="O1826" s="24"/>
      <c r="AB1826" s="24"/>
      <c r="AC1826" s="24"/>
      <c r="AD1826" s="24"/>
      <c r="AE1826" s="24"/>
      <c r="AV1826" s="24"/>
      <c r="AW1826" s="24"/>
      <c r="AX1826" s="24"/>
      <c r="AY1826" s="24"/>
    </row>
    <row r="1827" spans="3:51" s="23" customFormat="1">
      <c r="C1827" s="115"/>
      <c r="D1827" s="115"/>
      <c r="E1827" s="115"/>
      <c r="O1827" s="24"/>
      <c r="AB1827" s="24"/>
      <c r="AC1827" s="24"/>
      <c r="AD1827" s="24"/>
      <c r="AE1827" s="24"/>
      <c r="AV1827" s="24"/>
      <c r="AW1827" s="24"/>
      <c r="AX1827" s="24"/>
      <c r="AY1827" s="24"/>
    </row>
    <row r="1828" spans="3:51" s="23" customFormat="1">
      <c r="C1828" s="115"/>
      <c r="D1828" s="115"/>
      <c r="E1828" s="115"/>
      <c r="O1828" s="24"/>
      <c r="AB1828" s="24"/>
      <c r="AC1828" s="24"/>
      <c r="AD1828" s="24"/>
      <c r="AE1828" s="24"/>
      <c r="AV1828" s="24"/>
      <c r="AW1828" s="24"/>
      <c r="AX1828" s="24"/>
      <c r="AY1828" s="24"/>
    </row>
    <row r="1829" spans="3:51" s="23" customFormat="1">
      <c r="C1829" s="115"/>
      <c r="D1829" s="115"/>
      <c r="E1829" s="115"/>
      <c r="O1829" s="24"/>
      <c r="AB1829" s="24"/>
      <c r="AC1829" s="24"/>
      <c r="AD1829" s="24"/>
      <c r="AE1829" s="24"/>
      <c r="AV1829" s="24"/>
      <c r="AW1829" s="24"/>
      <c r="AX1829" s="24"/>
      <c r="AY1829" s="24"/>
    </row>
    <row r="1830" spans="3:51" s="23" customFormat="1">
      <c r="C1830" s="115"/>
      <c r="D1830" s="115"/>
      <c r="E1830" s="115"/>
      <c r="O1830" s="24"/>
      <c r="AB1830" s="24"/>
      <c r="AC1830" s="24"/>
      <c r="AD1830" s="24"/>
      <c r="AE1830" s="24"/>
      <c r="AV1830" s="24"/>
      <c r="AW1830" s="24"/>
      <c r="AX1830" s="24"/>
      <c r="AY1830" s="24"/>
    </row>
    <row r="1831" spans="3:51" s="23" customFormat="1">
      <c r="C1831" s="115"/>
      <c r="D1831" s="115"/>
      <c r="E1831" s="115"/>
      <c r="O1831" s="24"/>
      <c r="AB1831" s="24"/>
      <c r="AC1831" s="24"/>
      <c r="AD1831" s="24"/>
      <c r="AE1831" s="24"/>
      <c r="AV1831" s="24"/>
      <c r="AW1831" s="24"/>
      <c r="AX1831" s="24"/>
      <c r="AY1831" s="24"/>
    </row>
    <row r="1832" spans="3:51" s="23" customFormat="1">
      <c r="C1832" s="115"/>
      <c r="D1832" s="115"/>
      <c r="E1832" s="115"/>
      <c r="O1832" s="24"/>
      <c r="AB1832" s="24"/>
      <c r="AC1832" s="24"/>
      <c r="AD1832" s="24"/>
      <c r="AE1832" s="24"/>
      <c r="AV1832" s="24"/>
      <c r="AW1832" s="24"/>
      <c r="AX1832" s="24"/>
      <c r="AY1832" s="24"/>
    </row>
    <row r="1833" spans="3:51" s="23" customFormat="1">
      <c r="C1833" s="115"/>
      <c r="D1833" s="115"/>
      <c r="E1833" s="115"/>
      <c r="O1833" s="24"/>
      <c r="AB1833" s="24"/>
      <c r="AC1833" s="24"/>
      <c r="AD1833" s="24"/>
      <c r="AE1833" s="24"/>
      <c r="AV1833" s="24"/>
      <c r="AW1833" s="24"/>
      <c r="AX1833" s="24"/>
      <c r="AY1833" s="24"/>
    </row>
    <row r="1834" spans="3:51" s="23" customFormat="1">
      <c r="C1834" s="115"/>
      <c r="D1834" s="115"/>
      <c r="E1834" s="115"/>
      <c r="O1834" s="24"/>
      <c r="AB1834" s="24"/>
      <c r="AC1834" s="24"/>
      <c r="AD1834" s="24"/>
      <c r="AE1834" s="24"/>
      <c r="AV1834" s="24"/>
      <c r="AW1834" s="24"/>
      <c r="AX1834" s="24"/>
      <c r="AY1834" s="24"/>
    </row>
    <row r="1835" spans="3:51" s="23" customFormat="1">
      <c r="C1835" s="115"/>
      <c r="D1835" s="115"/>
      <c r="E1835" s="115"/>
      <c r="O1835" s="24"/>
      <c r="AB1835" s="24"/>
      <c r="AC1835" s="24"/>
      <c r="AD1835" s="24"/>
      <c r="AE1835" s="24"/>
      <c r="AV1835" s="24"/>
      <c r="AW1835" s="24"/>
      <c r="AX1835" s="24"/>
      <c r="AY1835" s="24"/>
    </row>
    <row r="1836" spans="3:51" s="23" customFormat="1">
      <c r="C1836" s="115"/>
      <c r="D1836" s="115"/>
      <c r="E1836" s="115"/>
      <c r="O1836" s="24"/>
      <c r="AB1836" s="24"/>
      <c r="AC1836" s="24"/>
      <c r="AD1836" s="24"/>
      <c r="AE1836" s="24"/>
      <c r="AV1836" s="24"/>
      <c r="AW1836" s="24"/>
      <c r="AX1836" s="24"/>
      <c r="AY1836" s="24"/>
    </row>
    <row r="1837" spans="3:51" s="23" customFormat="1">
      <c r="C1837" s="115"/>
      <c r="D1837" s="115"/>
      <c r="E1837" s="115"/>
      <c r="O1837" s="24"/>
      <c r="AB1837" s="24"/>
      <c r="AC1837" s="24"/>
      <c r="AD1837" s="24"/>
      <c r="AE1837" s="24"/>
      <c r="AV1837" s="24"/>
      <c r="AW1837" s="24"/>
      <c r="AX1837" s="24"/>
      <c r="AY1837" s="24"/>
    </row>
    <row r="1838" spans="3:51" s="23" customFormat="1">
      <c r="C1838" s="115"/>
      <c r="D1838" s="115"/>
      <c r="E1838" s="115"/>
      <c r="O1838" s="24"/>
      <c r="AB1838" s="24"/>
      <c r="AC1838" s="24"/>
      <c r="AD1838" s="24"/>
      <c r="AE1838" s="24"/>
      <c r="AV1838" s="24"/>
      <c r="AW1838" s="24"/>
      <c r="AX1838" s="24"/>
      <c r="AY1838" s="24"/>
    </row>
    <row r="1839" spans="3:51" s="23" customFormat="1">
      <c r="C1839" s="115"/>
      <c r="D1839" s="115"/>
      <c r="E1839" s="115"/>
      <c r="O1839" s="24"/>
      <c r="AB1839" s="24"/>
      <c r="AC1839" s="24"/>
      <c r="AD1839" s="24"/>
      <c r="AE1839" s="24"/>
      <c r="AV1839" s="24"/>
      <c r="AW1839" s="24"/>
      <c r="AX1839" s="24"/>
      <c r="AY1839" s="24"/>
    </row>
    <row r="1840" spans="3:51" s="23" customFormat="1">
      <c r="C1840" s="115"/>
      <c r="D1840" s="115"/>
      <c r="E1840" s="115"/>
      <c r="O1840" s="24"/>
      <c r="AB1840" s="24"/>
      <c r="AC1840" s="24"/>
      <c r="AD1840" s="24"/>
      <c r="AE1840" s="24"/>
      <c r="AV1840" s="24"/>
      <c r="AW1840" s="24"/>
      <c r="AX1840" s="24"/>
      <c r="AY1840" s="24"/>
    </row>
    <row r="1841" spans="3:51" s="23" customFormat="1">
      <c r="C1841" s="115"/>
      <c r="D1841" s="115"/>
      <c r="E1841" s="115"/>
      <c r="O1841" s="24"/>
      <c r="AB1841" s="24"/>
      <c r="AC1841" s="24"/>
      <c r="AD1841" s="24"/>
      <c r="AE1841" s="24"/>
      <c r="AV1841" s="24"/>
      <c r="AW1841" s="24"/>
      <c r="AX1841" s="24"/>
      <c r="AY1841" s="24"/>
    </row>
    <row r="1842" spans="3:51" s="23" customFormat="1">
      <c r="C1842" s="115"/>
      <c r="D1842" s="115"/>
      <c r="E1842" s="115"/>
      <c r="O1842" s="24"/>
      <c r="AB1842" s="24"/>
      <c r="AC1842" s="24"/>
      <c r="AD1842" s="24"/>
      <c r="AE1842" s="24"/>
      <c r="AV1842" s="24"/>
      <c r="AW1842" s="24"/>
      <c r="AX1842" s="24"/>
      <c r="AY1842" s="24"/>
    </row>
    <row r="1843" spans="3:51" s="23" customFormat="1">
      <c r="C1843" s="115"/>
      <c r="D1843" s="115"/>
      <c r="E1843" s="115"/>
      <c r="O1843" s="24"/>
      <c r="AB1843" s="24"/>
      <c r="AC1843" s="24"/>
      <c r="AD1843" s="24"/>
      <c r="AE1843" s="24"/>
      <c r="AV1843" s="24"/>
      <c r="AW1843" s="24"/>
      <c r="AX1843" s="24"/>
      <c r="AY1843" s="24"/>
    </row>
    <row r="1844" spans="3:51" s="23" customFormat="1">
      <c r="C1844" s="115"/>
      <c r="D1844" s="115"/>
      <c r="E1844" s="115"/>
      <c r="O1844" s="24"/>
      <c r="AB1844" s="24"/>
      <c r="AC1844" s="24"/>
      <c r="AD1844" s="24"/>
      <c r="AE1844" s="24"/>
      <c r="AV1844" s="24"/>
      <c r="AW1844" s="24"/>
      <c r="AX1844" s="24"/>
      <c r="AY1844" s="24"/>
    </row>
    <row r="1845" spans="3:51" s="23" customFormat="1">
      <c r="C1845" s="115"/>
      <c r="D1845" s="115"/>
      <c r="E1845" s="115"/>
      <c r="O1845" s="24"/>
      <c r="AB1845" s="24"/>
      <c r="AC1845" s="24"/>
      <c r="AD1845" s="24"/>
      <c r="AE1845" s="24"/>
      <c r="AV1845" s="24"/>
      <c r="AW1845" s="24"/>
      <c r="AX1845" s="24"/>
      <c r="AY1845" s="24"/>
    </row>
    <row r="1846" spans="3:51" s="23" customFormat="1">
      <c r="C1846" s="115"/>
      <c r="D1846" s="115"/>
      <c r="E1846" s="115"/>
      <c r="O1846" s="24"/>
      <c r="AB1846" s="24"/>
      <c r="AC1846" s="24"/>
      <c r="AD1846" s="24"/>
      <c r="AE1846" s="24"/>
      <c r="AV1846" s="24"/>
      <c r="AW1846" s="24"/>
      <c r="AX1846" s="24"/>
      <c r="AY1846" s="24"/>
    </row>
    <row r="1847" spans="3:51" s="23" customFormat="1">
      <c r="C1847" s="115"/>
      <c r="D1847" s="115"/>
      <c r="E1847" s="115"/>
      <c r="O1847" s="24"/>
      <c r="AB1847" s="24"/>
      <c r="AC1847" s="24"/>
      <c r="AD1847" s="24"/>
      <c r="AE1847" s="24"/>
      <c r="AV1847" s="24"/>
      <c r="AW1847" s="24"/>
      <c r="AX1847" s="24"/>
      <c r="AY1847" s="24"/>
    </row>
    <row r="1848" spans="3:51" s="23" customFormat="1">
      <c r="C1848" s="115"/>
      <c r="D1848" s="115"/>
      <c r="E1848" s="115"/>
      <c r="O1848" s="24"/>
      <c r="AB1848" s="24"/>
      <c r="AC1848" s="24"/>
      <c r="AD1848" s="24"/>
      <c r="AE1848" s="24"/>
      <c r="AV1848" s="24"/>
      <c r="AW1848" s="24"/>
      <c r="AX1848" s="24"/>
      <c r="AY1848" s="24"/>
    </row>
    <row r="1849" spans="3:51" s="23" customFormat="1">
      <c r="C1849" s="115"/>
      <c r="D1849" s="115"/>
      <c r="E1849" s="115"/>
      <c r="O1849" s="24"/>
      <c r="AB1849" s="24"/>
      <c r="AC1849" s="24"/>
      <c r="AD1849" s="24"/>
      <c r="AE1849" s="24"/>
      <c r="AV1849" s="24"/>
      <c r="AW1849" s="24"/>
      <c r="AX1849" s="24"/>
      <c r="AY1849" s="24"/>
    </row>
    <row r="1850" spans="3:51" s="23" customFormat="1">
      <c r="C1850" s="115"/>
      <c r="D1850" s="115"/>
      <c r="E1850" s="115"/>
      <c r="O1850" s="24"/>
      <c r="AB1850" s="24"/>
      <c r="AC1850" s="24"/>
      <c r="AD1850" s="24"/>
      <c r="AE1850" s="24"/>
      <c r="AV1850" s="24"/>
      <c r="AW1850" s="24"/>
      <c r="AX1850" s="24"/>
      <c r="AY1850" s="24"/>
    </row>
    <row r="1851" spans="3:51" s="23" customFormat="1">
      <c r="C1851" s="115"/>
      <c r="D1851" s="115"/>
      <c r="E1851" s="115"/>
      <c r="O1851" s="24"/>
      <c r="AB1851" s="24"/>
      <c r="AC1851" s="24"/>
      <c r="AD1851" s="24"/>
      <c r="AE1851" s="24"/>
      <c r="AV1851" s="24"/>
      <c r="AW1851" s="24"/>
      <c r="AX1851" s="24"/>
      <c r="AY1851" s="24"/>
    </row>
    <row r="1852" spans="3:51" s="23" customFormat="1">
      <c r="C1852" s="115"/>
      <c r="D1852" s="115"/>
      <c r="E1852" s="115"/>
      <c r="O1852" s="24"/>
      <c r="AB1852" s="24"/>
      <c r="AC1852" s="24"/>
      <c r="AD1852" s="24"/>
      <c r="AE1852" s="24"/>
      <c r="AV1852" s="24"/>
      <c r="AW1852" s="24"/>
      <c r="AX1852" s="24"/>
      <c r="AY1852" s="24"/>
    </row>
    <row r="1853" spans="3:51" s="23" customFormat="1">
      <c r="C1853" s="115"/>
      <c r="D1853" s="115"/>
      <c r="E1853" s="115"/>
      <c r="O1853" s="24"/>
      <c r="AB1853" s="24"/>
      <c r="AC1853" s="24"/>
      <c r="AD1853" s="24"/>
      <c r="AE1853" s="24"/>
      <c r="AV1853" s="24"/>
      <c r="AW1853" s="24"/>
      <c r="AX1853" s="24"/>
      <c r="AY1853" s="24"/>
    </row>
    <row r="1854" spans="3:51" s="23" customFormat="1">
      <c r="C1854" s="115"/>
      <c r="D1854" s="115"/>
      <c r="E1854" s="115"/>
      <c r="O1854" s="24"/>
      <c r="AB1854" s="24"/>
      <c r="AC1854" s="24"/>
      <c r="AD1854" s="24"/>
      <c r="AE1854" s="24"/>
      <c r="AV1854" s="24"/>
      <c r="AW1854" s="24"/>
      <c r="AX1854" s="24"/>
      <c r="AY1854" s="24"/>
    </row>
    <row r="1855" spans="3:51" s="23" customFormat="1">
      <c r="C1855" s="115"/>
      <c r="D1855" s="115"/>
      <c r="E1855" s="115"/>
      <c r="O1855" s="24"/>
      <c r="AB1855" s="24"/>
      <c r="AC1855" s="24"/>
      <c r="AD1855" s="24"/>
      <c r="AE1855" s="24"/>
      <c r="AV1855" s="24"/>
      <c r="AW1855" s="24"/>
      <c r="AX1855" s="24"/>
      <c r="AY1855" s="24"/>
    </row>
    <row r="1856" spans="3:51" s="23" customFormat="1">
      <c r="C1856" s="115"/>
      <c r="D1856" s="115"/>
      <c r="E1856" s="115"/>
      <c r="O1856" s="24"/>
      <c r="AB1856" s="24"/>
      <c r="AC1856" s="24"/>
      <c r="AD1856" s="24"/>
      <c r="AE1856" s="24"/>
      <c r="AV1856" s="24"/>
      <c r="AW1856" s="24"/>
      <c r="AX1856" s="24"/>
      <c r="AY1856" s="24"/>
    </row>
    <row r="1857" spans="3:51" s="23" customFormat="1">
      <c r="C1857" s="115"/>
      <c r="D1857" s="115"/>
      <c r="E1857" s="115"/>
      <c r="O1857" s="24"/>
      <c r="AB1857" s="24"/>
      <c r="AC1857" s="24"/>
      <c r="AD1857" s="24"/>
      <c r="AE1857" s="24"/>
      <c r="AV1857" s="24"/>
      <c r="AW1857" s="24"/>
      <c r="AX1857" s="24"/>
      <c r="AY1857" s="24"/>
    </row>
    <row r="1858" spans="3:51" s="23" customFormat="1">
      <c r="C1858" s="115"/>
      <c r="D1858" s="115"/>
      <c r="E1858" s="115"/>
      <c r="O1858" s="24"/>
      <c r="AB1858" s="24"/>
      <c r="AC1858" s="24"/>
      <c r="AD1858" s="24"/>
      <c r="AE1858" s="24"/>
      <c r="AV1858" s="24"/>
      <c r="AW1858" s="24"/>
      <c r="AX1858" s="24"/>
      <c r="AY1858" s="24"/>
    </row>
    <row r="1859" spans="3:51" s="23" customFormat="1">
      <c r="C1859" s="115"/>
      <c r="D1859" s="115"/>
      <c r="E1859" s="115"/>
      <c r="O1859" s="24"/>
      <c r="AB1859" s="24"/>
      <c r="AC1859" s="24"/>
      <c r="AD1859" s="24"/>
      <c r="AE1859" s="24"/>
      <c r="AV1859" s="24"/>
      <c r="AW1859" s="24"/>
      <c r="AX1859" s="24"/>
      <c r="AY1859" s="24"/>
    </row>
    <row r="1860" spans="3:51" s="23" customFormat="1">
      <c r="C1860" s="115"/>
      <c r="D1860" s="115"/>
      <c r="E1860" s="115"/>
      <c r="O1860" s="24"/>
      <c r="AB1860" s="24"/>
      <c r="AC1860" s="24"/>
      <c r="AD1860" s="24"/>
      <c r="AE1860" s="24"/>
      <c r="AV1860" s="24"/>
      <c r="AW1860" s="24"/>
      <c r="AX1860" s="24"/>
      <c r="AY1860" s="24"/>
    </row>
    <row r="1861" spans="3:51" s="23" customFormat="1">
      <c r="C1861" s="115"/>
      <c r="D1861" s="115"/>
      <c r="E1861" s="115"/>
      <c r="O1861" s="24"/>
      <c r="AB1861" s="24"/>
      <c r="AC1861" s="24"/>
      <c r="AD1861" s="24"/>
      <c r="AE1861" s="24"/>
      <c r="AV1861" s="24"/>
      <c r="AW1861" s="24"/>
      <c r="AX1861" s="24"/>
      <c r="AY1861" s="24"/>
    </row>
    <row r="1862" spans="3:51" s="23" customFormat="1">
      <c r="C1862" s="115"/>
      <c r="D1862" s="115"/>
      <c r="E1862" s="115"/>
      <c r="O1862" s="24"/>
      <c r="AB1862" s="24"/>
      <c r="AC1862" s="24"/>
      <c r="AD1862" s="24"/>
      <c r="AE1862" s="24"/>
      <c r="AV1862" s="24"/>
      <c r="AW1862" s="24"/>
      <c r="AX1862" s="24"/>
      <c r="AY1862" s="24"/>
    </row>
    <row r="1863" spans="3:51" s="23" customFormat="1">
      <c r="C1863" s="115"/>
      <c r="D1863" s="115"/>
      <c r="E1863" s="115"/>
      <c r="O1863" s="24"/>
      <c r="AB1863" s="24"/>
      <c r="AC1863" s="24"/>
      <c r="AD1863" s="24"/>
      <c r="AE1863" s="24"/>
      <c r="AV1863" s="24"/>
      <c r="AW1863" s="24"/>
      <c r="AX1863" s="24"/>
      <c r="AY1863" s="24"/>
    </row>
    <row r="1864" spans="3:51" s="23" customFormat="1">
      <c r="C1864" s="115"/>
      <c r="D1864" s="115"/>
      <c r="E1864" s="115"/>
      <c r="O1864" s="24"/>
      <c r="AB1864" s="24"/>
      <c r="AC1864" s="24"/>
      <c r="AD1864" s="24"/>
      <c r="AE1864" s="24"/>
      <c r="AV1864" s="24"/>
      <c r="AW1864" s="24"/>
      <c r="AX1864" s="24"/>
      <c r="AY1864" s="24"/>
    </row>
    <row r="1865" spans="3:51" s="23" customFormat="1">
      <c r="C1865" s="115"/>
      <c r="D1865" s="115"/>
      <c r="E1865" s="115"/>
      <c r="O1865" s="24"/>
      <c r="AB1865" s="24"/>
      <c r="AC1865" s="24"/>
      <c r="AD1865" s="24"/>
      <c r="AE1865" s="24"/>
      <c r="AV1865" s="24"/>
      <c r="AW1865" s="24"/>
      <c r="AX1865" s="24"/>
      <c r="AY1865" s="24"/>
    </row>
    <row r="1866" spans="3:51" s="23" customFormat="1">
      <c r="C1866" s="115"/>
      <c r="D1866" s="115"/>
      <c r="E1866" s="115"/>
      <c r="O1866" s="24"/>
      <c r="AB1866" s="24"/>
      <c r="AC1866" s="24"/>
      <c r="AD1866" s="24"/>
      <c r="AE1866" s="24"/>
      <c r="AV1866" s="24"/>
      <c r="AW1866" s="24"/>
      <c r="AX1866" s="24"/>
      <c r="AY1866" s="24"/>
    </row>
    <row r="1867" spans="3:51" s="23" customFormat="1">
      <c r="C1867" s="115"/>
      <c r="D1867" s="115"/>
      <c r="E1867" s="115"/>
      <c r="O1867" s="24"/>
      <c r="AB1867" s="24"/>
      <c r="AC1867" s="24"/>
      <c r="AD1867" s="24"/>
      <c r="AE1867" s="24"/>
      <c r="AV1867" s="24"/>
      <c r="AW1867" s="24"/>
      <c r="AX1867" s="24"/>
      <c r="AY1867" s="24"/>
    </row>
    <row r="1868" spans="3:51" s="23" customFormat="1">
      <c r="C1868" s="115"/>
      <c r="D1868" s="115"/>
      <c r="E1868" s="115"/>
      <c r="O1868" s="24"/>
      <c r="AB1868" s="24"/>
      <c r="AC1868" s="24"/>
      <c r="AD1868" s="24"/>
      <c r="AE1868" s="24"/>
      <c r="AV1868" s="24"/>
      <c r="AW1868" s="24"/>
      <c r="AX1868" s="24"/>
      <c r="AY1868" s="24"/>
    </row>
    <row r="1869" spans="3:51" s="23" customFormat="1">
      <c r="C1869" s="115"/>
      <c r="D1869" s="115"/>
      <c r="E1869" s="115"/>
      <c r="O1869" s="24"/>
      <c r="AB1869" s="24"/>
      <c r="AC1869" s="24"/>
      <c r="AD1869" s="24"/>
      <c r="AE1869" s="24"/>
      <c r="AV1869" s="24"/>
      <c r="AW1869" s="24"/>
      <c r="AX1869" s="24"/>
      <c r="AY1869" s="24"/>
    </row>
    <row r="1870" spans="3:51" s="23" customFormat="1">
      <c r="C1870" s="115"/>
      <c r="D1870" s="115"/>
      <c r="E1870" s="115"/>
      <c r="O1870" s="24"/>
      <c r="AB1870" s="24"/>
      <c r="AC1870" s="24"/>
      <c r="AD1870" s="24"/>
      <c r="AE1870" s="24"/>
      <c r="AV1870" s="24"/>
      <c r="AW1870" s="24"/>
      <c r="AX1870" s="24"/>
      <c r="AY1870" s="24"/>
    </row>
    <row r="1871" spans="3:51" s="23" customFormat="1">
      <c r="C1871" s="115"/>
      <c r="D1871" s="115"/>
      <c r="E1871" s="115"/>
      <c r="O1871" s="24"/>
      <c r="AB1871" s="24"/>
      <c r="AC1871" s="24"/>
      <c r="AD1871" s="24"/>
      <c r="AE1871" s="24"/>
      <c r="AV1871" s="24"/>
      <c r="AW1871" s="24"/>
      <c r="AX1871" s="24"/>
      <c r="AY1871" s="24"/>
    </row>
    <row r="1872" spans="3:51" s="23" customFormat="1">
      <c r="C1872" s="115"/>
      <c r="D1872" s="115"/>
      <c r="E1872" s="115"/>
      <c r="O1872" s="24"/>
      <c r="AB1872" s="24"/>
      <c r="AC1872" s="24"/>
      <c r="AD1872" s="24"/>
      <c r="AE1872" s="24"/>
      <c r="AV1872" s="24"/>
      <c r="AW1872" s="24"/>
      <c r="AX1872" s="24"/>
      <c r="AY1872" s="24"/>
    </row>
    <row r="1873" spans="3:51" s="23" customFormat="1">
      <c r="C1873" s="115"/>
      <c r="D1873" s="115"/>
      <c r="E1873" s="115"/>
      <c r="O1873" s="24"/>
      <c r="AB1873" s="24"/>
      <c r="AC1873" s="24"/>
      <c r="AD1873" s="24"/>
      <c r="AE1873" s="24"/>
      <c r="AV1873" s="24"/>
      <c r="AW1873" s="24"/>
      <c r="AX1873" s="24"/>
      <c r="AY1873" s="24"/>
    </row>
    <row r="1874" spans="3:51" s="23" customFormat="1">
      <c r="C1874" s="115"/>
      <c r="D1874" s="115"/>
      <c r="E1874" s="115"/>
      <c r="O1874" s="24"/>
      <c r="AB1874" s="24"/>
      <c r="AC1874" s="24"/>
      <c r="AD1874" s="24"/>
      <c r="AE1874" s="24"/>
      <c r="AV1874" s="24"/>
      <c r="AW1874" s="24"/>
      <c r="AX1874" s="24"/>
      <c r="AY1874" s="24"/>
    </row>
    <row r="1875" spans="3:51" s="23" customFormat="1">
      <c r="C1875" s="115"/>
      <c r="D1875" s="115"/>
      <c r="E1875" s="115"/>
      <c r="O1875" s="24"/>
      <c r="AB1875" s="24"/>
      <c r="AC1875" s="24"/>
      <c r="AD1875" s="24"/>
      <c r="AE1875" s="24"/>
      <c r="AV1875" s="24"/>
      <c r="AW1875" s="24"/>
      <c r="AX1875" s="24"/>
      <c r="AY1875" s="24"/>
    </row>
    <row r="1876" spans="3:51" s="23" customFormat="1">
      <c r="C1876" s="115"/>
      <c r="D1876" s="115"/>
      <c r="E1876" s="115"/>
      <c r="O1876" s="24"/>
      <c r="AB1876" s="24"/>
      <c r="AC1876" s="24"/>
      <c r="AD1876" s="24"/>
      <c r="AE1876" s="24"/>
      <c r="AV1876" s="24"/>
      <c r="AW1876" s="24"/>
      <c r="AX1876" s="24"/>
      <c r="AY1876" s="24"/>
    </row>
    <row r="1877" spans="3:51" s="23" customFormat="1">
      <c r="C1877" s="115"/>
      <c r="D1877" s="115"/>
      <c r="E1877" s="115"/>
      <c r="O1877" s="24"/>
      <c r="AB1877" s="24"/>
      <c r="AC1877" s="24"/>
      <c r="AD1877" s="24"/>
      <c r="AE1877" s="24"/>
      <c r="AV1877" s="24"/>
      <c r="AW1877" s="24"/>
      <c r="AX1877" s="24"/>
      <c r="AY1877" s="24"/>
    </row>
    <row r="1878" spans="3:51" s="23" customFormat="1">
      <c r="C1878" s="115"/>
      <c r="D1878" s="115"/>
      <c r="E1878" s="115"/>
      <c r="O1878" s="24"/>
      <c r="AB1878" s="24"/>
      <c r="AC1878" s="24"/>
      <c r="AD1878" s="24"/>
      <c r="AE1878" s="24"/>
      <c r="AV1878" s="24"/>
      <c r="AW1878" s="24"/>
      <c r="AX1878" s="24"/>
      <c r="AY1878" s="24"/>
    </row>
    <row r="1879" spans="3:51" s="23" customFormat="1">
      <c r="C1879" s="115"/>
      <c r="D1879" s="115"/>
      <c r="E1879" s="115"/>
      <c r="O1879" s="24"/>
      <c r="AB1879" s="24"/>
      <c r="AC1879" s="24"/>
      <c r="AD1879" s="24"/>
      <c r="AE1879" s="24"/>
      <c r="AV1879" s="24"/>
      <c r="AW1879" s="24"/>
      <c r="AX1879" s="24"/>
      <c r="AY1879" s="24"/>
    </row>
    <row r="1880" spans="3:51" s="23" customFormat="1">
      <c r="C1880" s="115"/>
      <c r="D1880" s="115"/>
      <c r="E1880" s="115"/>
      <c r="O1880" s="24"/>
      <c r="AB1880" s="24"/>
      <c r="AC1880" s="24"/>
      <c r="AD1880" s="24"/>
      <c r="AE1880" s="24"/>
      <c r="AV1880" s="24"/>
      <c r="AW1880" s="24"/>
      <c r="AX1880" s="24"/>
      <c r="AY1880" s="24"/>
    </row>
    <row r="1881" spans="3:51" s="23" customFormat="1">
      <c r="C1881" s="115"/>
      <c r="D1881" s="115"/>
      <c r="E1881" s="115"/>
      <c r="O1881" s="24"/>
      <c r="AB1881" s="24"/>
      <c r="AC1881" s="24"/>
      <c r="AD1881" s="24"/>
      <c r="AE1881" s="24"/>
      <c r="AV1881" s="24"/>
      <c r="AW1881" s="24"/>
      <c r="AX1881" s="24"/>
      <c r="AY1881" s="24"/>
    </row>
    <row r="1882" spans="3:51" s="23" customFormat="1">
      <c r="C1882" s="115"/>
      <c r="D1882" s="115"/>
      <c r="E1882" s="115"/>
      <c r="O1882" s="24"/>
      <c r="AB1882" s="24"/>
      <c r="AC1882" s="24"/>
      <c r="AD1882" s="24"/>
      <c r="AE1882" s="24"/>
      <c r="AV1882" s="24"/>
      <c r="AW1882" s="24"/>
      <c r="AX1882" s="24"/>
      <c r="AY1882" s="24"/>
    </row>
    <row r="1883" spans="3:51" s="23" customFormat="1">
      <c r="C1883" s="115"/>
      <c r="D1883" s="115"/>
      <c r="E1883" s="115"/>
      <c r="O1883" s="24"/>
      <c r="AB1883" s="24"/>
      <c r="AC1883" s="24"/>
      <c r="AD1883" s="24"/>
      <c r="AE1883" s="24"/>
      <c r="AV1883" s="24"/>
      <c r="AW1883" s="24"/>
      <c r="AX1883" s="24"/>
      <c r="AY1883" s="24"/>
    </row>
    <row r="1884" spans="3:51" s="23" customFormat="1">
      <c r="C1884" s="115"/>
      <c r="D1884" s="115"/>
      <c r="E1884" s="115"/>
      <c r="O1884" s="24"/>
      <c r="AB1884" s="24"/>
      <c r="AC1884" s="24"/>
      <c r="AD1884" s="24"/>
      <c r="AE1884" s="24"/>
      <c r="AV1884" s="24"/>
      <c r="AW1884" s="24"/>
      <c r="AX1884" s="24"/>
      <c r="AY1884" s="24"/>
    </row>
    <row r="1885" spans="3:51" s="23" customFormat="1">
      <c r="C1885" s="115"/>
      <c r="D1885" s="115"/>
      <c r="E1885" s="115"/>
      <c r="O1885" s="24"/>
      <c r="AB1885" s="24"/>
      <c r="AC1885" s="24"/>
      <c r="AD1885" s="24"/>
      <c r="AE1885" s="24"/>
      <c r="AV1885" s="24"/>
      <c r="AW1885" s="24"/>
      <c r="AX1885" s="24"/>
      <c r="AY1885" s="24"/>
    </row>
    <row r="1886" spans="3:51" s="23" customFormat="1">
      <c r="C1886" s="115"/>
      <c r="D1886" s="115"/>
      <c r="E1886" s="115"/>
      <c r="O1886" s="24"/>
      <c r="AB1886" s="24"/>
      <c r="AC1886" s="24"/>
      <c r="AD1886" s="24"/>
      <c r="AE1886" s="24"/>
      <c r="AV1886" s="24"/>
      <c r="AW1886" s="24"/>
      <c r="AX1886" s="24"/>
      <c r="AY1886" s="24"/>
    </row>
    <row r="1887" spans="3:51" s="23" customFormat="1">
      <c r="C1887" s="115"/>
      <c r="D1887" s="115"/>
      <c r="E1887" s="115"/>
      <c r="O1887" s="24"/>
      <c r="AB1887" s="24"/>
      <c r="AC1887" s="24"/>
      <c r="AD1887" s="24"/>
      <c r="AE1887" s="24"/>
      <c r="AV1887" s="24"/>
      <c r="AW1887" s="24"/>
      <c r="AX1887" s="24"/>
      <c r="AY1887" s="24"/>
    </row>
    <row r="1888" spans="3:51" s="23" customFormat="1">
      <c r="C1888" s="115"/>
      <c r="D1888" s="115"/>
      <c r="E1888" s="115"/>
      <c r="O1888" s="24"/>
      <c r="AB1888" s="24"/>
      <c r="AC1888" s="24"/>
      <c r="AD1888" s="24"/>
      <c r="AE1888" s="24"/>
      <c r="AV1888" s="24"/>
      <c r="AW1888" s="24"/>
      <c r="AX1888" s="24"/>
      <c r="AY1888" s="24"/>
    </row>
    <row r="1889" spans="3:51" s="23" customFormat="1">
      <c r="C1889" s="115"/>
      <c r="D1889" s="115"/>
      <c r="E1889" s="115"/>
      <c r="O1889" s="24"/>
      <c r="AB1889" s="24"/>
      <c r="AC1889" s="24"/>
      <c r="AD1889" s="24"/>
      <c r="AE1889" s="24"/>
      <c r="AV1889" s="24"/>
      <c r="AW1889" s="24"/>
      <c r="AX1889" s="24"/>
      <c r="AY1889" s="24"/>
    </row>
    <row r="1890" spans="3:51" s="23" customFormat="1">
      <c r="C1890" s="115"/>
      <c r="D1890" s="115"/>
      <c r="E1890" s="115"/>
      <c r="O1890" s="24"/>
      <c r="AB1890" s="24"/>
      <c r="AC1890" s="24"/>
      <c r="AD1890" s="24"/>
      <c r="AE1890" s="24"/>
      <c r="AV1890" s="24"/>
      <c r="AW1890" s="24"/>
      <c r="AX1890" s="24"/>
      <c r="AY1890" s="24"/>
    </row>
    <row r="1891" spans="3:51" s="23" customFormat="1">
      <c r="C1891" s="115"/>
      <c r="D1891" s="115"/>
      <c r="E1891" s="115"/>
      <c r="O1891" s="24"/>
      <c r="AB1891" s="24"/>
      <c r="AC1891" s="24"/>
      <c r="AD1891" s="24"/>
      <c r="AE1891" s="24"/>
      <c r="AV1891" s="24"/>
      <c r="AW1891" s="24"/>
      <c r="AX1891" s="24"/>
      <c r="AY1891" s="24"/>
    </row>
    <row r="1892" spans="3:51" s="23" customFormat="1">
      <c r="C1892" s="115"/>
      <c r="D1892" s="115"/>
      <c r="E1892" s="115"/>
      <c r="O1892" s="24"/>
      <c r="AB1892" s="24"/>
      <c r="AC1892" s="24"/>
      <c r="AD1892" s="24"/>
      <c r="AE1892" s="24"/>
      <c r="AV1892" s="24"/>
      <c r="AW1892" s="24"/>
      <c r="AX1892" s="24"/>
      <c r="AY1892" s="24"/>
    </row>
    <row r="1893" spans="3:51" s="23" customFormat="1">
      <c r="C1893" s="115"/>
      <c r="D1893" s="115"/>
      <c r="E1893" s="115"/>
      <c r="O1893" s="24"/>
      <c r="AB1893" s="24"/>
      <c r="AC1893" s="24"/>
      <c r="AD1893" s="24"/>
      <c r="AE1893" s="24"/>
      <c r="AV1893" s="24"/>
      <c r="AW1893" s="24"/>
      <c r="AX1893" s="24"/>
      <c r="AY1893" s="24"/>
    </row>
    <row r="1894" spans="3:51" s="23" customFormat="1">
      <c r="C1894" s="115"/>
      <c r="D1894" s="115"/>
      <c r="E1894" s="115"/>
      <c r="O1894" s="24"/>
      <c r="AB1894" s="24"/>
      <c r="AC1894" s="24"/>
      <c r="AD1894" s="24"/>
      <c r="AE1894" s="24"/>
      <c r="AV1894" s="24"/>
      <c r="AW1894" s="24"/>
      <c r="AX1894" s="24"/>
      <c r="AY1894" s="24"/>
    </row>
    <row r="1895" spans="3:51" s="23" customFormat="1">
      <c r="C1895" s="115"/>
      <c r="D1895" s="115"/>
      <c r="E1895" s="115"/>
      <c r="O1895" s="24"/>
      <c r="AB1895" s="24"/>
      <c r="AC1895" s="24"/>
      <c r="AD1895" s="24"/>
      <c r="AE1895" s="24"/>
      <c r="AV1895" s="24"/>
      <c r="AW1895" s="24"/>
      <c r="AX1895" s="24"/>
      <c r="AY1895" s="24"/>
    </row>
    <row r="1896" spans="3:51" s="23" customFormat="1">
      <c r="C1896" s="115"/>
      <c r="D1896" s="115"/>
      <c r="E1896" s="115"/>
      <c r="O1896" s="24"/>
      <c r="AB1896" s="24"/>
      <c r="AC1896" s="24"/>
      <c r="AD1896" s="24"/>
      <c r="AE1896" s="24"/>
      <c r="AV1896" s="24"/>
      <c r="AW1896" s="24"/>
      <c r="AX1896" s="24"/>
      <c r="AY1896" s="24"/>
    </row>
    <row r="1897" spans="3:51" s="23" customFormat="1">
      <c r="C1897" s="115"/>
      <c r="D1897" s="115"/>
      <c r="E1897" s="115"/>
      <c r="O1897" s="24"/>
      <c r="AB1897" s="24"/>
      <c r="AC1897" s="24"/>
      <c r="AD1897" s="24"/>
      <c r="AE1897" s="24"/>
      <c r="AV1897" s="24"/>
      <c r="AW1897" s="24"/>
      <c r="AX1897" s="24"/>
      <c r="AY1897" s="24"/>
    </row>
    <row r="1898" spans="3:51" s="23" customFormat="1">
      <c r="C1898" s="115"/>
      <c r="D1898" s="115"/>
      <c r="E1898" s="115"/>
      <c r="O1898" s="24"/>
      <c r="AB1898" s="24"/>
      <c r="AC1898" s="24"/>
      <c r="AD1898" s="24"/>
      <c r="AE1898" s="24"/>
      <c r="AV1898" s="24"/>
      <c r="AW1898" s="24"/>
      <c r="AX1898" s="24"/>
      <c r="AY1898" s="24"/>
    </row>
    <row r="1899" spans="3:51" s="23" customFormat="1">
      <c r="C1899" s="115"/>
      <c r="D1899" s="115"/>
      <c r="E1899" s="115"/>
      <c r="O1899" s="24"/>
      <c r="AB1899" s="24"/>
      <c r="AC1899" s="24"/>
      <c r="AD1899" s="24"/>
      <c r="AE1899" s="24"/>
      <c r="AV1899" s="24"/>
      <c r="AW1899" s="24"/>
      <c r="AX1899" s="24"/>
      <c r="AY1899" s="24"/>
    </row>
    <row r="1900" spans="3:51" s="23" customFormat="1">
      <c r="C1900" s="115"/>
      <c r="D1900" s="115"/>
      <c r="E1900" s="115"/>
      <c r="O1900" s="24"/>
      <c r="AB1900" s="24"/>
      <c r="AC1900" s="24"/>
      <c r="AD1900" s="24"/>
      <c r="AE1900" s="24"/>
      <c r="AV1900" s="24"/>
      <c r="AW1900" s="24"/>
      <c r="AX1900" s="24"/>
      <c r="AY1900" s="24"/>
    </row>
    <row r="1901" spans="3:51" s="23" customFormat="1">
      <c r="C1901" s="115"/>
      <c r="D1901" s="115"/>
      <c r="E1901" s="115"/>
      <c r="O1901" s="24"/>
      <c r="AB1901" s="24"/>
      <c r="AC1901" s="24"/>
      <c r="AD1901" s="24"/>
      <c r="AE1901" s="24"/>
      <c r="AV1901" s="24"/>
      <c r="AW1901" s="24"/>
      <c r="AX1901" s="24"/>
      <c r="AY1901" s="24"/>
    </row>
    <row r="1902" spans="3:51" s="23" customFormat="1">
      <c r="C1902" s="115"/>
      <c r="D1902" s="115"/>
      <c r="E1902" s="115"/>
      <c r="O1902" s="24"/>
      <c r="AB1902" s="24"/>
      <c r="AC1902" s="24"/>
      <c r="AD1902" s="24"/>
      <c r="AE1902" s="24"/>
      <c r="AV1902" s="24"/>
      <c r="AW1902" s="24"/>
      <c r="AX1902" s="24"/>
      <c r="AY1902" s="24"/>
    </row>
    <row r="1903" spans="3:51" s="23" customFormat="1">
      <c r="C1903" s="115"/>
      <c r="D1903" s="115"/>
      <c r="E1903" s="115"/>
      <c r="O1903" s="24"/>
      <c r="AB1903" s="24"/>
      <c r="AC1903" s="24"/>
      <c r="AD1903" s="24"/>
      <c r="AE1903" s="24"/>
      <c r="AV1903" s="24"/>
      <c r="AW1903" s="24"/>
      <c r="AX1903" s="24"/>
      <c r="AY1903" s="24"/>
    </row>
    <row r="1904" spans="3:51" s="23" customFormat="1">
      <c r="C1904" s="115"/>
      <c r="D1904" s="115"/>
      <c r="E1904" s="115"/>
      <c r="O1904" s="24"/>
      <c r="AB1904" s="24"/>
      <c r="AC1904" s="24"/>
      <c r="AD1904" s="24"/>
      <c r="AE1904" s="24"/>
      <c r="AV1904" s="24"/>
      <c r="AW1904" s="24"/>
      <c r="AX1904" s="24"/>
      <c r="AY1904" s="24"/>
    </row>
    <row r="1905" spans="3:51" s="23" customFormat="1">
      <c r="C1905" s="115"/>
      <c r="D1905" s="115"/>
      <c r="E1905" s="115"/>
      <c r="O1905" s="24"/>
      <c r="AB1905" s="24"/>
      <c r="AC1905" s="24"/>
      <c r="AD1905" s="24"/>
      <c r="AE1905" s="24"/>
      <c r="AV1905" s="24"/>
      <c r="AW1905" s="24"/>
      <c r="AX1905" s="24"/>
      <c r="AY1905" s="24"/>
    </row>
    <row r="1906" spans="3:51" s="23" customFormat="1">
      <c r="C1906" s="115"/>
      <c r="D1906" s="115"/>
      <c r="E1906" s="115"/>
      <c r="O1906" s="24"/>
      <c r="AB1906" s="24"/>
      <c r="AC1906" s="24"/>
      <c r="AD1906" s="24"/>
      <c r="AE1906" s="24"/>
      <c r="AV1906" s="24"/>
      <c r="AW1906" s="24"/>
      <c r="AX1906" s="24"/>
      <c r="AY1906" s="24"/>
    </row>
    <row r="1907" spans="3:51" s="23" customFormat="1">
      <c r="C1907" s="115"/>
      <c r="D1907" s="115"/>
      <c r="E1907" s="115"/>
      <c r="O1907" s="24"/>
      <c r="AB1907" s="24"/>
      <c r="AC1907" s="24"/>
      <c r="AD1907" s="24"/>
      <c r="AE1907" s="24"/>
      <c r="AV1907" s="24"/>
      <c r="AW1907" s="24"/>
      <c r="AX1907" s="24"/>
      <c r="AY1907" s="24"/>
    </row>
    <row r="1908" spans="3:51" s="23" customFormat="1">
      <c r="C1908" s="115"/>
      <c r="D1908" s="115"/>
      <c r="E1908" s="115"/>
      <c r="O1908" s="24"/>
      <c r="AB1908" s="24"/>
      <c r="AC1908" s="24"/>
      <c r="AD1908" s="24"/>
      <c r="AE1908" s="24"/>
      <c r="AV1908" s="24"/>
      <c r="AW1908" s="24"/>
      <c r="AX1908" s="24"/>
      <c r="AY1908" s="24"/>
    </row>
    <row r="1909" spans="3:51" s="23" customFormat="1">
      <c r="C1909" s="115"/>
      <c r="D1909" s="115"/>
      <c r="E1909" s="115"/>
      <c r="O1909" s="24"/>
      <c r="AB1909" s="24"/>
      <c r="AC1909" s="24"/>
      <c r="AD1909" s="24"/>
      <c r="AE1909" s="24"/>
      <c r="AV1909" s="24"/>
      <c r="AW1909" s="24"/>
      <c r="AX1909" s="24"/>
      <c r="AY1909" s="24"/>
    </row>
    <row r="1910" spans="3:51" s="23" customFormat="1">
      <c r="C1910" s="115"/>
      <c r="D1910" s="115"/>
      <c r="E1910" s="115"/>
      <c r="O1910" s="24"/>
      <c r="AB1910" s="24"/>
      <c r="AC1910" s="24"/>
      <c r="AD1910" s="24"/>
      <c r="AE1910" s="24"/>
      <c r="AV1910" s="24"/>
      <c r="AW1910" s="24"/>
      <c r="AX1910" s="24"/>
      <c r="AY1910" s="24"/>
    </row>
    <row r="1911" spans="3:51" s="23" customFormat="1">
      <c r="C1911" s="115"/>
      <c r="D1911" s="115"/>
      <c r="E1911" s="115"/>
      <c r="O1911" s="24"/>
      <c r="AB1911" s="24"/>
      <c r="AC1911" s="24"/>
      <c r="AD1911" s="24"/>
      <c r="AE1911" s="24"/>
      <c r="AV1911" s="24"/>
      <c r="AW1911" s="24"/>
      <c r="AX1911" s="24"/>
      <c r="AY1911" s="24"/>
    </row>
    <row r="1912" spans="3:51" s="23" customFormat="1">
      <c r="C1912" s="115"/>
      <c r="D1912" s="115"/>
      <c r="E1912" s="115"/>
      <c r="O1912" s="24"/>
      <c r="AB1912" s="24"/>
      <c r="AC1912" s="24"/>
      <c r="AD1912" s="24"/>
      <c r="AE1912" s="24"/>
      <c r="AV1912" s="24"/>
      <c r="AW1912" s="24"/>
      <c r="AX1912" s="24"/>
      <c r="AY1912" s="24"/>
    </row>
    <row r="1913" spans="3:51" s="23" customFormat="1">
      <c r="C1913" s="115"/>
      <c r="D1913" s="115"/>
      <c r="E1913" s="115"/>
      <c r="O1913" s="24"/>
      <c r="AB1913" s="24"/>
      <c r="AC1913" s="24"/>
      <c r="AD1913" s="24"/>
      <c r="AE1913" s="24"/>
      <c r="AV1913" s="24"/>
      <c r="AW1913" s="24"/>
      <c r="AX1913" s="24"/>
      <c r="AY1913" s="24"/>
    </row>
    <row r="1914" spans="3:51" s="23" customFormat="1">
      <c r="C1914" s="115"/>
      <c r="D1914" s="115"/>
      <c r="E1914" s="115"/>
      <c r="O1914" s="24"/>
      <c r="AB1914" s="24"/>
      <c r="AC1914" s="24"/>
      <c r="AD1914" s="24"/>
      <c r="AE1914" s="24"/>
      <c r="AV1914" s="24"/>
      <c r="AW1914" s="24"/>
      <c r="AX1914" s="24"/>
      <c r="AY1914" s="24"/>
    </row>
    <row r="1915" spans="3:51" s="23" customFormat="1">
      <c r="C1915" s="115"/>
      <c r="D1915" s="115"/>
      <c r="E1915" s="115"/>
      <c r="O1915" s="24"/>
      <c r="AB1915" s="24"/>
      <c r="AC1915" s="24"/>
      <c r="AD1915" s="24"/>
      <c r="AE1915" s="24"/>
      <c r="AV1915" s="24"/>
      <c r="AW1915" s="24"/>
      <c r="AX1915" s="24"/>
      <c r="AY1915" s="24"/>
    </row>
    <row r="1916" spans="3:51" s="23" customFormat="1">
      <c r="C1916" s="115"/>
      <c r="D1916" s="115"/>
      <c r="E1916" s="115"/>
      <c r="O1916" s="24"/>
      <c r="AB1916" s="24"/>
      <c r="AC1916" s="24"/>
      <c r="AD1916" s="24"/>
      <c r="AE1916" s="24"/>
      <c r="AV1916" s="24"/>
      <c r="AW1916" s="24"/>
      <c r="AX1916" s="24"/>
      <c r="AY1916" s="24"/>
    </row>
    <row r="1917" spans="3:51" s="23" customFormat="1">
      <c r="C1917" s="115"/>
      <c r="D1917" s="115"/>
      <c r="E1917" s="115"/>
      <c r="O1917" s="24"/>
      <c r="AB1917" s="24"/>
      <c r="AC1917" s="24"/>
      <c r="AD1917" s="24"/>
      <c r="AE1917" s="24"/>
      <c r="AV1917" s="24"/>
      <c r="AW1917" s="24"/>
      <c r="AX1917" s="24"/>
      <c r="AY1917" s="24"/>
    </row>
    <row r="1918" spans="3:51" s="23" customFormat="1">
      <c r="C1918" s="115"/>
      <c r="D1918" s="115"/>
      <c r="E1918" s="115"/>
      <c r="O1918" s="24"/>
      <c r="AB1918" s="24"/>
      <c r="AC1918" s="24"/>
      <c r="AD1918" s="24"/>
      <c r="AE1918" s="24"/>
      <c r="AV1918" s="24"/>
      <c r="AW1918" s="24"/>
      <c r="AX1918" s="24"/>
      <c r="AY1918" s="24"/>
    </row>
    <row r="1919" spans="3:51" s="23" customFormat="1">
      <c r="C1919" s="115"/>
      <c r="D1919" s="115"/>
      <c r="E1919" s="115"/>
      <c r="O1919" s="24"/>
      <c r="AB1919" s="24"/>
      <c r="AC1919" s="24"/>
      <c r="AD1919" s="24"/>
      <c r="AE1919" s="24"/>
      <c r="AV1919" s="24"/>
      <c r="AW1919" s="24"/>
      <c r="AX1919" s="24"/>
      <c r="AY1919" s="24"/>
    </row>
    <row r="1920" spans="3:51" s="23" customFormat="1">
      <c r="C1920" s="115"/>
      <c r="D1920" s="115"/>
      <c r="E1920" s="115"/>
      <c r="O1920" s="24"/>
      <c r="AB1920" s="24"/>
      <c r="AC1920" s="24"/>
      <c r="AD1920" s="24"/>
      <c r="AE1920" s="24"/>
      <c r="AV1920" s="24"/>
      <c r="AW1920" s="24"/>
      <c r="AX1920" s="24"/>
      <c r="AY1920" s="24"/>
    </row>
    <row r="1921" spans="3:51" s="23" customFormat="1">
      <c r="C1921" s="115"/>
      <c r="D1921" s="115"/>
      <c r="E1921" s="115"/>
      <c r="O1921" s="24"/>
      <c r="AB1921" s="24"/>
      <c r="AC1921" s="24"/>
      <c r="AD1921" s="24"/>
      <c r="AE1921" s="24"/>
      <c r="AV1921" s="24"/>
      <c r="AW1921" s="24"/>
      <c r="AX1921" s="24"/>
      <c r="AY1921" s="24"/>
    </row>
    <row r="1922" spans="3:51" s="23" customFormat="1">
      <c r="C1922" s="115"/>
      <c r="D1922" s="115"/>
      <c r="E1922" s="115"/>
      <c r="O1922" s="24"/>
      <c r="AB1922" s="24"/>
      <c r="AC1922" s="24"/>
      <c r="AD1922" s="24"/>
      <c r="AE1922" s="24"/>
      <c r="AV1922" s="24"/>
      <c r="AW1922" s="24"/>
      <c r="AX1922" s="24"/>
      <c r="AY1922" s="24"/>
    </row>
    <row r="1923" spans="3:51" s="23" customFormat="1">
      <c r="C1923" s="115"/>
      <c r="D1923" s="115"/>
      <c r="E1923" s="115"/>
      <c r="O1923" s="24"/>
      <c r="AB1923" s="24"/>
      <c r="AC1923" s="24"/>
      <c r="AD1923" s="24"/>
      <c r="AE1923" s="24"/>
      <c r="AV1923" s="24"/>
      <c r="AW1923" s="24"/>
      <c r="AX1923" s="24"/>
      <c r="AY1923" s="24"/>
    </row>
    <row r="1924" spans="3:51" s="23" customFormat="1">
      <c r="C1924" s="115"/>
      <c r="D1924" s="115"/>
      <c r="E1924" s="115"/>
      <c r="O1924" s="24"/>
      <c r="AB1924" s="24"/>
      <c r="AC1924" s="24"/>
      <c r="AD1924" s="24"/>
      <c r="AE1924" s="24"/>
      <c r="AV1924" s="24"/>
      <c r="AW1924" s="24"/>
      <c r="AX1924" s="24"/>
      <c r="AY1924" s="24"/>
    </row>
    <row r="1925" spans="3:51" s="23" customFormat="1">
      <c r="C1925" s="115"/>
      <c r="D1925" s="115"/>
      <c r="E1925" s="115"/>
      <c r="O1925" s="24"/>
      <c r="AB1925" s="24"/>
      <c r="AC1925" s="24"/>
      <c r="AD1925" s="24"/>
      <c r="AE1925" s="24"/>
      <c r="AV1925" s="24"/>
      <c r="AW1925" s="24"/>
      <c r="AX1925" s="24"/>
      <c r="AY1925" s="24"/>
    </row>
    <row r="1926" spans="3:51" s="23" customFormat="1">
      <c r="C1926" s="115"/>
      <c r="D1926" s="115"/>
      <c r="E1926" s="115"/>
      <c r="O1926" s="24"/>
      <c r="AB1926" s="24"/>
      <c r="AC1926" s="24"/>
      <c r="AD1926" s="24"/>
      <c r="AE1926" s="24"/>
      <c r="AV1926" s="24"/>
      <c r="AW1926" s="24"/>
      <c r="AX1926" s="24"/>
      <c r="AY1926" s="24"/>
    </row>
    <row r="1927" spans="3:51" s="23" customFormat="1">
      <c r="C1927" s="115"/>
      <c r="D1927" s="115"/>
      <c r="E1927" s="115"/>
      <c r="O1927" s="24"/>
      <c r="AB1927" s="24"/>
      <c r="AC1927" s="24"/>
      <c r="AD1927" s="24"/>
      <c r="AE1927" s="24"/>
      <c r="AV1927" s="24"/>
      <c r="AW1927" s="24"/>
      <c r="AX1927" s="24"/>
      <c r="AY1927" s="24"/>
    </row>
    <row r="1928" spans="3:51" s="23" customFormat="1">
      <c r="C1928" s="115"/>
      <c r="D1928" s="115"/>
      <c r="E1928" s="115"/>
      <c r="O1928" s="24"/>
      <c r="AB1928" s="24"/>
      <c r="AC1928" s="24"/>
      <c r="AD1928" s="24"/>
      <c r="AE1928" s="24"/>
      <c r="AV1928" s="24"/>
      <c r="AW1928" s="24"/>
      <c r="AX1928" s="24"/>
      <c r="AY1928" s="24"/>
    </row>
    <row r="1929" spans="3:51" s="23" customFormat="1">
      <c r="C1929" s="115"/>
      <c r="D1929" s="115"/>
      <c r="E1929" s="115"/>
      <c r="O1929" s="24"/>
      <c r="AB1929" s="24"/>
      <c r="AC1929" s="24"/>
      <c r="AD1929" s="24"/>
      <c r="AE1929" s="24"/>
      <c r="AV1929" s="24"/>
      <c r="AW1929" s="24"/>
      <c r="AX1929" s="24"/>
      <c r="AY1929" s="24"/>
    </row>
    <row r="1930" spans="3:51" s="23" customFormat="1">
      <c r="C1930" s="115"/>
      <c r="D1930" s="115"/>
      <c r="E1930" s="115"/>
      <c r="O1930" s="24"/>
      <c r="AB1930" s="24"/>
      <c r="AC1930" s="24"/>
      <c r="AD1930" s="24"/>
      <c r="AE1930" s="24"/>
      <c r="AV1930" s="24"/>
      <c r="AW1930" s="24"/>
      <c r="AX1930" s="24"/>
      <c r="AY1930" s="24"/>
    </row>
    <row r="1931" spans="3:51" s="23" customFormat="1">
      <c r="C1931" s="115"/>
      <c r="D1931" s="115"/>
      <c r="E1931" s="115"/>
      <c r="O1931" s="24"/>
      <c r="AB1931" s="24"/>
      <c r="AC1931" s="24"/>
      <c r="AD1931" s="24"/>
      <c r="AE1931" s="24"/>
      <c r="AV1931" s="24"/>
      <c r="AW1931" s="24"/>
      <c r="AX1931" s="24"/>
      <c r="AY1931" s="24"/>
    </row>
    <row r="1932" spans="3:51" s="23" customFormat="1">
      <c r="C1932" s="115"/>
      <c r="D1932" s="115"/>
      <c r="E1932" s="115"/>
      <c r="O1932" s="24"/>
      <c r="AB1932" s="24"/>
      <c r="AC1932" s="24"/>
      <c r="AD1932" s="24"/>
      <c r="AE1932" s="24"/>
      <c r="AV1932" s="24"/>
      <c r="AW1932" s="24"/>
      <c r="AX1932" s="24"/>
      <c r="AY1932" s="24"/>
    </row>
    <row r="1933" spans="3:51" s="23" customFormat="1">
      <c r="C1933" s="115"/>
      <c r="D1933" s="115"/>
      <c r="E1933" s="115"/>
      <c r="O1933" s="24"/>
      <c r="AB1933" s="24"/>
      <c r="AC1933" s="24"/>
      <c r="AD1933" s="24"/>
      <c r="AE1933" s="24"/>
      <c r="AV1933" s="24"/>
      <c r="AW1933" s="24"/>
      <c r="AX1933" s="24"/>
      <c r="AY1933" s="24"/>
    </row>
    <row r="1934" spans="3:51" s="23" customFormat="1">
      <c r="C1934" s="115"/>
      <c r="D1934" s="115"/>
      <c r="E1934" s="115"/>
      <c r="O1934" s="24"/>
      <c r="AB1934" s="24"/>
      <c r="AC1934" s="24"/>
      <c r="AD1934" s="24"/>
      <c r="AE1934" s="24"/>
      <c r="AV1934" s="24"/>
      <c r="AW1934" s="24"/>
      <c r="AX1934" s="24"/>
      <c r="AY1934" s="24"/>
    </row>
    <row r="1935" spans="3:51" s="23" customFormat="1">
      <c r="C1935" s="115"/>
      <c r="D1935" s="115"/>
      <c r="E1935" s="115"/>
      <c r="O1935" s="24"/>
      <c r="AB1935" s="24"/>
      <c r="AC1935" s="24"/>
      <c r="AD1935" s="24"/>
      <c r="AE1935" s="24"/>
      <c r="AV1935" s="24"/>
      <c r="AW1935" s="24"/>
      <c r="AX1935" s="24"/>
      <c r="AY1935" s="24"/>
    </row>
    <row r="1936" spans="3:51" s="23" customFormat="1">
      <c r="C1936" s="115"/>
      <c r="D1936" s="115"/>
      <c r="E1936" s="115"/>
      <c r="O1936" s="24"/>
      <c r="AB1936" s="24"/>
      <c r="AC1936" s="24"/>
      <c r="AD1936" s="24"/>
      <c r="AE1936" s="24"/>
      <c r="AV1936" s="24"/>
      <c r="AW1936" s="24"/>
      <c r="AX1936" s="24"/>
      <c r="AY1936" s="24"/>
    </row>
    <row r="1937" spans="3:51" s="23" customFormat="1">
      <c r="C1937" s="115"/>
      <c r="D1937" s="115"/>
      <c r="E1937" s="115"/>
      <c r="O1937" s="24"/>
      <c r="AB1937" s="24"/>
      <c r="AC1937" s="24"/>
      <c r="AD1937" s="24"/>
      <c r="AE1937" s="24"/>
      <c r="AV1937" s="24"/>
      <c r="AW1937" s="24"/>
      <c r="AX1937" s="24"/>
      <c r="AY1937" s="24"/>
    </row>
    <row r="1938" spans="3:51" s="23" customFormat="1">
      <c r="C1938" s="115"/>
      <c r="D1938" s="115"/>
      <c r="E1938" s="115"/>
      <c r="O1938" s="24"/>
      <c r="AB1938" s="24"/>
      <c r="AC1938" s="24"/>
      <c r="AD1938" s="24"/>
      <c r="AE1938" s="24"/>
      <c r="AV1938" s="24"/>
      <c r="AW1938" s="24"/>
      <c r="AX1938" s="24"/>
      <c r="AY1938" s="24"/>
    </row>
    <row r="1939" spans="3:51" s="23" customFormat="1">
      <c r="C1939" s="115"/>
      <c r="D1939" s="115"/>
      <c r="E1939" s="115"/>
      <c r="O1939" s="24"/>
      <c r="AB1939" s="24"/>
      <c r="AC1939" s="24"/>
      <c r="AD1939" s="24"/>
      <c r="AE1939" s="24"/>
      <c r="AV1939" s="24"/>
      <c r="AW1939" s="24"/>
      <c r="AX1939" s="24"/>
      <c r="AY1939" s="24"/>
    </row>
    <row r="1940" spans="3:51" s="23" customFormat="1">
      <c r="C1940" s="115"/>
      <c r="D1940" s="115"/>
      <c r="E1940" s="115"/>
      <c r="O1940" s="24"/>
      <c r="AB1940" s="24"/>
      <c r="AC1940" s="24"/>
      <c r="AD1940" s="24"/>
      <c r="AE1940" s="24"/>
      <c r="AV1940" s="24"/>
      <c r="AW1940" s="24"/>
      <c r="AX1940" s="24"/>
      <c r="AY1940" s="24"/>
    </row>
    <row r="1941" spans="3:51" s="23" customFormat="1">
      <c r="C1941" s="115"/>
      <c r="D1941" s="115"/>
      <c r="E1941" s="115"/>
      <c r="O1941" s="24"/>
      <c r="AB1941" s="24"/>
      <c r="AC1941" s="24"/>
      <c r="AD1941" s="24"/>
      <c r="AE1941" s="24"/>
      <c r="AV1941" s="24"/>
      <c r="AW1941" s="24"/>
      <c r="AX1941" s="24"/>
      <c r="AY1941" s="24"/>
    </row>
    <row r="1942" spans="3:51" s="23" customFormat="1">
      <c r="C1942" s="115"/>
      <c r="D1942" s="115"/>
      <c r="E1942" s="115"/>
      <c r="O1942" s="24"/>
      <c r="AB1942" s="24"/>
      <c r="AC1942" s="24"/>
      <c r="AD1942" s="24"/>
      <c r="AE1942" s="24"/>
      <c r="AV1942" s="24"/>
      <c r="AW1942" s="24"/>
      <c r="AX1942" s="24"/>
      <c r="AY1942" s="24"/>
    </row>
    <row r="1943" spans="3:51" s="23" customFormat="1">
      <c r="C1943" s="115"/>
      <c r="D1943" s="115"/>
      <c r="E1943" s="115"/>
      <c r="O1943" s="24"/>
      <c r="AB1943" s="24"/>
      <c r="AC1943" s="24"/>
      <c r="AD1943" s="24"/>
      <c r="AE1943" s="24"/>
      <c r="AV1943" s="24"/>
      <c r="AW1943" s="24"/>
      <c r="AX1943" s="24"/>
      <c r="AY1943" s="24"/>
    </row>
    <row r="1944" spans="3:51" s="23" customFormat="1">
      <c r="C1944" s="115"/>
      <c r="D1944" s="115"/>
      <c r="E1944" s="115"/>
      <c r="O1944" s="24"/>
      <c r="AB1944" s="24"/>
      <c r="AC1944" s="24"/>
      <c r="AD1944" s="24"/>
      <c r="AE1944" s="24"/>
      <c r="AV1944" s="24"/>
      <c r="AW1944" s="24"/>
      <c r="AX1944" s="24"/>
      <c r="AY1944" s="24"/>
    </row>
    <row r="1945" spans="3:51" s="23" customFormat="1">
      <c r="C1945" s="115"/>
      <c r="D1945" s="115"/>
      <c r="E1945" s="115"/>
      <c r="O1945" s="24"/>
      <c r="AB1945" s="24"/>
      <c r="AC1945" s="24"/>
      <c r="AD1945" s="24"/>
      <c r="AE1945" s="24"/>
      <c r="AV1945" s="24"/>
      <c r="AW1945" s="24"/>
      <c r="AX1945" s="24"/>
      <c r="AY1945" s="24"/>
    </row>
    <row r="1946" spans="3:51" s="23" customFormat="1">
      <c r="C1946" s="115"/>
      <c r="D1946" s="115"/>
      <c r="E1946" s="115"/>
      <c r="O1946" s="24"/>
      <c r="AB1946" s="24"/>
      <c r="AC1946" s="24"/>
      <c r="AD1946" s="24"/>
      <c r="AE1946" s="24"/>
      <c r="AV1946" s="24"/>
      <c r="AW1946" s="24"/>
      <c r="AX1946" s="24"/>
      <c r="AY1946" s="24"/>
    </row>
    <row r="1947" spans="3:51" s="23" customFormat="1">
      <c r="C1947" s="115"/>
      <c r="D1947" s="115"/>
      <c r="E1947" s="115"/>
      <c r="O1947" s="24"/>
      <c r="AB1947" s="24"/>
      <c r="AC1947" s="24"/>
      <c r="AD1947" s="24"/>
      <c r="AE1947" s="24"/>
      <c r="AV1947" s="24"/>
      <c r="AW1947" s="24"/>
      <c r="AX1947" s="24"/>
      <c r="AY1947" s="24"/>
    </row>
    <row r="1948" spans="3:51" s="23" customFormat="1">
      <c r="C1948" s="115"/>
      <c r="D1948" s="115"/>
      <c r="E1948" s="115"/>
      <c r="O1948" s="24"/>
      <c r="AB1948" s="24"/>
      <c r="AC1948" s="24"/>
      <c r="AD1948" s="24"/>
      <c r="AE1948" s="24"/>
      <c r="AV1948" s="24"/>
      <c r="AW1948" s="24"/>
      <c r="AX1948" s="24"/>
      <c r="AY1948" s="24"/>
    </row>
    <row r="1949" spans="3:51" s="23" customFormat="1">
      <c r="C1949" s="115"/>
      <c r="D1949" s="115"/>
      <c r="E1949" s="115"/>
      <c r="O1949" s="24"/>
      <c r="AB1949" s="24"/>
      <c r="AC1949" s="24"/>
      <c r="AD1949" s="24"/>
      <c r="AE1949" s="24"/>
      <c r="AV1949" s="24"/>
      <c r="AW1949" s="24"/>
      <c r="AX1949" s="24"/>
      <c r="AY1949" s="24"/>
    </row>
    <row r="1950" spans="3:51" s="23" customFormat="1">
      <c r="C1950" s="115"/>
      <c r="D1950" s="115"/>
      <c r="E1950" s="115"/>
      <c r="O1950" s="24"/>
      <c r="AB1950" s="24"/>
      <c r="AC1950" s="24"/>
      <c r="AD1950" s="24"/>
      <c r="AE1950" s="24"/>
      <c r="AV1950" s="24"/>
      <c r="AW1950" s="24"/>
      <c r="AX1950" s="24"/>
      <c r="AY1950" s="24"/>
    </row>
    <row r="1951" spans="3:51" s="23" customFormat="1">
      <c r="C1951" s="115"/>
      <c r="D1951" s="115"/>
      <c r="E1951" s="115"/>
      <c r="O1951" s="24"/>
      <c r="AB1951" s="24"/>
      <c r="AC1951" s="24"/>
      <c r="AD1951" s="24"/>
      <c r="AE1951" s="24"/>
      <c r="AV1951" s="24"/>
      <c r="AW1951" s="24"/>
      <c r="AX1951" s="24"/>
      <c r="AY1951" s="24"/>
    </row>
    <row r="1952" spans="3:51" s="23" customFormat="1">
      <c r="C1952" s="115"/>
      <c r="D1952" s="115"/>
      <c r="E1952" s="115"/>
      <c r="O1952" s="24"/>
      <c r="AB1952" s="24"/>
      <c r="AC1952" s="24"/>
      <c r="AD1952" s="24"/>
      <c r="AE1952" s="24"/>
      <c r="AV1952" s="24"/>
      <c r="AW1952" s="24"/>
      <c r="AX1952" s="24"/>
      <c r="AY1952" s="24"/>
    </row>
    <row r="1953" spans="3:51" s="23" customFormat="1">
      <c r="C1953" s="115"/>
      <c r="D1953" s="115"/>
      <c r="E1953" s="115"/>
      <c r="O1953" s="24"/>
      <c r="AB1953" s="24"/>
      <c r="AC1953" s="24"/>
      <c r="AD1953" s="24"/>
      <c r="AE1953" s="24"/>
      <c r="AV1953" s="24"/>
      <c r="AW1953" s="24"/>
      <c r="AX1953" s="24"/>
      <c r="AY1953" s="24"/>
    </row>
    <row r="1954" spans="3:51" s="23" customFormat="1">
      <c r="C1954" s="115"/>
      <c r="D1954" s="115"/>
      <c r="E1954" s="115"/>
      <c r="O1954" s="24"/>
      <c r="AB1954" s="24"/>
      <c r="AC1954" s="24"/>
      <c r="AD1954" s="24"/>
      <c r="AE1954" s="24"/>
      <c r="AV1954" s="24"/>
      <c r="AW1954" s="24"/>
      <c r="AX1954" s="24"/>
      <c r="AY1954" s="24"/>
    </row>
    <row r="1955" spans="3:51" s="23" customFormat="1">
      <c r="C1955" s="115"/>
      <c r="D1955" s="115"/>
      <c r="E1955" s="115"/>
      <c r="O1955" s="24"/>
      <c r="AB1955" s="24"/>
      <c r="AC1955" s="24"/>
      <c r="AD1955" s="24"/>
      <c r="AE1955" s="24"/>
      <c r="AV1955" s="24"/>
      <c r="AW1955" s="24"/>
      <c r="AX1955" s="24"/>
      <c r="AY1955" s="24"/>
    </row>
    <row r="1956" spans="3:51" s="23" customFormat="1">
      <c r="C1956" s="115"/>
      <c r="D1956" s="115"/>
      <c r="E1956" s="115"/>
      <c r="O1956" s="24"/>
      <c r="AB1956" s="24"/>
      <c r="AC1956" s="24"/>
      <c r="AD1956" s="24"/>
      <c r="AE1956" s="24"/>
      <c r="AV1956" s="24"/>
      <c r="AW1956" s="24"/>
      <c r="AX1956" s="24"/>
      <c r="AY1956" s="24"/>
    </row>
    <row r="1957" spans="3:51" s="23" customFormat="1">
      <c r="C1957" s="115"/>
      <c r="D1957" s="115"/>
      <c r="E1957" s="115"/>
      <c r="O1957" s="24"/>
      <c r="AB1957" s="24"/>
      <c r="AC1957" s="24"/>
      <c r="AD1957" s="24"/>
      <c r="AE1957" s="24"/>
      <c r="AV1957" s="24"/>
      <c r="AW1957" s="24"/>
      <c r="AX1957" s="24"/>
      <c r="AY1957" s="24"/>
    </row>
    <row r="1958" spans="3:51" s="23" customFormat="1">
      <c r="C1958" s="115"/>
      <c r="D1958" s="115"/>
      <c r="E1958" s="115"/>
      <c r="O1958" s="24"/>
      <c r="AB1958" s="24"/>
      <c r="AC1958" s="24"/>
      <c r="AD1958" s="24"/>
      <c r="AE1958" s="24"/>
      <c r="AV1958" s="24"/>
      <c r="AW1958" s="24"/>
      <c r="AX1958" s="24"/>
      <c r="AY1958" s="24"/>
    </row>
    <row r="1959" spans="3:51" s="23" customFormat="1">
      <c r="C1959" s="115"/>
      <c r="D1959" s="115"/>
      <c r="E1959" s="115"/>
      <c r="O1959" s="24"/>
      <c r="AB1959" s="24"/>
      <c r="AC1959" s="24"/>
      <c r="AD1959" s="24"/>
      <c r="AE1959" s="24"/>
      <c r="AV1959" s="24"/>
      <c r="AW1959" s="24"/>
      <c r="AX1959" s="24"/>
      <c r="AY1959" s="24"/>
    </row>
    <row r="1960" spans="3:51" s="23" customFormat="1">
      <c r="C1960" s="115"/>
      <c r="D1960" s="115"/>
      <c r="E1960" s="115"/>
      <c r="O1960" s="24"/>
      <c r="AB1960" s="24"/>
      <c r="AC1960" s="24"/>
      <c r="AD1960" s="24"/>
      <c r="AE1960" s="24"/>
      <c r="AV1960" s="24"/>
      <c r="AW1960" s="24"/>
      <c r="AX1960" s="24"/>
      <c r="AY1960" s="24"/>
    </row>
    <row r="1961" spans="3:51" s="23" customFormat="1">
      <c r="C1961" s="115"/>
      <c r="D1961" s="115"/>
      <c r="E1961" s="115"/>
      <c r="O1961" s="24"/>
      <c r="AB1961" s="24"/>
      <c r="AC1961" s="24"/>
      <c r="AD1961" s="24"/>
      <c r="AE1961" s="24"/>
      <c r="AV1961" s="24"/>
      <c r="AW1961" s="24"/>
      <c r="AX1961" s="24"/>
      <c r="AY1961" s="24"/>
    </row>
    <row r="1962" spans="3:51" s="23" customFormat="1">
      <c r="C1962" s="115"/>
      <c r="D1962" s="115"/>
      <c r="E1962" s="115"/>
      <c r="O1962" s="24"/>
      <c r="AB1962" s="24"/>
      <c r="AC1962" s="24"/>
      <c r="AD1962" s="24"/>
      <c r="AE1962" s="24"/>
      <c r="AV1962" s="24"/>
      <c r="AW1962" s="24"/>
      <c r="AX1962" s="24"/>
      <c r="AY1962" s="24"/>
    </row>
    <row r="1963" spans="3:51" s="23" customFormat="1">
      <c r="C1963" s="115"/>
      <c r="D1963" s="115"/>
      <c r="E1963" s="115"/>
      <c r="O1963" s="24"/>
      <c r="AB1963" s="24"/>
      <c r="AC1963" s="24"/>
      <c r="AD1963" s="24"/>
      <c r="AE1963" s="24"/>
      <c r="AV1963" s="24"/>
      <c r="AW1963" s="24"/>
      <c r="AX1963" s="24"/>
      <c r="AY1963" s="24"/>
    </row>
    <row r="1964" spans="3:51" s="23" customFormat="1">
      <c r="C1964" s="115"/>
      <c r="D1964" s="115"/>
      <c r="E1964" s="115"/>
      <c r="O1964" s="24"/>
      <c r="AB1964" s="24"/>
      <c r="AC1964" s="24"/>
      <c r="AD1964" s="24"/>
      <c r="AE1964" s="24"/>
      <c r="AV1964" s="24"/>
      <c r="AW1964" s="24"/>
      <c r="AX1964" s="24"/>
      <c r="AY1964" s="24"/>
    </row>
    <row r="1965" spans="3:51" s="23" customFormat="1">
      <c r="C1965" s="115"/>
      <c r="D1965" s="115"/>
      <c r="E1965" s="115"/>
      <c r="O1965" s="24"/>
      <c r="AB1965" s="24"/>
      <c r="AC1965" s="24"/>
      <c r="AD1965" s="24"/>
      <c r="AE1965" s="24"/>
      <c r="AV1965" s="24"/>
      <c r="AW1965" s="24"/>
      <c r="AX1965" s="24"/>
      <c r="AY1965" s="24"/>
    </row>
    <row r="1966" spans="3:51" s="23" customFormat="1">
      <c r="C1966" s="115"/>
      <c r="D1966" s="115"/>
      <c r="E1966" s="115"/>
      <c r="O1966" s="24"/>
      <c r="AB1966" s="24"/>
      <c r="AC1966" s="24"/>
      <c r="AD1966" s="24"/>
      <c r="AE1966" s="24"/>
      <c r="AV1966" s="24"/>
      <c r="AW1966" s="24"/>
      <c r="AX1966" s="24"/>
      <c r="AY1966" s="24"/>
    </row>
    <row r="1967" spans="3:51" s="23" customFormat="1">
      <c r="C1967" s="115"/>
      <c r="D1967" s="115"/>
      <c r="E1967" s="115"/>
      <c r="O1967" s="24"/>
      <c r="AB1967" s="24"/>
      <c r="AC1967" s="24"/>
      <c r="AD1967" s="24"/>
      <c r="AE1967" s="24"/>
      <c r="AV1967" s="24"/>
      <c r="AW1967" s="24"/>
      <c r="AX1967" s="24"/>
      <c r="AY1967" s="24"/>
    </row>
    <row r="1968" spans="3:51" s="23" customFormat="1">
      <c r="C1968" s="115"/>
      <c r="D1968" s="115"/>
      <c r="E1968" s="115"/>
      <c r="O1968" s="24"/>
      <c r="AB1968" s="24"/>
      <c r="AC1968" s="24"/>
      <c r="AD1968" s="24"/>
      <c r="AE1968" s="24"/>
      <c r="AV1968" s="24"/>
      <c r="AW1968" s="24"/>
      <c r="AX1968" s="24"/>
      <c r="AY1968" s="24"/>
    </row>
    <row r="1969" spans="3:51" s="23" customFormat="1">
      <c r="C1969" s="115"/>
      <c r="D1969" s="115"/>
      <c r="E1969" s="115"/>
      <c r="O1969" s="24"/>
      <c r="AB1969" s="24"/>
      <c r="AC1969" s="24"/>
      <c r="AD1969" s="24"/>
      <c r="AE1969" s="24"/>
      <c r="AV1969" s="24"/>
      <c r="AW1969" s="24"/>
      <c r="AX1969" s="24"/>
      <c r="AY1969" s="24"/>
    </row>
    <row r="1970" spans="3:51" s="23" customFormat="1">
      <c r="C1970" s="115"/>
      <c r="D1970" s="115"/>
      <c r="E1970" s="115"/>
      <c r="O1970" s="24"/>
      <c r="AB1970" s="24"/>
      <c r="AC1970" s="24"/>
      <c r="AD1970" s="24"/>
      <c r="AE1970" s="24"/>
      <c r="AV1970" s="24"/>
      <c r="AW1970" s="24"/>
      <c r="AX1970" s="24"/>
      <c r="AY1970" s="24"/>
    </row>
    <row r="1971" spans="3:51" s="23" customFormat="1">
      <c r="C1971" s="115"/>
      <c r="D1971" s="115"/>
      <c r="E1971" s="115"/>
      <c r="O1971" s="24"/>
      <c r="AB1971" s="24"/>
      <c r="AC1971" s="24"/>
      <c r="AD1971" s="24"/>
      <c r="AE1971" s="24"/>
      <c r="AV1971" s="24"/>
      <c r="AW1971" s="24"/>
      <c r="AX1971" s="24"/>
      <c r="AY1971" s="24"/>
    </row>
    <row r="1972" spans="3:51" s="23" customFormat="1">
      <c r="C1972" s="115"/>
      <c r="D1972" s="115"/>
      <c r="E1972" s="115"/>
      <c r="O1972" s="24"/>
      <c r="AB1972" s="24"/>
      <c r="AC1972" s="24"/>
      <c r="AD1972" s="24"/>
      <c r="AE1972" s="24"/>
      <c r="AV1972" s="24"/>
      <c r="AW1972" s="24"/>
      <c r="AX1972" s="24"/>
      <c r="AY1972" s="24"/>
    </row>
    <row r="1973" spans="3:51" s="23" customFormat="1">
      <c r="C1973" s="115"/>
      <c r="D1973" s="115"/>
      <c r="E1973" s="115"/>
      <c r="O1973" s="24"/>
      <c r="AB1973" s="24"/>
      <c r="AC1973" s="24"/>
      <c r="AD1973" s="24"/>
      <c r="AE1973" s="24"/>
      <c r="AV1973" s="24"/>
      <c r="AW1973" s="24"/>
      <c r="AX1973" s="24"/>
      <c r="AY1973" s="24"/>
    </row>
    <row r="1974" spans="3:51" s="23" customFormat="1">
      <c r="C1974" s="115"/>
      <c r="D1974" s="115"/>
      <c r="E1974" s="115"/>
      <c r="O1974" s="24"/>
      <c r="AB1974" s="24"/>
      <c r="AC1974" s="24"/>
      <c r="AD1974" s="24"/>
      <c r="AE1974" s="24"/>
      <c r="AV1974" s="24"/>
      <c r="AW1974" s="24"/>
      <c r="AX1974" s="24"/>
      <c r="AY1974" s="24"/>
    </row>
    <row r="1975" spans="3:51" s="23" customFormat="1">
      <c r="C1975" s="115"/>
      <c r="D1975" s="115"/>
      <c r="E1975" s="115"/>
      <c r="O1975" s="24"/>
      <c r="AB1975" s="24"/>
      <c r="AC1975" s="24"/>
      <c r="AD1975" s="24"/>
      <c r="AE1975" s="24"/>
      <c r="AV1975" s="24"/>
      <c r="AW1975" s="24"/>
      <c r="AX1975" s="24"/>
      <c r="AY1975" s="24"/>
    </row>
    <row r="1976" spans="3:51" s="23" customFormat="1">
      <c r="C1976" s="115"/>
      <c r="D1976" s="115"/>
      <c r="E1976" s="115"/>
      <c r="O1976" s="24"/>
      <c r="AB1976" s="24"/>
      <c r="AC1976" s="24"/>
      <c r="AD1976" s="24"/>
      <c r="AE1976" s="24"/>
      <c r="AV1976" s="24"/>
      <c r="AW1976" s="24"/>
      <c r="AX1976" s="24"/>
      <c r="AY1976" s="24"/>
    </row>
    <row r="1977" spans="3:51" s="23" customFormat="1">
      <c r="C1977" s="115"/>
      <c r="D1977" s="115"/>
      <c r="E1977" s="115"/>
      <c r="O1977" s="24"/>
      <c r="AB1977" s="24"/>
      <c r="AC1977" s="24"/>
      <c r="AD1977" s="24"/>
      <c r="AE1977" s="24"/>
      <c r="AV1977" s="24"/>
      <c r="AW1977" s="24"/>
      <c r="AX1977" s="24"/>
      <c r="AY1977" s="24"/>
    </row>
    <row r="1978" spans="3:51" s="23" customFormat="1">
      <c r="C1978" s="115"/>
      <c r="D1978" s="115"/>
      <c r="E1978" s="115"/>
      <c r="O1978" s="24"/>
      <c r="AB1978" s="24"/>
      <c r="AC1978" s="24"/>
      <c r="AD1978" s="24"/>
      <c r="AE1978" s="24"/>
      <c r="AV1978" s="24"/>
      <c r="AW1978" s="24"/>
      <c r="AX1978" s="24"/>
      <c r="AY1978" s="24"/>
    </row>
    <row r="1979" spans="3:51" s="23" customFormat="1">
      <c r="C1979" s="115"/>
      <c r="D1979" s="115"/>
      <c r="E1979" s="115"/>
      <c r="O1979" s="24"/>
      <c r="AB1979" s="24"/>
      <c r="AC1979" s="24"/>
      <c r="AD1979" s="24"/>
      <c r="AE1979" s="24"/>
      <c r="AV1979" s="24"/>
      <c r="AW1979" s="24"/>
      <c r="AX1979" s="24"/>
      <c r="AY1979" s="24"/>
    </row>
    <row r="1980" spans="3:51" s="23" customFormat="1">
      <c r="C1980" s="115"/>
      <c r="D1980" s="115"/>
      <c r="E1980" s="115"/>
      <c r="O1980" s="24"/>
      <c r="AB1980" s="24"/>
      <c r="AC1980" s="24"/>
      <c r="AD1980" s="24"/>
      <c r="AE1980" s="24"/>
      <c r="AV1980" s="24"/>
      <c r="AW1980" s="24"/>
      <c r="AX1980" s="24"/>
      <c r="AY1980" s="24"/>
    </row>
    <row r="1981" spans="3:51" s="23" customFormat="1">
      <c r="C1981" s="115"/>
      <c r="D1981" s="115"/>
      <c r="E1981" s="115"/>
      <c r="O1981" s="24"/>
      <c r="AB1981" s="24"/>
      <c r="AC1981" s="24"/>
      <c r="AD1981" s="24"/>
      <c r="AE1981" s="24"/>
      <c r="AV1981" s="24"/>
      <c r="AW1981" s="24"/>
      <c r="AX1981" s="24"/>
      <c r="AY1981" s="24"/>
    </row>
    <row r="1982" spans="3:51" s="23" customFormat="1">
      <c r="C1982" s="115"/>
      <c r="D1982" s="115"/>
      <c r="E1982" s="115"/>
      <c r="O1982" s="24"/>
      <c r="AB1982" s="24"/>
      <c r="AC1982" s="24"/>
      <c r="AD1982" s="24"/>
      <c r="AE1982" s="24"/>
      <c r="AV1982" s="24"/>
      <c r="AW1982" s="24"/>
      <c r="AX1982" s="24"/>
      <c r="AY1982" s="24"/>
    </row>
    <row r="1983" spans="3:51" s="23" customFormat="1">
      <c r="C1983" s="115"/>
      <c r="D1983" s="115"/>
      <c r="E1983" s="115"/>
      <c r="O1983" s="24"/>
      <c r="AB1983" s="24"/>
      <c r="AC1983" s="24"/>
      <c r="AD1983" s="24"/>
      <c r="AE1983" s="24"/>
      <c r="AV1983" s="24"/>
      <c r="AW1983" s="24"/>
      <c r="AX1983" s="24"/>
      <c r="AY1983" s="24"/>
    </row>
    <row r="1984" spans="3:51" s="23" customFormat="1">
      <c r="C1984" s="115"/>
      <c r="D1984" s="115"/>
      <c r="E1984" s="115"/>
      <c r="O1984" s="24"/>
      <c r="AB1984" s="24"/>
      <c r="AC1984" s="24"/>
      <c r="AD1984" s="24"/>
      <c r="AE1984" s="24"/>
      <c r="AV1984" s="24"/>
      <c r="AW1984" s="24"/>
      <c r="AX1984" s="24"/>
      <c r="AY1984" s="24"/>
    </row>
    <row r="1985" spans="3:51" s="23" customFormat="1">
      <c r="C1985" s="115"/>
      <c r="D1985" s="115"/>
      <c r="E1985" s="115"/>
      <c r="O1985" s="24"/>
      <c r="AB1985" s="24"/>
      <c r="AC1985" s="24"/>
      <c r="AD1985" s="24"/>
      <c r="AE1985" s="24"/>
      <c r="AV1985" s="24"/>
      <c r="AW1985" s="24"/>
      <c r="AX1985" s="24"/>
      <c r="AY1985" s="24"/>
    </row>
    <row r="1986" spans="3:51" s="23" customFormat="1">
      <c r="C1986" s="115"/>
      <c r="D1986" s="115"/>
      <c r="E1986" s="115"/>
      <c r="O1986" s="24"/>
      <c r="AB1986" s="24"/>
      <c r="AC1986" s="24"/>
      <c r="AD1986" s="24"/>
      <c r="AE1986" s="24"/>
      <c r="AV1986" s="24"/>
      <c r="AW1986" s="24"/>
      <c r="AX1986" s="24"/>
      <c r="AY1986" s="24"/>
    </row>
    <row r="1987" spans="3:51" s="23" customFormat="1">
      <c r="C1987" s="115"/>
      <c r="D1987" s="115"/>
      <c r="E1987" s="115"/>
      <c r="O1987" s="24"/>
      <c r="AB1987" s="24"/>
      <c r="AC1987" s="24"/>
      <c r="AD1987" s="24"/>
      <c r="AE1987" s="24"/>
      <c r="AV1987" s="24"/>
      <c r="AW1987" s="24"/>
      <c r="AX1987" s="24"/>
      <c r="AY1987" s="24"/>
    </row>
    <row r="1988" spans="3:51" s="23" customFormat="1">
      <c r="C1988" s="115"/>
      <c r="D1988" s="115"/>
      <c r="E1988" s="115"/>
      <c r="O1988" s="24"/>
      <c r="AB1988" s="24"/>
      <c r="AC1988" s="24"/>
      <c r="AD1988" s="24"/>
      <c r="AE1988" s="24"/>
      <c r="AV1988" s="24"/>
      <c r="AW1988" s="24"/>
      <c r="AX1988" s="24"/>
      <c r="AY1988" s="24"/>
    </row>
    <row r="1989" spans="3:51" s="23" customFormat="1">
      <c r="C1989" s="115"/>
      <c r="D1989" s="115"/>
      <c r="E1989" s="115"/>
      <c r="O1989" s="24"/>
      <c r="AB1989" s="24"/>
      <c r="AC1989" s="24"/>
      <c r="AD1989" s="24"/>
      <c r="AE1989" s="24"/>
      <c r="AV1989" s="24"/>
      <c r="AW1989" s="24"/>
      <c r="AX1989" s="24"/>
      <c r="AY1989" s="24"/>
    </row>
    <row r="1990" spans="3:51" s="23" customFormat="1">
      <c r="C1990" s="115"/>
      <c r="D1990" s="115"/>
      <c r="E1990" s="115"/>
      <c r="O1990" s="24"/>
      <c r="AB1990" s="24"/>
      <c r="AC1990" s="24"/>
      <c r="AD1990" s="24"/>
      <c r="AE1990" s="24"/>
      <c r="AV1990" s="24"/>
      <c r="AW1990" s="24"/>
      <c r="AX1990" s="24"/>
      <c r="AY1990" s="24"/>
    </row>
    <row r="1991" spans="3:51" s="23" customFormat="1">
      <c r="C1991" s="115"/>
      <c r="D1991" s="115"/>
      <c r="E1991" s="115"/>
      <c r="O1991" s="24"/>
      <c r="AB1991" s="24"/>
      <c r="AC1991" s="24"/>
      <c r="AD1991" s="24"/>
      <c r="AE1991" s="24"/>
      <c r="AV1991" s="24"/>
      <c r="AW1991" s="24"/>
      <c r="AX1991" s="24"/>
      <c r="AY1991" s="24"/>
    </row>
    <row r="1992" spans="3:51" s="23" customFormat="1">
      <c r="C1992" s="115"/>
      <c r="D1992" s="115"/>
      <c r="E1992" s="115"/>
      <c r="O1992" s="24"/>
      <c r="AB1992" s="24"/>
      <c r="AC1992" s="24"/>
      <c r="AD1992" s="24"/>
      <c r="AE1992" s="24"/>
      <c r="AV1992" s="24"/>
      <c r="AW1992" s="24"/>
      <c r="AX1992" s="24"/>
      <c r="AY1992" s="24"/>
    </row>
    <row r="1993" spans="3:51" s="23" customFormat="1">
      <c r="C1993" s="115"/>
      <c r="D1993" s="115"/>
      <c r="E1993" s="115"/>
      <c r="O1993" s="24"/>
      <c r="AB1993" s="24"/>
      <c r="AC1993" s="24"/>
      <c r="AD1993" s="24"/>
      <c r="AE1993" s="24"/>
      <c r="AV1993" s="24"/>
      <c r="AW1993" s="24"/>
      <c r="AX1993" s="24"/>
      <c r="AY1993" s="24"/>
    </row>
    <row r="1994" spans="3:51" s="23" customFormat="1">
      <c r="C1994" s="115"/>
      <c r="D1994" s="115"/>
      <c r="E1994" s="115"/>
      <c r="O1994" s="24"/>
      <c r="AB1994" s="24"/>
      <c r="AC1994" s="24"/>
      <c r="AD1994" s="24"/>
      <c r="AE1994" s="24"/>
      <c r="AV1994" s="24"/>
      <c r="AW1994" s="24"/>
      <c r="AX1994" s="24"/>
      <c r="AY1994" s="24"/>
    </row>
    <row r="1995" spans="3:51" s="23" customFormat="1">
      <c r="C1995" s="115"/>
      <c r="D1995" s="115"/>
      <c r="E1995" s="115"/>
      <c r="O1995" s="24"/>
      <c r="AB1995" s="24"/>
      <c r="AC1995" s="24"/>
      <c r="AD1995" s="24"/>
      <c r="AE1995" s="24"/>
      <c r="AV1995" s="24"/>
      <c r="AW1995" s="24"/>
      <c r="AX1995" s="24"/>
      <c r="AY1995" s="24"/>
    </row>
    <row r="1996" spans="3:51" s="23" customFormat="1">
      <c r="C1996" s="115"/>
      <c r="D1996" s="115"/>
      <c r="E1996" s="115"/>
      <c r="O1996" s="24"/>
      <c r="AB1996" s="24"/>
      <c r="AC1996" s="24"/>
      <c r="AD1996" s="24"/>
      <c r="AE1996" s="24"/>
      <c r="AV1996" s="24"/>
      <c r="AW1996" s="24"/>
      <c r="AX1996" s="24"/>
      <c r="AY1996" s="24"/>
    </row>
    <row r="1997" spans="3:51" s="23" customFormat="1">
      <c r="C1997" s="115"/>
      <c r="D1997" s="115"/>
      <c r="E1997" s="115"/>
      <c r="O1997" s="24"/>
      <c r="AB1997" s="24"/>
      <c r="AC1997" s="24"/>
      <c r="AD1997" s="24"/>
      <c r="AE1997" s="24"/>
      <c r="AV1997" s="24"/>
      <c r="AW1997" s="24"/>
      <c r="AX1997" s="24"/>
      <c r="AY1997" s="24"/>
    </row>
    <row r="1998" spans="3:51" s="23" customFormat="1">
      <c r="C1998" s="115"/>
      <c r="D1998" s="115"/>
      <c r="E1998" s="115"/>
      <c r="O1998" s="24"/>
      <c r="AB1998" s="24"/>
      <c r="AC1998" s="24"/>
      <c r="AD1998" s="24"/>
      <c r="AE1998" s="24"/>
      <c r="AV1998" s="24"/>
      <c r="AW1998" s="24"/>
      <c r="AX1998" s="24"/>
      <c r="AY1998" s="24"/>
    </row>
    <row r="1999" spans="3:51" s="23" customFormat="1">
      <c r="C1999" s="115"/>
      <c r="D1999" s="115"/>
      <c r="E1999" s="115"/>
      <c r="O1999" s="24"/>
      <c r="AB1999" s="24"/>
      <c r="AC1999" s="24"/>
      <c r="AD1999" s="24"/>
      <c r="AE1999" s="24"/>
      <c r="AV1999" s="24"/>
      <c r="AW1999" s="24"/>
      <c r="AX1999" s="24"/>
      <c r="AY1999" s="24"/>
    </row>
    <row r="2000" spans="3:51" s="23" customFormat="1">
      <c r="C2000" s="115"/>
      <c r="D2000" s="115"/>
      <c r="E2000" s="115"/>
      <c r="O2000" s="24"/>
      <c r="AB2000" s="24"/>
      <c r="AC2000" s="24"/>
      <c r="AD2000" s="24"/>
      <c r="AE2000" s="24"/>
      <c r="AV2000" s="24"/>
      <c r="AW2000" s="24"/>
      <c r="AX2000" s="24"/>
      <c r="AY2000" s="24"/>
    </row>
    <row r="2001" spans="3:51" s="23" customFormat="1">
      <c r="C2001" s="115"/>
      <c r="D2001" s="115"/>
      <c r="E2001" s="115"/>
      <c r="O2001" s="24"/>
      <c r="AB2001" s="24"/>
      <c r="AC2001" s="24"/>
      <c r="AD2001" s="24"/>
      <c r="AE2001" s="24"/>
      <c r="AV2001" s="24"/>
      <c r="AW2001" s="24"/>
      <c r="AX2001" s="24"/>
      <c r="AY2001" s="24"/>
    </row>
    <row r="2002" spans="3:51" s="23" customFormat="1">
      <c r="C2002" s="115"/>
      <c r="D2002" s="115"/>
      <c r="E2002" s="115"/>
      <c r="O2002" s="24"/>
      <c r="AB2002" s="24"/>
      <c r="AC2002" s="24"/>
      <c r="AD2002" s="24"/>
      <c r="AE2002" s="24"/>
      <c r="AV2002" s="24"/>
      <c r="AW2002" s="24"/>
      <c r="AX2002" s="24"/>
      <c r="AY2002" s="24"/>
    </row>
    <row r="2003" spans="3:51" s="23" customFormat="1">
      <c r="C2003" s="115"/>
      <c r="D2003" s="115"/>
      <c r="E2003" s="115"/>
      <c r="O2003" s="24"/>
      <c r="AB2003" s="24"/>
      <c r="AC2003" s="24"/>
      <c r="AD2003" s="24"/>
      <c r="AE2003" s="24"/>
      <c r="AV2003" s="24"/>
      <c r="AW2003" s="24"/>
      <c r="AX2003" s="24"/>
      <c r="AY2003" s="24"/>
    </row>
    <row r="2004" spans="3:51" s="23" customFormat="1">
      <c r="C2004" s="115"/>
      <c r="D2004" s="115"/>
      <c r="E2004" s="115"/>
      <c r="O2004" s="24"/>
      <c r="AB2004" s="24"/>
      <c r="AC2004" s="24"/>
      <c r="AD2004" s="24"/>
      <c r="AE2004" s="24"/>
      <c r="AV2004" s="24"/>
      <c r="AW2004" s="24"/>
      <c r="AX2004" s="24"/>
      <c r="AY2004" s="24"/>
    </row>
    <row r="2005" spans="3:51" s="23" customFormat="1">
      <c r="C2005" s="115"/>
      <c r="D2005" s="115"/>
      <c r="E2005" s="115"/>
      <c r="O2005" s="24"/>
      <c r="AB2005" s="24"/>
      <c r="AC2005" s="24"/>
      <c r="AD2005" s="24"/>
      <c r="AE2005" s="24"/>
      <c r="AV2005" s="24"/>
      <c r="AW2005" s="24"/>
      <c r="AX2005" s="24"/>
      <c r="AY2005" s="24"/>
    </row>
    <row r="2006" spans="3:51" s="23" customFormat="1">
      <c r="C2006" s="115"/>
      <c r="D2006" s="115"/>
      <c r="E2006" s="115"/>
      <c r="O2006" s="24"/>
      <c r="AB2006" s="24"/>
      <c r="AC2006" s="24"/>
      <c r="AD2006" s="24"/>
      <c r="AE2006" s="24"/>
      <c r="AV2006" s="24"/>
      <c r="AW2006" s="24"/>
      <c r="AX2006" s="24"/>
      <c r="AY2006" s="24"/>
    </row>
    <row r="2007" spans="3:51" s="23" customFormat="1">
      <c r="C2007" s="115"/>
      <c r="D2007" s="115"/>
      <c r="E2007" s="115"/>
      <c r="O2007" s="24"/>
      <c r="AB2007" s="24"/>
      <c r="AC2007" s="24"/>
      <c r="AD2007" s="24"/>
      <c r="AE2007" s="24"/>
      <c r="AV2007" s="24"/>
      <c r="AW2007" s="24"/>
      <c r="AX2007" s="24"/>
      <c r="AY2007" s="24"/>
    </row>
    <row r="2008" spans="3:51" s="23" customFormat="1">
      <c r="C2008" s="115"/>
      <c r="D2008" s="115"/>
      <c r="E2008" s="115"/>
      <c r="O2008" s="24"/>
      <c r="AB2008" s="24"/>
      <c r="AC2008" s="24"/>
      <c r="AD2008" s="24"/>
      <c r="AE2008" s="24"/>
      <c r="AV2008" s="24"/>
      <c r="AW2008" s="24"/>
      <c r="AX2008" s="24"/>
      <c r="AY2008" s="24"/>
    </row>
    <row r="2009" spans="3:51" s="23" customFormat="1">
      <c r="C2009" s="115"/>
      <c r="D2009" s="115"/>
      <c r="E2009" s="115"/>
      <c r="O2009" s="24"/>
      <c r="AB2009" s="24"/>
      <c r="AC2009" s="24"/>
      <c r="AD2009" s="24"/>
      <c r="AE2009" s="24"/>
      <c r="AV2009" s="24"/>
      <c r="AW2009" s="24"/>
      <c r="AX2009" s="24"/>
      <c r="AY2009" s="24"/>
    </row>
    <row r="2010" spans="3:51" s="23" customFormat="1">
      <c r="C2010" s="115"/>
      <c r="D2010" s="115"/>
      <c r="E2010" s="115"/>
      <c r="O2010" s="24"/>
      <c r="AB2010" s="24"/>
      <c r="AC2010" s="24"/>
      <c r="AD2010" s="24"/>
      <c r="AE2010" s="24"/>
      <c r="AV2010" s="24"/>
      <c r="AW2010" s="24"/>
      <c r="AX2010" s="24"/>
      <c r="AY2010" s="24"/>
    </row>
    <row r="2011" spans="3:51" s="23" customFormat="1">
      <c r="C2011" s="115"/>
      <c r="D2011" s="115"/>
      <c r="E2011" s="115"/>
      <c r="O2011" s="24"/>
      <c r="AB2011" s="24"/>
      <c r="AC2011" s="24"/>
      <c r="AD2011" s="24"/>
      <c r="AE2011" s="24"/>
      <c r="AV2011" s="24"/>
      <c r="AW2011" s="24"/>
      <c r="AX2011" s="24"/>
      <c r="AY2011" s="24"/>
    </row>
    <row r="2012" spans="3:51" s="23" customFormat="1">
      <c r="C2012" s="115"/>
      <c r="D2012" s="115"/>
      <c r="E2012" s="115"/>
      <c r="O2012" s="24"/>
      <c r="AB2012" s="24"/>
      <c r="AC2012" s="24"/>
      <c r="AD2012" s="24"/>
      <c r="AE2012" s="24"/>
      <c r="AV2012" s="24"/>
      <c r="AW2012" s="24"/>
      <c r="AX2012" s="24"/>
      <c r="AY2012" s="24"/>
    </row>
    <row r="2013" spans="3:51" s="23" customFormat="1">
      <c r="C2013" s="115"/>
      <c r="D2013" s="115"/>
      <c r="E2013" s="115"/>
      <c r="O2013" s="24"/>
      <c r="AB2013" s="24"/>
      <c r="AC2013" s="24"/>
      <c r="AD2013" s="24"/>
      <c r="AE2013" s="24"/>
      <c r="AV2013" s="24"/>
      <c r="AW2013" s="24"/>
      <c r="AX2013" s="24"/>
      <c r="AY2013" s="24"/>
    </row>
    <row r="2014" spans="3:51" s="23" customFormat="1">
      <c r="C2014" s="115"/>
      <c r="D2014" s="115"/>
      <c r="E2014" s="115"/>
      <c r="O2014" s="24"/>
      <c r="AB2014" s="24"/>
      <c r="AC2014" s="24"/>
      <c r="AD2014" s="24"/>
      <c r="AE2014" s="24"/>
      <c r="AV2014" s="24"/>
      <c r="AW2014" s="24"/>
      <c r="AX2014" s="24"/>
      <c r="AY2014" s="24"/>
    </row>
    <row r="2015" spans="3:51" s="23" customFormat="1">
      <c r="C2015" s="115"/>
      <c r="D2015" s="115"/>
      <c r="E2015" s="115"/>
      <c r="O2015" s="24"/>
      <c r="AB2015" s="24"/>
      <c r="AC2015" s="24"/>
      <c r="AD2015" s="24"/>
      <c r="AE2015" s="24"/>
      <c r="AV2015" s="24"/>
      <c r="AW2015" s="24"/>
      <c r="AX2015" s="24"/>
      <c r="AY2015" s="24"/>
    </row>
    <row r="2016" spans="3:51" s="23" customFormat="1">
      <c r="C2016" s="115"/>
      <c r="D2016" s="115"/>
      <c r="E2016" s="115"/>
      <c r="O2016" s="24"/>
      <c r="AB2016" s="24"/>
      <c r="AC2016" s="24"/>
      <c r="AD2016" s="24"/>
      <c r="AE2016" s="24"/>
      <c r="AV2016" s="24"/>
      <c r="AW2016" s="24"/>
      <c r="AX2016" s="24"/>
      <c r="AY2016" s="24"/>
    </row>
    <row r="2017" spans="3:51" s="23" customFormat="1">
      <c r="C2017" s="115"/>
      <c r="D2017" s="115"/>
      <c r="E2017" s="115"/>
      <c r="O2017" s="24"/>
      <c r="AB2017" s="24"/>
      <c r="AC2017" s="24"/>
      <c r="AD2017" s="24"/>
      <c r="AE2017" s="24"/>
      <c r="AV2017" s="24"/>
      <c r="AW2017" s="24"/>
      <c r="AX2017" s="24"/>
      <c r="AY2017" s="24"/>
    </row>
    <row r="2018" spans="3:51" s="23" customFormat="1">
      <c r="C2018" s="115"/>
      <c r="D2018" s="115"/>
      <c r="E2018" s="115"/>
      <c r="O2018" s="24"/>
      <c r="AB2018" s="24"/>
      <c r="AC2018" s="24"/>
      <c r="AD2018" s="24"/>
      <c r="AE2018" s="24"/>
      <c r="AV2018" s="24"/>
      <c r="AW2018" s="24"/>
      <c r="AX2018" s="24"/>
      <c r="AY2018" s="24"/>
    </row>
    <row r="2019" spans="3:51" s="23" customFormat="1">
      <c r="C2019" s="115"/>
      <c r="D2019" s="115"/>
      <c r="E2019" s="115"/>
      <c r="O2019" s="24"/>
      <c r="AB2019" s="24"/>
      <c r="AC2019" s="24"/>
      <c r="AD2019" s="24"/>
      <c r="AE2019" s="24"/>
      <c r="AV2019" s="24"/>
      <c r="AW2019" s="24"/>
      <c r="AX2019" s="24"/>
      <c r="AY2019" s="24"/>
    </row>
    <row r="2020" spans="3:51" s="23" customFormat="1">
      <c r="C2020" s="115"/>
      <c r="D2020" s="115"/>
      <c r="E2020" s="115"/>
      <c r="O2020" s="24"/>
      <c r="AB2020" s="24"/>
      <c r="AC2020" s="24"/>
      <c r="AD2020" s="24"/>
      <c r="AE2020" s="24"/>
      <c r="AV2020" s="24"/>
      <c r="AW2020" s="24"/>
      <c r="AX2020" s="24"/>
      <c r="AY2020" s="24"/>
    </row>
    <row r="2021" spans="3:51" s="23" customFormat="1">
      <c r="C2021" s="115"/>
      <c r="D2021" s="115"/>
      <c r="E2021" s="115"/>
      <c r="O2021" s="24"/>
      <c r="AB2021" s="24"/>
      <c r="AC2021" s="24"/>
      <c r="AD2021" s="24"/>
      <c r="AE2021" s="24"/>
      <c r="AV2021" s="24"/>
      <c r="AW2021" s="24"/>
      <c r="AX2021" s="24"/>
      <c r="AY2021" s="24"/>
    </row>
    <row r="2022" spans="3:51" s="23" customFormat="1">
      <c r="C2022" s="115"/>
      <c r="D2022" s="115"/>
      <c r="E2022" s="115"/>
      <c r="O2022" s="24"/>
      <c r="AB2022" s="24"/>
      <c r="AC2022" s="24"/>
      <c r="AD2022" s="24"/>
      <c r="AE2022" s="24"/>
      <c r="AV2022" s="24"/>
      <c r="AW2022" s="24"/>
      <c r="AX2022" s="24"/>
      <c r="AY2022" s="24"/>
    </row>
    <row r="2023" spans="3:51" s="23" customFormat="1">
      <c r="C2023" s="115"/>
      <c r="D2023" s="115"/>
      <c r="E2023" s="115"/>
      <c r="O2023" s="24"/>
      <c r="AB2023" s="24"/>
      <c r="AC2023" s="24"/>
      <c r="AD2023" s="24"/>
      <c r="AE2023" s="24"/>
      <c r="AV2023" s="24"/>
      <c r="AW2023" s="24"/>
      <c r="AX2023" s="24"/>
      <c r="AY2023" s="24"/>
    </row>
    <row r="2024" spans="3:51" s="23" customFormat="1">
      <c r="C2024" s="115"/>
      <c r="D2024" s="115"/>
      <c r="E2024" s="115"/>
      <c r="O2024" s="24"/>
      <c r="AB2024" s="24"/>
      <c r="AC2024" s="24"/>
      <c r="AD2024" s="24"/>
      <c r="AE2024" s="24"/>
      <c r="AV2024" s="24"/>
      <c r="AW2024" s="24"/>
      <c r="AX2024" s="24"/>
      <c r="AY2024" s="24"/>
    </row>
    <row r="2025" spans="3:51" s="23" customFormat="1">
      <c r="C2025" s="115"/>
      <c r="D2025" s="115"/>
      <c r="E2025" s="115"/>
      <c r="O2025" s="24"/>
      <c r="AB2025" s="24"/>
      <c r="AC2025" s="24"/>
      <c r="AD2025" s="24"/>
      <c r="AE2025" s="24"/>
      <c r="AV2025" s="24"/>
      <c r="AW2025" s="24"/>
      <c r="AX2025" s="24"/>
      <c r="AY2025" s="24"/>
    </row>
    <row r="2026" spans="3:51" s="23" customFormat="1">
      <c r="C2026" s="115"/>
      <c r="D2026" s="115"/>
      <c r="E2026" s="115"/>
      <c r="O2026" s="24"/>
      <c r="AB2026" s="24"/>
      <c r="AC2026" s="24"/>
      <c r="AD2026" s="24"/>
      <c r="AE2026" s="24"/>
      <c r="AV2026" s="24"/>
      <c r="AW2026" s="24"/>
      <c r="AX2026" s="24"/>
      <c r="AY2026" s="24"/>
    </row>
    <row r="2027" spans="3:51" s="23" customFormat="1">
      <c r="C2027" s="115"/>
      <c r="D2027" s="115"/>
      <c r="E2027" s="115"/>
      <c r="O2027" s="24"/>
      <c r="AB2027" s="24"/>
      <c r="AC2027" s="24"/>
      <c r="AD2027" s="24"/>
      <c r="AE2027" s="24"/>
      <c r="AV2027" s="24"/>
      <c r="AW2027" s="24"/>
      <c r="AX2027" s="24"/>
      <c r="AY2027" s="24"/>
    </row>
    <row r="2028" spans="3:51" s="23" customFormat="1">
      <c r="C2028" s="115"/>
      <c r="D2028" s="115"/>
      <c r="E2028" s="115"/>
      <c r="O2028" s="24"/>
      <c r="AB2028" s="24"/>
      <c r="AC2028" s="24"/>
      <c r="AD2028" s="24"/>
      <c r="AE2028" s="24"/>
      <c r="AV2028" s="24"/>
      <c r="AW2028" s="24"/>
      <c r="AX2028" s="24"/>
      <c r="AY2028" s="24"/>
    </row>
    <row r="2029" spans="3:51" s="23" customFormat="1">
      <c r="C2029" s="115"/>
      <c r="D2029" s="115"/>
      <c r="E2029" s="115"/>
      <c r="O2029" s="24"/>
      <c r="AB2029" s="24"/>
      <c r="AC2029" s="24"/>
      <c r="AD2029" s="24"/>
      <c r="AE2029" s="24"/>
      <c r="AV2029" s="24"/>
      <c r="AW2029" s="24"/>
      <c r="AX2029" s="24"/>
      <c r="AY2029" s="24"/>
    </row>
    <row r="2030" spans="3:51" s="23" customFormat="1">
      <c r="C2030" s="115"/>
      <c r="D2030" s="115"/>
      <c r="E2030" s="115"/>
      <c r="O2030" s="24"/>
      <c r="AB2030" s="24"/>
      <c r="AC2030" s="24"/>
      <c r="AD2030" s="24"/>
      <c r="AE2030" s="24"/>
      <c r="AV2030" s="24"/>
      <c r="AW2030" s="24"/>
      <c r="AX2030" s="24"/>
      <c r="AY2030" s="24"/>
    </row>
    <row r="2031" spans="3:51" s="23" customFormat="1">
      <c r="C2031" s="115"/>
      <c r="D2031" s="115"/>
      <c r="E2031" s="115"/>
      <c r="O2031" s="24"/>
      <c r="AB2031" s="24"/>
      <c r="AC2031" s="24"/>
      <c r="AD2031" s="24"/>
      <c r="AE2031" s="24"/>
      <c r="AV2031" s="24"/>
      <c r="AW2031" s="24"/>
      <c r="AX2031" s="24"/>
      <c r="AY2031" s="24"/>
    </row>
    <row r="2032" spans="3:51" s="23" customFormat="1">
      <c r="C2032" s="115"/>
      <c r="D2032" s="115"/>
      <c r="E2032" s="115"/>
      <c r="O2032" s="24"/>
      <c r="AB2032" s="24"/>
      <c r="AC2032" s="24"/>
      <c r="AD2032" s="24"/>
      <c r="AE2032" s="24"/>
      <c r="AV2032" s="24"/>
      <c r="AW2032" s="24"/>
      <c r="AX2032" s="24"/>
      <c r="AY2032" s="24"/>
    </row>
    <row r="2033" spans="3:51" s="23" customFormat="1">
      <c r="C2033" s="115"/>
      <c r="D2033" s="115"/>
      <c r="E2033" s="115"/>
      <c r="O2033" s="24"/>
      <c r="AB2033" s="24"/>
      <c r="AC2033" s="24"/>
      <c r="AD2033" s="24"/>
      <c r="AE2033" s="24"/>
      <c r="AV2033" s="24"/>
      <c r="AW2033" s="24"/>
      <c r="AX2033" s="24"/>
      <c r="AY2033" s="24"/>
    </row>
    <row r="2034" spans="3:51" s="23" customFormat="1">
      <c r="C2034" s="115"/>
      <c r="D2034" s="115"/>
      <c r="E2034" s="115"/>
      <c r="O2034" s="24"/>
      <c r="AB2034" s="24"/>
      <c r="AC2034" s="24"/>
      <c r="AD2034" s="24"/>
      <c r="AE2034" s="24"/>
      <c r="AV2034" s="24"/>
      <c r="AW2034" s="24"/>
      <c r="AX2034" s="24"/>
      <c r="AY2034" s="24"/>
    </row>
    <row r="2035" spans="3:51" s="23" customFormat="1">
      <c r="C2035" s="115"/>
      <c r="D2035" s="115"/>
      <c r="E2035" s="115"/>
      <c r="O2035" s="24"/>
      <c r="AB2035" s="24"/>
      <c r="AC2035" s="24"/>
      <c r="AD2035" s="24"/>
      <c r="AE2035" s="24"/>
      <c r="AV2035" s="24"/>
      <c r="AW2035" s="24"/>
      <c r="AX2035" s="24"/>
      <c r="AY2035" s="24"/>
    </row>
    <row r="2036" spans="3:51" s="23" customFormat="1">
      <c r="C2036" s="115"/>
      <c r="D2036" s="115"/>
      <c r="E2036" s="115"/>
      <c r="O2036" s="24"/>
      <c r="AB2036" s="24"/>
      <c r="AC2036" s="24"/>
      <c r="AD2036" s="24"/>
      <c r="AE2036" s="24"/>
      <c r="AV2036" s="24"/>
      <c r="AW2036" s="24"/>
      <c r="AX2036" s="24"/>
      <c r="AY2036" s="24"/>
    </row>
    <row r="2037" spans="3:51" s="23" customFormat="1">
      <c r="C2037" s="115"/>
      <c r="D2037" s="115"/>
      <c r="E2037" s="115"/>
      <c r="O2037" s="24"/>
      <c r="AB2037" s="24"/>
      <c r="AC2037" s="24"/>
      <c r="AD2037" s="24"/>
      <c r="AE2037" s="24"/>
      <c r="AV2037" s="24"/>
      <c r="AW2037" s="24"/>
      <c r="AX2037" s="24"/>
      <c r="AY2037" s="24"/>
    </row>
    <row r="2038" spans="3:51" s="23" customFormat="1">
      <c r="C2038" s="115"/>
      <c r="D2038" s="115"/>
      <c r="E2038" s="115"/>
      <c r="O2038" s="24"/>
      <c r="AB2038" s="24"/>
      <c r="AC2038" s="24"/>
      <c r="AD2038" s="24"/>
      <c r="AE2038" s="24"/>
      <c r="AV2038" s="24"/>
      <c r="AW2038" s="24"/>
      <c r="AX2038" s="24"/>
      <c r="AY2038" s="24"/>
    </row>
    <row r="2039" spans="3:51" s="23" customFormat="1">
      <c r="C2039" s="115"/>
      <c r="D2039" s="115"/>
      <c r="E2039" s="115"/>
      <c r="O2039" s="24"/>
      <c r="AB2039" s="24"/>
      <c r="AC2039" s="24"/>
      <c r="AD2039" s="24"/>
      <c r="AE2039" s="24"/>
      <c r="AV2039" s="24"/>
      <c r="AW2039" s="24"/>
      <c r="AX2039" s="24"/>
      <c r="AY2039" s="24"/>
    </row>
    <row r="2040" spans="3:51" s="23" customFormat="1">
      <c r="C2040" s="115"/>
      <c r="D2040" s="115"/>
      <c r="E2040" s="115"/>
      <c r="O2040" s="24"/>
      <c r="AB2040" s="24"/>
      <c r="AC2040" s="24"/>
      <c r="AD2040" s="24"/>
      <c r="AE2040" s="24"/>
      <c r="AV2040" s="24"/>
      <c r="AW2040" s="24"/>
      <c r="AX2040" s="24"/>
      <c r="AY2040" s="24"/>
    </row>
    <row r="2041" spans="3:51" s="23" customFormat="1">
      <c r="C2041" s="115"/>
      <c r="D2041" s="115"/>
      <c r="E2041" s="115"/>
      <c r="O2041" s="24"/>
      <c r="AB2041" s="24"/>
      <c r="AC2041" s="24"/>
      <c r="AD2041" s="24"/>
      <c r="AE2041" s="24"/>
      <c r="AV2041" s="24"/>
      <c r="AW2041" s="24"/>
      <c r="AX2041" s="24"/>
      <c r="AY2041" s="24"/>
    </row>
    <row r="2042" spans="3:51" s="23" customFormat="1">
      <c r="C2042" s="115"/>
      <c r="D2042" s="115"/>
      <c r="E2042" s="115"/>
      <c r="O2042" s="24"/>
      <c r="AB2042" s="24"/>
      <c r="AC2042" s="24"/>
      <c r="AD2042" s="24"/>
      <c r="AE2042" s="24"/>
      <c r="AV2042" s="24"/>
      <c r="AW2042" s="24"/>
      <c r="AX2042" s="24"/>
      <c r="AY2042" s="24"/>
    </row>
    <row r="2043" spans="3:51" s="23" customFormat="1">
      <c r="C2043" s="115"/>
      <c r="D2043" s="115"/>
      <c r="E2043" s="115"/>
      <c r="O2043" s="24"/>
      <c r="AB2043" s="24"/>
      <c r="AC2043" s="24"/>
      <c r="AD2043" s="24"/>
      <c r="AE2043" s="24"/>
      <c r="AV2043" s="24"/>
      <c r="AW2043" s="24"/>
      <c r="AX2043" s="24"/>
      <c r="AY2043" s="24"/>
    </row>
    <row r="2044" spans="3:51" s="23" customFormat="1">
      <c r="C2044" s="115"/>
      <c r="D2044" s="115"/>
      <c r="E2044" s="115"/>
      <c r="O2044" s="24"/>
      <c r="AB2044" s="24"/>
      <c r="AC2044" s="24"/>
      <c r="AD2044" s="24"/>
      <c r="AE2044" s="24"/>
      <c r="AV2044" s="24"/>
      <c r="AW2044" s="24"/>
      <c r="AX2044" s="24"/>
      <c r="AY2044" s="24"/>
    </row>
    <row r="2045" spans="3:51" s="23" customFormat="1">
      <c r="C2045" s="115"/>
      <c r="D2045" s="115"/>
      <c r="E2045" s="115"/>
      <c r="O2045" s="24"/>
      <c r="AB2045" s="24"/>
      <c r="AC2045" s="24"/>
      <c r="AD2045" s="24"/>
      <c r="AE2045" s="24"/>
      <c r="AV2045" s="24"/>
      <c r="AW2045" s="24"/>
      <c r="AX2045" s="24"/>
      <c r="AY2045" s="24"/>
    </row>
    <row r="2046" spans="3:51" s="23" customFormat="1">
      <c r="C2046" s="115"/>
      <c r="D2046" s="115"/>
      <c r="E2046" s="115"/>
      <c r="O2046" s="24"/>
      <c r="AB2046" s="24"/>
      <c r="AC2046" s="24"/>
      <c r="AD2046" s="24"/>
      <c r="AE2046" s="24"/>
      <c r="AV2046" s="24"/>
      <c r="AW2046" s="24"/>
      <c r="AX2046" s="24"/>
      <c r="AY2046" s="24"/>
    </row>
    <row r="2047" spans="3:51" s="23" customFormat="1">
      <c r="C2047" s="115"/>
      <c r="D2047" s="115"/>
      <c r="E2047" s="115"/>
      <c r="O2047" s="24"/>
      <c r="AB2047" s="24"/>
      <c r="AC2047" s="24"/>
      <c r="AD2047" s="24"/>
      <c r="AE2047" s="24"/>
      <c r="AV2047" s="24"/>
      <c r="AW2047" s="24"/>
      <c r="AX2047" s="24"/>
      <c r="AY2047" s="24"/>
    </row>
    <row r="2048" spans="3:51" s="23" customFormat="1">
      <c r="C2048" s="115"/>
      <c r="D2048" s="115"/>
      <c r="E2048" s="115"/>
      <c r="O2048" s="24"/>
      <c r="AB2048" s="24"/>
      <c r="AC2048" s="24"/>
      <c r="AD2048" s="24"/>
      <c r="AE2048" s="24"/>
      <c r="AV2048" s="24"/>
      <c r="AW2048" s="24"/>
      <c r="AX2048" s="24"/>
      <c r="AY2048" s="24"/>
    </row>
    <row r="2049" spans="3:51" s="23" customFormat="1">
      <c r="C2049" s="115"/>
      <c r="D2049" s="115"/>
      <c r="E2049" s="115"/>
      <c r="O2049" s="24"/>
      <c r="AB2049" s="24"/>
      <c r="AC2049" s="24"/>
      <c r="AD2049" s="24"/>
      <c r="AE2049" s="24"/>
      <c r="AV2049" s="24"/>
      <c r="AW2049" s="24"/>
      <c r="AX2049" s="24"/>
      <c r="AY2049" s="24"/>
    </row>
    <row r="2050" spans="3:51" s="23" customFormat="1">
      <c r="C2050" s="115"/>
      <c r="D2050" s="115"/>
      <c r="E2050" s="115"/>
      <c r="O2050" s="24"/>
      <c r="AB2050" s="24"/>
      <c r="AC2050" s="24"/>
      <c r="AD2050" s="24"/>
      <c r="AE2050" s="24"/>
      <c r="AV2050" s="24"/>
      <c r="AW2050" s="24"/>
      <c r="AX2050" s="24"/>
      <c r="AY2050" s="24"/>
    </row>
    <row r="2051" spans="3:51" s="23" customFormat="1">
      <c r="C2051" s="115"/>
      <c r="D2051" s="115"/>
      <c r="E2051" s="115"/>
      <c r="O2051" s="24"/>
      <c r="AB2051" s="24"/>
      <c r="AC2051" s="24"/>
      <c r="AD2051" s="24"/>
      <c r="AE2051" s="24"/>
      <c r="AV2051" s="24"/>
      <c r="AW2051" s="24"/>
      <c r="AX2051" s="24"/>
      <c r="AY2051" s="24"/>
    </row>
    <row r="2052" spans="3:51" s="23" customFormat="1">
      <c r="C2052" s="115"/>
      <c r="D2052" s="115"/>
      <c r="E2052" s="115"/>
      <c r="O2052" s="24"/>
      <c r="AB2052" s="24"/>
      <c r="AC2052" s="24"/>
      <c r="AD2052" s="24"/>
      <c r="AE2052" s="24"/>
      <c r="AV2052" s="24"/>
      <c r="AW2052" s="24"/>
      <c r="AX2052" s="24"/>
      <c r="AY2052" s="24"/>
    </row>
    <row r="2053" spans="3:51" s="23" customFormat="1">
      <c r="C2053" s="115"/>
      <c r="D2053" s="115"/>
      <c r="E2053" s="115"/>
      <c r="O2053" s="24"/>
      <c r="AB2053" s="24"/>
      <c r="AC2053" s="24"/>
      <c r="AD2053" s="24"/>
      <c r="AE2053" s="24"/>
      <c r="AV2053" s="24"/>
      <c r="AW2053" s="24"/>
      <c r="AX2053" s="24"/>
      <c r="AY2053" s="24"/>
    </row>
    <row r="2054" spans="3:51" s="23" customFormat="1">
      <c r="C2054" s="115"/>
      <c r="D2054" s="115"/>
      <c r="E2054" s="115"/>
      <c r="O2054" s="24"/>
      <c r="AB2054" s="24"/>
      <c r="AC2054" s="24"/>
      <c r="AD2054" s="24"/>
      <c r="AE2054" s="24"/>
      <c r="AV2054" s="24"/>
      <c r="AW2054" s="24"/>
      <c r="AX2054" s="24"/>
      <c r="AY2054" s="24"/>
    </row>
    <row r="2055" spans="3:51" s="23" customFormat="1">
      <c r="C2055" s="115"/>
      <c r="D2055" s="115"/>
      <c r="E2055" s="115"/>
      <c r="O2055" s="24"/>
      <c r="AB2055" s="24"/>
      <c r="AC2055" s="24"/>
      <c r="AD2055" s="24"/>
      <c r="AE2055" s="24"/>
      <c r="AV2055" s="24"/>
      <c r="AW2055" s="24"/>
      <c r="AX2055" s="24"/>
      <c r="AY2055" s="24"/>
    </row>
    <row r="2056" spans="3:51" s="23" customFormat="1">
      <c r="C2056" s="115"/>
      <c r="D2056" s="115"/>
      <c r="E2056" s="115"/>
      <c r="O2056" s="24"/>
      <c r="AB2056" s="24"/>
      <c r="AC2056" s="24"/>
      <c r="AD2056" s="24"/>
      <c r="AE2056" s="24"/>
      <c r="AV2056" s="24"/>
      <c r="AW2056" s="24"/>
      <c r="AX2056" s="24"/>
      <c r="AY2056" s="24"/>
    </row>
    <row r="2057" spans="3:51" s="23" customFormat="1">
      <c r="C2057" s="115"/>
      <c r="D2057" s="115"/>
      <c r="E2057" s="115"/>
      <c r="O2057" s="24"/>
      <c r="AB2057" s="24"/>
      <c r="AC2057" s="24"/>
      <c r="AD2057" s="24"/>
      <c r="AE2057" s="24"/>
      <c r="AV2057" s="24"/>
      <c r="AW2057" s="24"/>
      <c r="AX2057" s="24"/>
      <c r="AY2057" s="24"/>
    </row>
    <row r="2058" spans="3:51" s="23" customFormat="1">
      <c r="C2058" s="115"/>
      <c r="D2058" s="115"/>
      <c r="E2058" s="115"/>
      <c r="O2058" s="24"/>
      <c r="AB2058" s="24"/>
      <c r="AC2058" s="24"/>
      <c r="AD2058" s="24"/>
      <c r="AE2058" s="24"/>
      <c r="AV2058" s="24"/>
      <c r="AW2058" s="24"/>
      <c r="AX2058" s="24"/>
      <c r="AY2058" s="24"/>
    </row>
    <row r="2059" spans="3:51" s="23" customFormat="1">
      <c r="C2059" s="115"/>
      <c r="D2059" s="115"/>
      <c r="E2059" s="115"/>
      <c r="O2059" s="24"/>
      <c r="AB2059" s="24"/>
      <c r="AC2059" s="24"/>
      <c r="AD2059" s="24"/>
      <c r="AE2059" s="24"/>
      <c r="AV2059" s="24"/>
      <c r="AW2059" s="24"/>
      <c r="AX2059" s="24"/>
      <c r="AY2059" s="24"/>
    </row>
    <row r="2060" spans="3:51" s="23" customFormat="1">
      <c r="C2060" s="115"/>
      <c r="D2060" s="115"/>
      <c r="E2060" s="115"/>
      <c r="O2060" s="24"/>
      <c r="AB2060" s="24"/>
      <c r="AC2060" s="24"/>
      <c r="AD2060" s="24"/>
      <c r="AE2060" s="24"/>
      <c r="AV2060" s="24"/>
      <c r="AW2060" s="24"/>
      <c r="AX2060" s="24"/>
      <c r="AY2060" s="24"/>
    </row>
    <row r="2061" spans="3:51" s="23" customFormat="1">
      <c r="C2061" s="115"/>
      <c r="D2061" s="115"/>
      <c r="E2061" s="115"/>
      <c r="O2061" s="24"/>
      <c r="AB2061" s="24"/>
      <c r="AC2061" s="24"/>
      <c r="AD2061" s="24"/>
      <c r="AE2061" s="24"/>
      <c r="AV2061" s="24"/>
      <c r="AW2061" s="24"/>
      <c r="AX2061" s="24"/>
      <c r="AY2061" s="24"/>
    </row>
    <row r="2062" spans="3:51" s="23" customFormat="1">
      <c r="C2062" s="115"/>
      <c r="D2062" s="115"/>
      <c r="E2062" s="115"/>
      <c r="O2062" s="24"/>
      <c r="AB2062" s="24"/>
      <c r="AC2062" s="24"/>
      <c r="AD2062" s="24"/>
      <c r="AE2062" s="24"/>
      <c r="AV2062" s="24"/>
      <c r="AW2062" s="24"/>
      <c r="AX2062" s="24"/>
      <c r="AY2062" s="24"/>
    </row>
    <row r="2063" spans="3:51" s="23" customFormat="1">
      <c r="C2063" s="115"/>
      <c r="D2063" s="115"/>
      <c r="E2063" s="115"/>
      <c r="O2063" s="24"/>
      <c r="AB2063" s="24"/>
      <c r="AC2063" s="24"/>
      <c r="AD2063" s="24"/>
      <c r="AE2063" s="24"/>
      <c r="AV2063" s="24"/>
      <c r="AW2063" s="24"/>
      <c r="AX2063" s="24"/>
      <c r="AY2063" s="24"/>
    </row>
    <row r="2064" spans="3:51" s="23" customFormat="1">
      <c r="C2064" s="115"/>
      <c r="D2064" s="115"/>
      <c r="E2064" s="115"/>
      <c r="O2064" s="24"/>
      <c r="AB2064" s="24"/>
      <c r="AC2064" s="24"/>
      <c r="AD2064" s="24"/>
      <c r="AE2064" s="24"/>
      <c r="AV2064" s="24"/>
      <c r="AW2064" s="24"/>
      <c r="AX2064" s="24"/>
      <c r="AY2064" s="24"/>
    </row>
    <row r="2065" spans="3:51" s="23" customFormat="1">
      <c r="C2065" s="115"/>
      <c r="D2065" s="115"/>
      <c r="E2065" s="115"/>
      <c r="O2065" s="24"/>
      <c r="AB2065" s="24"/>
      <c r="AC2065" s="24"/>
      <c r="AD2065" s="24"/>
      <c r="AE2065" s="24"/>
      <c r="AV2065" s="24"/>
      <c r="AW2065" s="24"/>
      <c r="AX2065" s="24"/>
      <c r="AY2065" s="24"/>
    </row>
    <row r="2066" spans="3:51" s="23" customFormat="1">
      <c r="C2066" s="115"/>
      <c r="D2066" s="115"/>
      <c r="E2066" s="115"/>
      <c r="O2066" s="24"/>
      <c r="AB2066" s="24"/>
      <c r="AC2066" s="24"/>
      <c r="AD2066" s="24"/>
      <c r="AE2066" s="24"/>
      <c r="AV2066" s="24"/>
      <c r="AW2066" s="24"/>
      <c r="AX2066" s="24"/>
      <c r="AY2066" s="24"/>
    </row>
    <row r="2067" spans="3:51" s="23" customFormat="1">
      <c r="C2067" s="115"/>
      <c r="D2067" s="115"/>
      <c r="E2067" s="115"/>
      <c r="O2067" s="24"/>
      <c r="AB2067" s="24"/>
      <c r="AC2067" s="24"/>
      <c r="AD2067" s="24"/>
      <c r="AE2067" s="24"/>
      <c r="AV2067" s="24"/>
      <c r="AW2067" s="24"/>
      <c r="AX2067" s="24"/>
      <c r="AY2067" s="24"/>
    </row>
    <row r="2068" spans="3:51" s="23" customFormat="1">
      <c r="C2068" s="115"/>
      <c r="D2068" s="115"/>
      <c r="E2068" s="115"/>
      <c r="O2068" s="24"/>
      <c r="AB2068" s="24"/>
      <c r="AC2068" s="24"/>
      <c r="AD2068" s="24"/>
      <c r="AE2068" s="24"/>
      <c r="AV2068" s="24"/>
      <c r="AW2068" s="24"/>
      <c r="AX2068" s="24"/>
      <c r="AY2068" s="24"/>
    </row>
    <row r="2069" spans="3:51" s="23" customFormat="1">
      <c r="C2069" s="115"/>
      <c r="D2069" s="115"/>
      <c r="E2069" s="115"/>
      <c r="O2069" s="24"/>
      <c r="AB2069" s="24"/>
      <c r="AC2069" s="24"/>
      <c r="AD2069" s="24"/>
      <c r="AE2069" s="24"/>
      <c r="AV2069" s="24"/>
      <c r="AW2069" s="24"/>
      <c r="AX2069" s="24"/>
      <c r="AY2069" s="24"/>
    </row>
    <row r="2070" spans="3:51" s="23" customFormat="1">
      <c r="C2070" s="115"/>
      <c r="D2070" s="115"/>
      <c r="E2070" s="115"/>
      <c r="O2070" s="24"/>
      <c r="AB2070" s="24"/>
      <c r="AC2070" s="24"/>
      <c r="AD2070" s="24"/>
      <c r="AE2070" s="24"/>
      <c r="AV2070" s="24"/>
      <c r="AW2070" s="24"/>
      <c r="AX2070" s="24"/>
      <c r="AY2070" s="24"/>
    </row>
    <row r="2071" spans="3:51" s="23" customFormat="1">
      <c r="C2071" s="115"/>
      <c r="D2071" s="115"/>
      <c r="E2071" s="115"/>
      <c r="O2071" s="24"/>
      <c r="AB2071" s="24"/>
      <c r="AC2071" s="24"/>
      <c r="AD2071" s="24"/>
      <c r="AE2071" s="24"/>
      <c r="AV2071" s="24"/>
      <c r="AW2071" s="24"/>
      <c r="AX2071" s="24"/>
      <c r="AY2071" s="24"/>
    </row>
    <row r="2072" spans="3:51" s="23" customFormat="1">
      <c r="C2072" s="115"/>
      <c r="D2072" s="115"/>
      <c r="E2072" s="115"/>
      <c r="O2072" s="24"/>
      <c r="AB2072" s="24"/>
      <c r="AC2072" s="24"/>
      <c r="AD2072" s="24"/>
      <c r="AE2072" s="24"/>
      <c r="AV2072" s="24"/>
      <c r="AW2072" s="24"/>
      <c r="AX2072" s="24"/>
      <c r="AY2072" s="24"/>
    </row>
    <row r="2073" spans="3:51" s="23" customFormat="1">
      <c r="C2073" s="115"/>
      <c r="D2073" s="115"/>
      <c r="E2073" s="115"/>
      <c r="O2073" s="24"/>
      <c r="AB2073" s="24"/>
      <c r="AC2073" s="24"/>
      <c r="AD2073" s="24"/>
      <c r="AE2073" s="24"/>
      <c r="AV2073" s="24"/>
      <c r="AW2073" s="24"/>
      <c r="AX2073" s="24"/>
      <c r="AY2073" s="24"/>
    </row>
    <row r="2074" spans="3:51" s="23" customFormat="1">
      <c r="C2074" s="115"/>
      <c r="D2074" s="115"/>
      <c r="E2074" s="115"/>
      <c r="O2074" s="24"/>
      <c r="AB2074" s="24"/>
      <c r="AC2074" s="24"/>
      <c r="AD2074" s="24"/>
      <c r="AE2074" s="24"/>
      <c r="AV2074" s="24"/>
      <c r="AW2074" s="24"/>
      <c r="AX2074" s="24"/>
      <c r="AY2074" s="24"/>
    </row>
    <row r="2075" spans="3:51" s="23" customFormat="1">
      <c r="C2075" s="115"/>
      <c r="D2075" s="115"/>
      <c r="E2075" s="115"/>
      <c r="O2075" s="24"/>
      <c r="AB2075" s="24"/>
      <c r="AC2075" s="24"/>
      <c r="AD2075" s="24"/>
      <c r="AE2075" s="24"/>
      <c r="AV2075" s="24"/>
      <c r="AW2075" s="24"/>
      <c r="AX2075" s="24"/>
      <c r="AY2075" s="24"/>
    </row>
    <row r="2076" spans="3:51" s="23" customFormat="1">
      <c r="C2076" s="115"/>
      <c r="D2076" s="115"/>
      <c r="E2076" s="115"/>
      <c r="O2076" s="24"/>
      <c r="AB2076" s="24"/>
      <c r="AC2076" s="24"/>
      <c r="AD2076" s="24"/>
      <c r="AE2076" s="24"/>
      <c r="AV2076" s="24"/>
      <c r="AW2076" s="24"/>
      <c r="AX2076" s="24"/>
      <c r="AY2076" s="24"/>
    </row>
    <row r="2077" spans="3:51" s="23" customFormat="1">
      <c r="C2077" s="115"/>
      <c r="D2077" s="115"/>
      <c r="E2077" s="115"/>
      <c r="O2077" s="24"/>
      <c r="AB2077" s="24"/>
      <c r="AC2077" s="24"/>
      <c r="AD2077" s="24"/>
      <c r="AE2077" s="24"/>
      <c r="AV2077" s="24"/>
      <c r="AW2077" s="24"/>
      <c r="AX2077" s="24"/>
      <c r="AY2077" s="24"/>
    </row>
    <row r="2078" spans="3:51" s="23" customFormat="1">
      <c r="C2078" s="115"/>
      <c r="D2078" s="115"/>
      <c r="E2078" s="115"/>
      <c r="O2078" s="24"/>
      <c r="AB2078" s="24"/>
      <c r="AC2078" s="24"/>
      <c r="AD2078" s="24"/>
      <c r="AE2078" s="24"/>
      <c r="AV2078" s="24"/>
      <c r="AW2078" s="24"/>
      <c r="AX2078" s="24"/>
      <c r="AY2078" s="24"/>
    </row>
    <row r="2079" spans="3:51" s="23" customFormat="1">
      <c r="C2079" s="115"/>
      <c r="D2079" s="115"/>
      <c r="E2079" s="115"/>
      <c r="O2079" s="24"/>
      <c r="AB2079" s="24"/>
      <c r="AC2079" s="24"/>
      <c r="AD2079" s="24"/>
      <c r="AE2079" s="24"/>
      <c r="AV2079" s="24"/>
      <c r="AW2079" s="24"/>
      <c r="AX2079" s="24"/>
      <c r="AY2079" s="24"/>
    </row>
    <row r="2080" spans="3:51" s="23" customFormat="1">
      <c r="C2080" s="115"/>
      <c r="D2080" s="115"/>
      <c r="E2080" s="115"/>
      <c r="O2080" s="24"/>
      <c r="AB2080" s="24"/>
      <c r="AC2080" s="24"/>
      <c r="AD2080" s="24"/>
      <c r="AE2080" s="24"/>
      <c r="AV2080" s="24"/>
      <c r="AW2080" s="24"/>
      <c r="AX2080" s="24"/>
      <c r="AY2080" s="24"/>
    </row>
    <row r="2081" spans="3:51" s="23" customFormat="1">
      <c r="C2081" s="115"/>
      <c r="D2081" s="115"/>
      <c r="E2081" s="115"/>
      <c r="O2081" s="24"/>
      <c r="AB2081" s="24"/>
      <c r="AC2081" s="24"/>
      <c r="AD2081" s="24"/>
      <c r="AE2081" s="24"/>
      <c r="AV2081" s="24"/>
      <c r="AW2081" s="24"/>
      <c r="AX2081" s="24"/>
      <c r="AY2081" s="24"/>
    </row>
    <row r="2082" spans="3:51" s="23" customFormat="1">
      <c r="C2082" s="115"/>
      <c r="D2082" s="115"/>
      <c r="E2082" s="115"/>
      <c r="O2082" s="24"/>
      <c r="AB2082" s="24"/>
      <c r="AC2082" s="24"/>
      <c r="AD2082" s="24"/>
      <c r="AE2082" s="24"/>
      <c r="AV2082" s="24"/>
      <c r="AW2082" s="24"/>
      <c r="AX2082" s="24"/>
      <c r="AY2082" s="24"/>
    </row>
    <row r="2083" spans="3:51" s="23" customFormat="1">
      <c r="C2083" s="115"/>
      <c r="D2083" s="115"/>
      <c r="E2083" s="115"/>
      <c r="O2083" s="24"/>
      <c r="AB2083" s="24"/>
      <c r="AC2083" s="24"/>
      <c r="AD2083" s="24"/>
      <c r="AE2083" s="24"/>
      <c r="AV2083" s="24"/>
      <c r="AW2083" s="24"/>
      <c r="AX2083" s="24"/>
      <c r="AY2083" s="24"/>
    </row>
    <row r="2084" spans="3:51" s="23" customFormat="1">
      <c r="C2084" s="115"/>
      <c r="D2084" s="115"/>
      <c r="E2084" s="115"/>
      <c r="O2084" s="24"/>
      <c r="AB2084" s="24"/>
      <c r="AC2084" s="24"/>
      <c r="AD2084" s="24"/>
      <c r="AE2084" s="24"/>
      <c r="AV2084" s="24"/>
      <c r="AW2084" s="24"/>
      <c r="AX2084" s="24"/>
      <c r="AY2084" s="24"/>
    </row>
    <row r="2085" spans="3:51" s="23" customFormat="1">
      <c r="C2085" s="115"/>
      <c r="D2085" s="115"/>
      <c r="E2085" s="115"/>
      <c r="O2085" s="24"/>
      <c r="AB2085" s="24"/>
      <c r="AC2085" s="24"/>
      <c r="AD2085" s="24"/>
      <c r="AE2085" s="24"/>
      <c r="AV2085" s="24"/>
      <c r="AW2085" s="24"/>
      <c r="AX2085" s="24"/>
      <c r="AY2085" s="24"/>
    </row>
    <row r="2086" spans="3:51" s="23" customFormat="1">
      <c r="C2086" s="115"/>
      <c r="D2086" s="115"/>
      <c r="E2086" s="115"/>
      <c r="O2086" s="24"/>
      <c r="AB2086" s="24"/>
      <c r="AC2086" s="24"/>
      <c r="AD2086" s="24"/>
      <c r="AE2086" s="24"/>
      <c r="AV2086" s="24"/>
      <c r="AW2086" s="24"/>
      <c r="AX2086" s="24"/>
      <c r="AY2086" s="24"/>
    </row>
    <row r="2087" spans="3:51" s="23" customFormat="1">
      <c r="C2087" s="115"/>
      <c r="D2087" s="115"/>
      <c r="E2087" s="115"/>
      <c r="O2087" s="24"/>
      <c r="AB2087" s="24"/>
      <c r="AC2087" s="24"/>
      <c r="AD2087" s="24"/>
      <c r="AE2087" s="24"/>
      <c r="AV2087" s="24"/>
      <c r="AW2087" s="24"/>
      <c r="AX2087" s="24"/>
      <c r="AY2087" s="24"/>
    </row>
    <row r="2088" spans="3:51" s="23" customFormat="1">
      <c r="C2088" s="115"/>
      <c r="D2088" s="115"/>
      <c r="E2088" s="115"/>
      <c r="O2088" s="24"/>
      <c r="AB2088" s="24"/>
      <c r="AC2088" s="24"/>
      <c r="AD2088" s="24"/>
      <c r="AE2088" s="24"/>
      <c r="AV2088" s="24"/>
      <c r="AW2088" s="24"/>
      <c r="AX2088" s="24"/>
      <c r="AY2088" s="24"/>
    </row>
    <row r="2089" spans="3:51" s="23" customFormat="1">
      <c r="C2089" s="115"/>
      <c r="D2089" s="115"/>
      <c r="E2089" s="115"/>
      <c r="O2089" s="24"/>
      <c r="AB2089" s="24"/>
      <c r="AC2089" s="24"/>
      <c r="AD2089" s="24"/>
      <c r="AE2089" s="24"/>
      <c r="AV2089" s="24"/>
      <c r="AW2089" s="24"/>
      <c r="AX2089" s="24"/>
      <c r="AY2089" s="24"/>
    </row>
    <row r="2090" spans="3:51" s="23" customFormat="1">
      <c r="C2090" s="115"/>
      <c r="D2090" s="115"/>
      <c r="E2090" s="115"/>
      <c r="O2090" s="24"/>
      <c r="AB2090" s="24"/>
      <c r="AC2090" s="24"/>
      <c r="AD2090" s="24"/>
      <c r="AE2090" s="24"/>
      <c r="AV2090" s="24"/>
      <c r="AW2090" s="24"/>
      <c r="AX2090" s="24"/>
      <c r="AY2090" s="24"/>
    </row>
    <row r="2091" spans="3:51" s="23" customFormat="1">
      <c r="C2091" s="115"/>
      <c r="D2091" s="115"/>
      <c r="E2091" s="115"/>
      <c r="O2091" s="24"/>
      <c r="AB2091" s="24"/>
      <c r="AC2091" s="24"/>
      <c r="AD2091" s="24"/>
      <c r="AE2091" s="24"/>
      <c r="AV2091" s="24"/>
      <c r="AW2091" s="24"/>
      <c r="AX2091" s="24"/>
      <c r="AY2091" s="24"/>
    </row>
    <row r="2092" spans="3:51" s="23" customFormat="1">
      <c r="C2092" s="115"/>
      <c r="D2092" s="115"/>
      <c r="E2092" s="115"/>
      <c r="O2092" s="24"/>
      <c r="AB2092" s="24"/>
      <c r="AC2092" s="24"/>
      <c r="AD2092" s="24"/>
      <c r="AE2092" s="24"/>
      <c r="AV2092" s="24"/>
      <c r="AW2092" s="24"/>
      <c r="AX2092" s="24"/>
      <c r="AY2092" s="24"/>
    </row>
    <row r="2093" spans="3:51" s="23" customFormat="1">
      <c r="C2093" s="115"/>
      <c r="D2093" s="115"/>
      <c r="E2093" s="115"/>
      <c r="O2093" s="24"/>
      <c r="AB2093" s="24"/>
      <c r="AC2093" s="24"/>
      <c r="AD2093" s="24"/>
      <c r="AE2093" s="24"/>
      <c r="AV2093" s="24"/>
      <c r="AW2093" s="24"/>
      <c r="AX2093" s="24"/>
      <c r="AY2093" s="24"/>
    </row>
    <row r="2094" spans="3:51" s="23" customFormat="1">
      <c r="C2094" s="115"/>
      <c r="D2094" s="115"/>
      <c r="E2094" s="115"/>
      <c r="O2094" s="24"/>
      <c r="AB2094" s="24"/>
      <c r="AC2094" s="24"/>
      <c r="AD2094" s="24"/>
      <c r="AE2094" s="24"/>
      <c r="AV2094" s="24"/>
      <c r="AW2094" s="24"/>
      <c r="AX2094" s="24"/>
      <c r="AY2094" s="24"/>
    </row>
    <row r="2095" spans="3:51" s="23" customFormat="1">
      <c r="C2095" s="115"/>
      <c r="D2095" s="115"/>
      <c r="E2095" s="115"/>
      <c r="O2095" s="24"/>
      <c r="AB2095" s="24"/>
      <c r="AC2095" s="24"/>
      <c r="AD2095" s="24"/>
      <c r="AE2095" s="24"/>
      <c r="AV2095" s="24"/>
      <c r="AW2095" s="24"/>
      <c r="AX2095" s="24"/>
      <c r="AY2095" s="24"/>
    </row>
    <row r="2096" spans="3:51" s="23" customFormat="1">
      <c r="C2096" s="115"/>
      <c r="D2096" s="115"/>
      <c r="E2096" s="115"/>
      <c r="O2096" s="24"/>
      <c r="AB2096" s="24"/>
      <c r="AC2096" s="24"/>
      <c r="AD2096" s="24"/>
      <c r="AE2096" s="24"/>
      <c r="AV2096" s="24"/>
      <c r="AW2096" s="24"/>
      <c r="AX2096" s="24"/>
      <c r="AY2096" s="24"/>
    </row>
    <row r="2097" spans="3:51" s="23" customFormat="1">
      <c r="C2097" s="115"/>
      <c r="D2097" s="115"/>
      <c r="E2097" s="115"/>
      <c r="O2097" s="24"/>
      <c r="AB2097" s="24"/>
      <c r="AC2097" s="24"/>
      <c r="AD2097" s="24"/>
      <c r="AE2097" s="24"/>
      <c r="AV2097" s="24"/>
      <c r="AW2097" s="24"/>
      <c r="AX2097" s="24"/>
      <c r="AY2097" s="24"/>
    </row>
    <row r="2098" spans="3:51" s="23" customFormat="1">
      <c r="C2098" s="115"/>
      <c r="D2098" s="115"/>
      <c r="E2098" s="115"/>
      <c r="O2098" s="24"/>
      <c r="AB2098" s="24"/>
      <c r="AC2098" s="24"/>
      <c r="AD2098" s="24"/>
      <c r="AE2098" s="24"/>
      <c r="AV2098" s="24"/>
      <c r="AW2098" s="24"/>
      <c r="AX2098" s="24"/>
      <c r="AY2098" s="24"/>
    </row>
    <row r="2099" spans="3:51" s="23" customFormat="1">
      <c r="C2099" s="115"/>
      <c r="D2099" s="115"/>
      <c r="E2099" s="115"/>
      <c r="O2099" s="24"/>
      <c r="AB2099" s="24"/>
      <c r="AC2099" s="24"/>
      <c r="AD2099" s="24"/>
      <c r="AE2099" s="24"/>
      <c r="AV2099" s="24"/>
      <c r="AW2099" s="24"/>
      <c r="AX2099" s="24"/>
      <c r="AY2099" s="24"/>
    </row>
    <row r="2100" spans="3:51" s="23" customFormat="1">
      <c r="C2100" s="115"/>
      <c r="D2100" s="115"/>
      <c r="E2100" s="115"/>
      <c r="O2100" s="24"/>
      <c r="AB2100" s="24"/>
      <c r="AC2100" s="24"/>
      <c r="AD2100" s="24"/>
      <c r="AE2100" s="24"/>
      <c r="AV2100" s="24"/>
      <c r="AW2100" s="24"/>
      <c r="AX2100" s="24"/>
      <c r="AY2100" s="24"/>
    </row>
    <row r="2101" spans="3:51" s="23" customFormat="1">
      <c r="C2101" s="115"/>
      <c r="D2101" s="115"/>
      <c r="E2101" s="115"/>
      <c r="O2101" s="24"/>
      <c r="AB2101" s="24"/>
      <c r="AC2101" s="24"/>
      <c r="AD2101" s="24"/>
      <c r="AE2101" s="24"/>
      <c r="AV2101" s="24"/>
      <c r="AW2101" s="24"/>
      <c r="AX2101" s="24"/>
      <c r="AY2101" s="24"/>
    </row>
    <row r="2102" spans="3:51" s="23" customFormat="1">
      <c r="C2102" s="115"/>
      <c r="D2102" s="115"/>
      <c r="E2102" s="115"/>
      <c r="O2102" s="24"/>
      <c r="AB2102" s="24"/>
      <c r="AC2102" s="24"/>
      <c r="AD2102" s="24"/>
      <c r="AE2102" s="24"/>
      <c r="AV2102" s="24"/>
      <c r="AW2102" s="24"/>
      <c r="AX2102" s="24"/>
      <c r="AY2102" s="24"/>
    </row>
    <row r="2103" spans="3:51" s="23" customFormat="1">
      <c r="C2103" s="115"/>
      <c r="D2103" s="115"/>
      <c r="E2103" s="115"/>
      <c r="O2103" s="24"/>
      <c r="AB2103" s="24"/>
      <c r="AC2103" s="24"/>
      <c r="AD2103" s="24"/>
      <c r="AE2103" s="24"/>
      <c r="AV2103" s="24"/>
      <c r="AW2103" s="24"/>
      <c r="AX2103" s="24"/>
      <c r="AY2103" s="24"/>
    </row>
    <row r="2104" spans="3:51" s="23" customFormat="1">
      <c r="C2104" s="115"/>
      <c r="D2104" s="115"/>
      <c r="E2104" s="115"/>
      <c r="O2104" s="24"/>
      <c r="AB2104" s="24"/>
      <c r="AC2104" s="24"/>
      <c r="AD2104" s="24"/>
      <c r="AE2104" s="24"/>
      <c r="AV2104" s="24"/>
      <c r="AW2104" s="24"/>
      <c r="AX2104" s="24"/>
      <c r="AY2104" s="24"/>
    </row>
    <row r="2105" spans="3:51" s="23" customFormat="1">
      <c r="C2105" s="115"/>
      <c r="D2105" s="115"/>
      <c r="E2105" s="115"/>
      <c r="O2105" s="24"/>
      <c r="AB2105" s="24"/>
      <c r="AC2105" s="24"/>
      <c r="AD2105" s="24"/>
      <c r="AE2105" s="24"/>
      <c r="AV2105" s="24"/>
      <c r="AW2105" s="24"/>
      <c r="AX2105" s="24"/>
      <c r="AY2105" s="24"/>
    </row>
    <row r="2106" spans="3:51" s="23" customFormat="1">
      <c r="C2106" s="115"/>
      <c r="D2106" s="115"/>
      <c r="E2106" s="115"/>
      <c r="O2106" s="24"/>
      <c r="AB2106" s="24"/>
      <c r="AC2106" s="24"/>
      <c r="AD2106" s="24"/>
      <c r="AE2106" s="24"/>
      <c r="AV2106" s="24"/>
      <c r="AW2106" s="24"/>
      <c r="AX2106" s="24"/>
      <c r="AY2106" s="24"/>
    </row>
    <row r="2107" spans="3:51" s="23" customFormat="1">
      <c r="C2107" s="115"/>
      <c r="D2107" s="115"/>
      <c r="E2107" s="115"/>
      <c r="O2107" s="24"/>
      <c r="AB2107" s="24"/>
      <c r="AC2107" s="24"/>
      <c r="AD2107" s="24"/>
      <c r="AE2107" s="24"/>
      <c r="AV2107" s="24"/>
      <c r="AW2107" s="24"/>
      <c r="AX2107" s="24"/>
      <c r="AY2107" s="24"/>
    </row>
    <row r="2108" spans="3:51" s="23" customFormat="1">
      <c r="C2108" s="115"/>
      <c r="D2108" s="115"/>
      <c r="E2108" s="115"/>
      <c r="O2108" s="24"/>
      <c r="AB2108" s="24"/>
      <c r="AC2108" s="24"/>
      <c r="AD2108" s="24"/>
      <c r="AE2108" s="24"/>
      <c r="AV2108" s="24"/>
      <c r="AW2108" s="24"/>
      <c r="AX2108" s="24"/>
      <c r="AY2108" s="24"/>
    </row>
    <row r="2109" spans="3:51" s="23" customFormat="1">
      <c r="C2109" s="115"/>
      <c r="D2109" s="115"/>
      <c r="E2109" s="115"/>
      <c r="O2109" s="24"/>
      <c r="AB2109" s="24"/>
      <c r="AC2109" s="24"/>
      <c r="AD2109" s="24"/>
      <c r="AE2109" s="24"/>
      <c r="AV2109" s="24"/>
      <c r="AW2109" s="24"/>
      <c r="AX2109" s="24"/>
      <c r="AY2109" s="24"/>
    </row>
    <row r="2110" spans="3:51" s="23" customFormat="1">
      <c r="C2110" s="115"/>
      <c r="D2110" s="115"/>
      <c r="E2110" s="115"/>
      <c r="O2110" s="24"/>
      <c r="AB2110" s="24"/>
      <c r="AC2110" s="24"/>
      <c r="AD2110" s="24"/>
      <c r="AE2110" s="24"/>
      <c r="AV2110" s="24"/>
      <c r="AW2110" s="24"/>
      <c r="AX2110" s="24"/>
      <c r="AY2110" s="24"/>
    </row>
    <row r="2111" spans="3:51" s="23" customFormat="1">
      <c r="C2111" s="115"/>
      <c r="D2111" s="115"/>
      <c r="E2111" s="115"/>
      <c r="O2111" s="24"/>
      <c r="AB2111" s="24"/>
      <c r="AC2111" s="24"/>
      <c r="AD2111" s="24"/>
      <c r="AE2111" s="24"/>
      <c r="AV2111" s="24"/>
      <c r="AW2111" s="24"/>
      <c r="AX2111" s="24"/>
      <c r="AY2111" s="24"/>
    </row>
    <row r="2112" spans="3:51" s="23" customFormat="1">
      <c r="C2112" s="115"/>
      <c r="D2112" s="115"/>
      <c r="E2112" s="115"/>
      <c r="O2112" s="24"/>
      <c r="AB2112" s="24"/>
      <c r="AC2112" s="24"/>
      <c r="AD2112" s="24"/>
      <c r="AE2112" s="24"/>
      <c r="AV2112" s="24"/>
      <c r="AW2112" s="24"/>
      <c r="AX2112" s="24"/>
      <c r="AY2112" s="24"/>
    </row>
    <row r="2113" spans="3:51" s="23" customFormat="1">
      <c r="C2113" s="115"/>
      <c r="D2113" s="115"/>
      <c r="E2113" s="115"/>
      <c r="O2113" s="24"/>
      <c r="AB2113" s="24"/>
      <c r="AC2113" s="24"/>
      <c r="AD2113" s="24"/>
      <c r="AE2113" s="24"/>
      <c r="AV2113" s="24"/>
      <c r="AW2113" s="24"/>
      <c r="AX2113" s="24"/>
      <c r="AY2113" s="24"/>
    </row>
    <row r="2114" spans="3:51" s="23" customFormat="1">
      <c r="C2114" s="115"/>
      <c r="D2114" s="115"/>
      <c r="E2114" s="115"/>
      <c r="O2114" s="24"/>
      <c r="AB2114" s="24"/>
      <c r="AC2114" s="24"/>
      <c r="AD2114" s="24"/>
      <c r="AE2114" s="24"/>
      <c r="AV2114" s="24"/>
      <c r="AW2114" s="24"/>
      <c r="AX2114" s="24"/>
      <c r="AY2114" s="24"/>
    </row>
    <row r="2115" spans="3:51" s="23" customFormat="1">
      <c r="C2115" s="115"/>
      <c r="D2115" s="115"/>
      <c r="E2115" s="115"/>
      <c r="O2115" s="24"/>
      <c r="AB2115" s="24"/>
      <c r="AC2115" s="24"/>
      <c r="AD2115" s="24"/>
      <c r="AE2115" s="24"/>
      <c r="AV2115" s="24"/>
      <c r="AW2115" s="24"/>
      <c r="AX2115" s="24"/>
      <c r="AY2115" s="24"/>
    </row>
    <row r="2116" spans="3:51" s="23" customFormat="1">
      <c r="C2116" s="115"/>
      <c r="D2116" s="115"/>
      <c r="E2116" s="115"/>
      <c r="O2116" s="24"/>
      <c r="AB2116" s="24"/>
      <c r="AC2116" s="24"/>
      <c r="AD2116" s="24"/>
      <c r="AE2116" s="24"/>
      <c r="AV2116" s="24"/>
      <c r="AW2116" s="24"/>
      <c r="AX2116" s="24"/>
      <c r="AY2116" s="24"/>
    </row>
    <row r="2117" spans="3:51" s="23" customFormat="1">
      <c r="C2117" s="115"/>
      <c r="D2117" s="115"/>
      <c r="E2117" s="115"/>
      <c r="O2117" s="24"/>
      <c r="AB2117" s="24"/>
      <c r="AC2117" s="24"/>
      <c r="AD2117" s="24"/>
      <c r="AE2117" s="24"/>
      <c r="AV2117" s="24"/>
      <c r="AW2117" s="24"/>
      <c r="AX2117" s="24"/>
      <c r="AY2117" s="24"/>
    </row>
    <row r="2118" spans="3:51" s="23" customFormat="1">
      <c r="C2118" s="115"/>
      <c r="D2118" s="115"/>
      <c r="E2118" s="115"/>
      <c r="O2118" s="24"/>
      <c r="AB2118" s="24"/>
      <c r="AC2118" s="24"/>
      <c r="AD2118" s="24"/>
      <c r="AE2118" s="24"/>
      <c r="AV2118" s="24"/>
      <c r="AW2118" s="24"/>
      <c r="AX2118" s="24"/>
      <c r="AY2118" s="24"/>
    </row>
    <row r="2119" spans="3:51" s="23" customFormat="1">
      <c r="C2119" s="115"/>
      <c r="D2119" s="115"/>
      <c r="E2119" s="115"/>
      <c r="O2119" s="24"/>
      <c r="AB2119" s="24"/>
      <c r="AC2119" s="24"/>
      <c r="AD2119" s="24"/>
      <c r="AE2119" s="24"/>
      <c r="AV2119" s="24"/>
      <c r="AW2119" s="24"/>
      <c r="AX2119" s="24"/>
      <c r="AY2119" s="24"/>
    </row>
    <row r="2120" spans="3:51" s="23" customFormat="1">
      <c r="C2120" s="115"/>
      <c r="D2120" s="115"/>
      <c r="E2120" s="115"/>
      <c r="O2120" s="24"/>
      <c r="AB2120" s="24"/>
      <c r="AC2120" s="24"/>
      <c r="AD2120" s="24"/>
      <c r="AE2120" s="24"/>
      <c r="AV2120" s="24"/>
      <c r="AW2120" s="24"/>
      <c r="AX2120" s="24"/>
      <c r="AY2120" s="24"/>
    </row>
    <row r="2121" spans="3:51" s="23" customFormat="1">
      <c r="C2121" s="115"/>
      <c r="D2121" s="115"/>
      <c r="E2121" s="115"/>
      <c r="O2121" s="24"/>
      <c r="AB2121" s="24"/>
      <c r="AC2121" s="24"/>
      <c r="AD2121" s="24"/>
      <c r="AE2121" s="24"/>
      <c r="AV2121" s="24"/>
      <c r="AW2121" s="24"/>
      <c r="AX2121" s="24"/>
      <c r="AY2121" s="24"/>
    </row>
    <row r="2122" spans="3:51" s="23" customFormat="1">
      <c r="C2122" s="115"/>
      <c r="D2122" s="115"/>
      <c r="E2122" s="115"/>
      <c r="O2122" s="24"/>
      <c r="AB2122" s="24"/>
      <c r="AC2122" s="24"/>
      <c r="AD2122" s="24"/>
      <c r="AE2122" s="24"/>
      <c r="AV2122" s="24"/>
      <c r="AW2122" s="24"/>
      <c r="AX2122" s="24"/>
      <c r="AY2122" s="24"/>
    </row>
    <row r="2123" spans="3:51" s="23" customFormat="1">
      <c r="C2123" s="115"/>
      <c r="D2123" s="115"/>
      <c r="E2123" s="115"/>
      <c r="O2123" s="24"/>
      <c r="AB2123" s="24"/>
      <c r="AC2123" s="24"/>
      <c r="AD2123" s="24"/>
      <c r="AE2123" s="24"/>
      <c r="AV2123" s="24"/>
      <c r="AW2123" s="24"/>
      <c r="AX2123" s="24"/>
      <c r="AY2123" s="24"/>
    </row>
    <row r="2124" spans="3:51" s="23" customFormat="1">
      <c r="C2124" s="115"/>
      <c r="D2124" s="115"/>
      <c r="E2124" s="115"/>
      <c r="O2124" s="24"/>
      <c r="AB2124" s="24"/>
      <c r="AC2124" s="24"/>
      <c r="AD2124" s="24"/>
      <c r="AE2124" s="24"/>
      <c r="AV2124" s="24"/>
      <c r="AW2124" s="24"/>
      <c r="AX2124" s="24"/>
      <c r="AY2124" s="24"/>
    </row>
    <row r="2125" spans="3:51" s="23" customFormat="1">
      <c r="C2125" s="115"/>
      <c r="D2125" s="115"/>
      <c r="E2125" s="115"/>
      <c r="O2125" s="24"/>
      <c r="AB2125" s="24"/>
      <c r="AC2125" s="24"/>
      <c r="AD2125" s="24"/>
      <c r="AE2125" s="24"/>
      <c r="AV2125" s="24"/>
      <c r="AW2125" s="24"/>
      <c r="AX2125" s="24"/>
      <c r="AY2125" s="24"/>
    </row>
    <row r="2126" spans="3:51" s="23" customFormat="1">
      <c r="C2126" s="115"/>
      <c r="D2126" s="115"/>
      <c r="E2126" s="115"/>
      <c r="O2126" s="24"/>
      <c r="AB2126" s="24"/>
      <c r="AC2126" s="24"/>
      <c r="AD2126" s="24"/>
      <c r="AE2126" s="24"/>
      <c r="AV2126" s="24"/>
      <c r="AW2126" s="24"/>
      <c r="AX2126" s="24"/>
      <c r="AY2126" s="24"/>
    </row>
    <row r="2127" spans="3:51" s="23" customFormat="1">
      <c r="C2127" s="115"/>
      <c r="D2127" s="115"/>
      <c r="E2127" s="115"/>
      <c r="O2127" s="24"/>
      <c r="AB2127" s="24"/>
      <c r="AC2127" s="24"/>
      <c r="AD2127" s="24"/>
      <c r="AE2127" s="24"/>
      <c r="AV2127" s="24"/>
      <c r="AW2127" s="24"/>
      <c r="AX2127" s="24"/>
      <c r="AY2127" s="24"/>
    </row>
    <row r="2128" spans="3:51" s="23" customFormat="1">
      <c r="C2128" s="115"/>
      <c r="D2128" s="115"/>
      <c r="E2128" s="115"/>
      <c r="O2128" s="24"/>
      <c r="AB2128" s="24"/>
      <c r="AC2128" s="24"/>
      <c r="AD2128" s="24"/>
      <c r="AE2128" s="24"/>
      <c r="AV2128" s="24"/>
      <c r="AW2128" s="24"/>
      <c r="AX2128" s="24"/>
      <c r="AY2128" s="24"/>
    </row>
    <row r="2129" spans="3:51" s="23" customFormat="1">
      <c r="C2129" s="115"/>
      <c r="D2129" s="115"/>
      <c r="E2129" s="115"/>
      <c r="O2129" s="24"/>
      <c r="AB2129" s="24"/>
      <c r="AC2129" s="24"/>
      <c r="AD2129" s="24"/>
      <c r="AE2129" s="24"/>
      <c r="AV2129" s="24"/>
      <c r="AW2129" s="24"/>
      <c r="AX2129" s="24"/>
      <c r="AY2129" s="24"/>
    </row>
    <row r="2130" spans="3:51" s="23" customFormat="1">
      <c r="C2130" s="115"/>
      <c r="D2130" s="115"/>
      <c r="E2130" s="115"/>
      <c r="O2130" s="24"/>
      <c r="AB2130" s="24"/>
      <c r="AC2130" s="24"/>
      <c r="AD2130" s="24"/>
      <c r="AE2130" s="24"/>
      <c r="AV2130" s="24"/>
      <c r="AW2130" s="24"/>
      <c r="AX2130" s="24"/>
      <c r="AY2130" s="24"/>
    </row>
    <row r="2131" spans="3:51" s="23" customFormat="1">
      <c r="C2131" s="115"/>
      <c r="D2131" s="115"/>
      <c r="E2131" s="115"/>
      <c r="O2131" s="24"/>
      <c r="AB2131" s="24"/>
      <c r="AC2131" s="24"/>
      <c r="AD2131" s="24"/>
      <c r="AE2131" s="24"/>
      <c r="AV2131" s="24"/>
      <c r="AW2131" s="24"/>
      <c r="AX2131" s="24"/>
      <c r="AY2131" s="24"/>
    </row>
    <row r="2132" spans="3:51" s="23" customFormat="1">
      <c r="C2132" s="115"/>
      <c r="D2132" s="115"/>
      <c r="E2132" s="115"/>
      <c r="O2132" s="24"/>
      <c r="AB2132" s="24"/>
      <c r="AC2132" s="24"/>
      <c r="AD2132" s="24"/>
      <c r="AE2132" s="24"/>
      <c r="AV2132" s="24"/>
      <c r="AW2132" s="24"/>
      <c r="AX2132" s="24"/>
      <c r="AY2132" s="24"/>
    </row>
    <row r="2133" spans="3:51" s="23" customFormat="1">
      <c r="C2133" s="115"/>
      <c r="D2133" s="115"/>
      <c r="E2133" s="115"/>
      <c r="O2133" s="24"/>
      <c r="AB2133" s="24"/>
      <c r="AC2133" s="24"/>
      <c r="AD2133" s="24"/>
      <c r="AE2133" s="24"/>
      <c r="AV2133" s="24"/>
      <c r="AW2133" s="24"/>
      <c r="AX2133" s="24"/>
      <c r="AY2133" s="24"/>
    </row>
    <row r="2134" spans="3:51" s="23" customFormat="1">
      <c r="C2134" s="115"/>
      <c r="D2134" s="115"/>
      <c r="E2134" s="115"/>
      <c r="O2134" s="24"/>
      <c r="AB2134" s="24"/>
      <c r="AC2134" s="24"/>
      <c r="AD2134" s="24"/>
      <c r="AE2134" s="24"/>
      <c r="AV2134" s="24"/>
      <c r="AW2134" s="24"/>
      <c r="AX2134" s="24"/>
      <c r="AY2134" s="24"/>
    </row>
    <row r="2135" spans="3:51" s="23" customFormat="1">
      <c r="C2135" s="115"/>
      <c r="D2135" s="115"/>
      <c r="E2135" s="115"/>
      <c r="O2135" s="24"/>
      <c r="AB2135" s="24"/>
      <c r="AC2135" s="24"/>
      <c r="AD2135" s="24"/>
      <c r="AE2135" s="24"/>
      <c r="AV2135" s="24"/>
      <c r="AW2135" s="24"/>
      <c r="AX2135" s="24"/>
      <c r="AY2135" s="24"/>
    </row>
    <row r="2136" spans="3:51" s="23" customFormat="1">
      <c r="C2136" s="115"/>
      <c r="D2136" s="115"/>
      <c r="E2136" s="115"/>
      <c r="O2136" s="24"/>
      <c r="AB2136" s="24"/>
      <c r="AC2136" s="24"/>
      <c r="AD2136" s="24"/>
      <c r="AE2136" s="24"/>
      <c r="AV2136" s="24"/>
      <c r="AW2136" s="24"/>
      <c r="AX2136" s="24"/>
      <c r="AY2136" s="24"/>
    </row>
    <row r="2137" spans="3:51" s="23" customFormat="1">
      <c r="C2137" s="115"/>
      <c r="D2137" s="115"/>
      <c r="E2137" s="115"/>
      <c r="O2137" s="24"/>
      <c r="AB2137" s="24"/>
      <c r="AC2137" s="24"/>
      <c r="AD2137" s="24"/>
      <c r="AE2137" s="24"/>
      <c r="AV2137" s="24"/>
      <c r="AW2137" s="24"/>
      <c r="AX2137" s="24"/>
      <c r="AY2137" s="24"/>
    </row>
    <row r="2138" spans="3:51" s="23" customFormat="1">
      <c r="C2138" s="115"/>
      <c r="D2138" s="115"/>
      <c r="E2138" s="115"/>
      <c r="O2138" s="24"/>
      <c r="AB2138" s="24"/>
      <c r="AC2138" s="24"/>
      <c r="AD2138" s="24"/>
      <c r="AE2138" s="24"/>
      <c r="AV2138" s="24"/>
      <c r="AW2138" s="24"/>
      <c r="AX2138" s="24"/>
      <c r="AY2138" s="24"/>
    </row>
    <row r="2139" spans="3:51" s="23" customFormat="1">
      <c r="C2139" s="115"/>
      <c r="D2139" s="115"/>
      <c r="E2139" s="115"/>
      <c r="O2139" s="24"/>
      <c r="AB2139" s="24"/>
      <c r="AC2139" s="24"/>
      <c r="AD2139" s="24"/>
      <c r="AE2139" s="24"/>
      <c r="AV2139" s="24"/>
      <c r="AW2139" s="24"/>
      <c r="AX2139" s="24"/>
      <c r="AY2139" s="24"/>
    </row>
    <row r="2140" spans="3:51" s="23" customFormat="1">
      <c r="C2140" s="115"/>
      <c r="D2140" s="115"/>
      <c r="E2140" s="115"/>
      <c r="O2140" s="24"/>
      <c r="AB2140" s="24"/>
      <c r="AC2140" s="24"/>
      <c r="AD2140" s="24"/>
      <c r="AE2140" s="24"/>
      <c r="AV2140" s="24"/>
      <c r="AW2140" s="24"/>
      <c r="AX2140" s="24"/>
      <c r="AY2140" s="24"/>
    </row>
    <row r="2141" spans="3:51" s="23" customFormat="1">
      <c r="C2141" s="115"/>
      <c r="D2141" s="115"/>
      <c r="E2141" s="115"/>
      <c r="O2141" s="24"/>
      <c r="AB2141" s="24"/>
      <c r="AC2141" s="24"/>
      <c r="AD2141" s="24"/>
      <c r="AE2141" s="24"/>
      <c r="AV2141" s="24"/>
      <c r="AW2141" s="24"/>
      <c r="AX2141" s="24"/>
      <c r="AY2141" s="24"/>
    </row>
    <row r="2142" spans="3:51" s="23" customFormat="1">
      <c r="C2142" s="115"/>
      <c r="D2142" s="115"/>
      <c r="E2142" s="115"/>
      <c r="O2142" s="24"/>
      <c r="AB2142" s="24"/>
      <c r="AC2142" s="24"/>
      <c r="AD2142" s="24"/>
      <c r="AE2142" s="24"/>
      <c r="AV2142" s="24"/>
      <c r="AW2142" s="24"/>
      <c r="AX2142" s="24"/>
      <c r="AY2142" s="24"/>
    </row>
    <row r="2143" spans="3:51" s="23" customFormat="1">
      <c r="C2143" s="115"/>
      <c r="D2143" s="115"/>
      <c r="E2143" s="115"/>
      <c r="O2143" s="24"/>
      <c r="AB2143" s="24"/>
      <c r="AC2143" s="24"/>
      <c r="AD2143" s="24"/>
      <c r="AE2143" s="24"/>
      <c r="AV2143" s="24"/>
      <c r="AW2143" s="24"/>
      <c r="AX2143" s="24"/>
      <c r="AY2143" s="24"/>
    </row>
    <row r="2144" spans="3:51" s="23" customFormat="1">
      <c r="C2144" s="115"/>
      <c r="D2144" s="115"/>
      <c r="E2144" s="115"/>
      <c r="O2144" s="24"/>
      <c r="AB2144" s="24"/>
      <c r="AC2144" s="24"/>
      <c r="AD2144" s="24"/>
      <c r="AE2144" s="24"/>
      <c r="AV2144" s="24"/>
      <c r="AW2144" s="24"/>
      <c r="AX2144" s="24"/>
      <c r="AY2144" s="24"/>
    </row>
    <row r="2145" spans="3:51" s="23" customFormat="1">
      <c r="C2145" s="115"/>
      <c r="D2145" s="115"/>
      <c r="E2145" s="115"/>
      <c r="O2145" s="24"/>
      <c r="AB2145" s="24"/>
      <c r="AC2145" s="24"/>
      <c r="AD2145" s="24"/>
      <c r="AE2145" s="24"/>
      <c r="AV2145" s="24"/>
      <c r="AW2145" s="24"/>
      <c r="AX2145" s="24"/>
      <c r="AY2145" s="24"/>
    </row>
    <row r="2146" spans="3:51" s="23" customFormat="1">
      <c r="C2146" s="115"/>
      <c r="D2146" s="115"/>
      <c r="E2146" s="115"/>
      <c r="O2146" s="24"/>
      <c r="AB2146" s="24"/>
      <c r="AC2146" s="24"/>
      <c r="AD2146" s="24"/>
      <c r="AE2146" s="24"/>
      <c r="AV2146" s="24"/>
      <c r="AW2146" s="24"/>
      <c r="AX2146" s="24"/>
      <c r="AY2146" s="24"/>
    </row>
    <row r="2147" spans="3:51" s="23" customFormat="1">
      <c r="C2147" s="115"/>
      <c r="D2147" s="115"/>
      <c r="E2147" s="115"/>
      <c r="O2147" s="24"/>
      <c r="AB2147" s="24"/>
      <c r="AC2147" s="24"/>
      <c r="AD2147" s="24"/>
      <c r="AE2147" s="24"/>
      <c r="AV2147" s="24"/>
      <c r="AW2147" s="24"/>
      <c r="AX2147" s="24"/>
      <c r="AY2147" s="24"/>
    </row>
    <row r="2148" spans="3:51" s="23" customFormat="1">
      <c r="C2148" s="115"/>
      <c r="D2148" s="115"/>
      <c r="E2148" s="115"/>
      <c r="O2148" s="24"/>
      <c r="AB2148" s="24"/>
      <c r="AC2148" s="24"/>
      <c r="AD2148" s="24"/>
      <c r="AE2148" s="24"/>
      <c r="AV2148" s="24"/>
      <c r="AW2148" s="24"/>
      <c r="AX2148" s="24"/>
      <c r="AY2148" s="24"/>
    </row>
    <row r="2149" spans="3:51" s="23" customFormat="1">
      <c r="C2149" s="115"/>
      <c r="D2149" s="115"/>
      <c r="E2149" s="115"/>
      <c r="O2149" s="24"/>
      <c r="AB2149" s="24"/>
      <c r="AC2149" s="24"/>
      <c r="AD2149" s="24"/>
      <c r="AE2149" s="24"/>
      <c r="AV2149" s="24"/>
      <c r="AW2149" s="24"/>
      <c r="AX2149" s="24"/>
      <c r="AY2149" s="24"/>
    </row>
    <row r="2150" spans="3:51" s="23" customFormat="1">
      <c r="C2150" s="115"/>
      <c r="D2150" s="115"/>
      <c r="E2150" s="115"/>
      <c r="O2150" s="24"/>
      <c r="AB2150" s="24"/>
      <c r="AC2150" s="24"/>
      <c r="AD2150" s="24"/>
      <c r="AE2150" s="24"/>
      <c r="AV2150" s="24"/>
      <c r="AW2150" s="24"/>
      <c r="AX2150" s="24"/>
      <c r="AY2150" s="24"/>
    </row>
    <row r="2151" spans="3:51" s="23" customFormat="1">
      <c r="C2151" s="115"/>
      <c r="D2151" s="115"/>
      <c r="E2151" s="115"/>
      <c r="O2151" s="24"/>
      <c r="AB2151" s="24"/>
      <c r="AC2151" s="24"/>
      <c r="AD2151" s="24"/>
      <c r="AE2151" s="24"/>
      <c r="AV2151" s="24"/>
      <c r="AW2151" s="24"/>
      <c r="AX2151" s="24"/>
      <c r="AY2151" s="24"/>
    </row>
    <row r="2152" spans="3:51" s="23" customFormat="1">
      <c r="C2152" s="115"/>
      <c r="D2152" s="115"/>
      <c r="E2152" s="115"/>
      <c r="O2152" s="24"/>
      <c r="AB2152" s="24"/>
      <c r="AC2152" s="24"/>
      <c r="AD2152" s="24"/>
      <c r="AE2152" s="24"/>
      <c r="AV2152" s="24"/>
      <c r="AW2152" s="24"/>
      <c r="AX2152" s="24"/>
      <c r="AY2152" s="24"/>
    </row>
    <row r="2153" spans="3:51" s="23" customFormat="1">
      <c r="C2153" s="115"/>
      <c r="D2153" s="115"/>
      <c r="E2153" s="115"/>
      <c r="O2153" s="24"/>
      <c r="AB2153" s="24"/>
      <c r="AC2153" s="24"/>
      <c r="AD2153" s="24"/>
      <c r="AE2153" s="24"/>
      <c r="AV2153" s="24"/>
      <c r="AW2153" s="24"/>
      <c r="AX2153" s="24"/>
      <c r="AY2153" s="24"/>
    </row>
    <row r="2154" spans="3:51" s="23" customFormat="1">
      <c r="C2154" s="115"/>
      <c r="D2154" s="115"/>
      <c r="E2154" s="115"/>
      <c r="O2154" s="24"/>
      <c r="AB2154" s="24"/>
      <c r="AC2154" s="24"/>
      <c r="AD2154" s="24"/>
      <c r="AE2154" s="24"/>
      <c r="AV2154" s="24"/>
      <c r="AW2154" s="24"/>
      <c r="AX2154" s="24"/>
      <c r="AY2154" s="24"/>
    </row>
    <row r="2155" spans="3:51" s="23" customFormat="1">
      <c r="C2155" s="115"/>
      <c r="D2155" s="115"/>
      <c r="E2155" s="115"/>
      <c r="O2155" s="24"/>
      <c r="AB2155" s="24"/>
      <c r="AC2155" s="24"/>
      <c r="AD2155" s="24"/>
      <c r="AE2155" s="24"/>
      <c r="AV2155" s="24"/>
      <c r="AW2155" s="24"/>
      <c r="AX2155" s="24"/>
      <c r="AY2155" s="24"/>
    </row>
    <row r="2156" spans="3:51" s="23" customFormat="1">
      <c r="C2156" s="115"/>
      <c r="D2156" s="115"/>
      <c r="E2156" s="115"/>
      <c r="O2156" s="24"/>
      <c r="AB2156" s="24"/>
      <c r="AC2156" s="24"/>
      <c r="AD2156" s="24"/>
      <c r="AE2156" s="24"/>
      <c r="AV2156" s="24"/>
      <c r="AW2156" s="24"/>
      <c r="AX2156" s="24"/>
      <c r="AY2156" s="24"/>
    </row>
    <row r="2157" spans="3:51" s="23" customFormat="1">
      <c r="C2157" s="115"/>
      <c r="D2157" s="115"/>
      <c r="E2157" s="115"/>
      <c r="O2157" s="24"/>
      <c r="AB2157" s="24"/>
      <c r="AC2157" s="24"/>
      <c r="AD2157" s="24"/>
      <c r="AE2157" s="24"/>
      <c r="AV2157" s="24"/>
      <c r="AW2157" s="24"/>
      <c r="AX2157" s="24"/>
      <c r="AY2157" s="24"/>
    </row>
    <row r="2158" spans="3:51" s="23" customFormat="1">
      <c r="C2158" s="115"/>
      <c r="D2158" s="115"/>
      <c r="E2158" s="115"/>
      <c r="O2158" s="24"/>
      <c r="AB2158" s="24"/>
      <c r="AC2158" s="24"/>
      <c r="AD2158" s="24"/>
      <c r="AE2158" s="24"/>
      <c r="AV2158" s="24"/>
      <c r="AW2158" s="24"/>
      <c r="AX2158" s="24"/>
      <c r="AY2158" s="24"/>
    </row>
    <row r="2159" spans="3:51" s="23" customFormat="1">
      <c r="C2159" s="115"/>
      <c r="D2159" s="115"/>
      <c r="E2159" s="115"/>
      <c r="O2159" s="24"/>
      <c r="AB2159" s="24"/>
      <c r="AC2159" s="24"/>
      <c r="AD2159" s="24"/>
      <c r="AE2159" s="24"/>
      <c r="AV2159" s="24"/>
      <c r="AW2159" s="24"/>
      <c r="AX2159" s="24"/>
      <c r="AY2159" s="24"/>
    </row>
    <row r="2160" spans="3:51" s="23" customFormat="1">
      <c r="C2160" s="115"/>
      <c r="D2160" s="115"/>
      <c r="E2160" s="115"/>
      <c r="O2160" s="24"/>
      <c r="AB2160" s="24"/>
      <c r="AC2160" s="24"/>
      <c r="AD2160" s="24"/>
      <c r="AE2160" s="24"/>
      <c r="AV2160" s="24"/>
      <c r="AW2160" s="24"/>
      <c r="AX2160" s="24"/>
      <c r="AY2160" s="24"/>
    </row>
    <row r="2161" spans="3:51" s="23" customFormat="1">
      <c r="C2161" s="115"/>
      <c r="D2161" s="115"/>
      <c r="E2161" s="115"/>
      <c r="O2161" s="24"/>
      <c r="AB2161" s="24"/>
      <c r="AC2161" s="24"/>
      <c r="AD2161" s="24"/>
      <c r="AE2161" s="24"/>
      <c r="AV2161" s="24"/>
      <c r="AW2161" s="24"/>
      <c r="AX2161" s="24"/>
      <c r="AY2161" s="24"/>
    </row>
    <row r="2162" spans="3:51" s="23" customFormat="1">
      <c r="C2162" s="115"/>
      <c r="D2162" s="115"/>
      <c r="E2162" s="115"/>
      <c r="O2162" s="24"/>
      <c r="AB2162" s="24"/>
      <c r="AC2162" s="24"/>
      <c r="AD2162" s="24"/>
      <c r="AE2162" s="24"/>
      <c r="AV2162" s="24"/>
      <c r="AW2162" s="24"/>
      <c r="AX2162" s="24"/>
      <c r="AY2162" s="24"/>
    </row>
    <row r="2163" spans="3:51" s="23" customFormat="1">
      <c r="C2163" s="115"/>
      <c r="D2163" s="115"/>
      <c r="E2163" s="115"/>
      <c r="O2163" s="24"/>
      <c r="AB2163" s="24"/>
      <c r="AC2163" s="24"/>
      <c r="AD2163" s="24"/>
      <c r="AE2163" s="24"/>
      <c r="AV2163" s="24"/>
      <c r="AW2163" s="24"/>
      <c r="AX2163" s="24"/>
      <c r="AY2163" s="24"/>
    </row>
    <row r="2164" spans="3:51" s="23" customFormat="1">
      <c r="C2164" s="115"/>
      <c r="D2164" s="115"/>
      <c r="E2164" s="115"/>
      <c r="O2164" s="24"/>
      <c r="AB2164" s="24"/>
      <c r="AC2164" s="24"/>
      <c r="AD2164" s="24"/>
      <c r="AE2164" s="24"/>
      <c r="AV2164" s="24"/>
      <c r="AW2164" s="24"/>
      <c r="AX2164" s="24"/>
      <c r="AY2164" s="24"/>
    </row>
    <row r="2165" spans="3:51" s="23" customFormat="1">
      <c r="C2165" s="115"/>
      <c r="D2165" s="115"/>
      <c r="E2165" s="115"/>
      <c r="O2165" s="24"/>
      <c r="AB2165" s="24"/>
      <c r="AC2165" s="24"/>
      <c r="AD2165" s="24"/>
      <c r="AE2165" s="24"/>
      <c r="AV2165" s="24"/>
      <c r="AW2165" s="24"/>
      <c r="AX2165" s="24"/>
      <c r="AY2165" s="24"/>
    </row>
    <row r="2166" spans="3:51" s="23" customFormat="1">
      <c r="C2166" s="115"/>
      <c r="D2166" s="115"/>
      <c r="E2166" s="115"/>
      <c r="O2166" s="24"/>
      <c r="AB2166" s="24"/>
      <c r="AC2166" s="24"/>
      <c r="AD2166" s="24"/>
      <c r="AE2166" s="24"/>
      <c r="AV2166" s="24"/>
      <c r="AW2166" s="24"/>
      <c r="AX2166" s="24"/>
      <c r="AY2166" s="24"/>
    </row>
    <row r="2167" spans="3:51" s="23" customFormat="1">
      <c r="C2167" s="115"/>
      <c r="D2167" s="115"/>
      <c r="E2167" s="115"/>
      <c r="O2167" s="24"/>
      <c r="AB2167" s="24"/>
      <c r="AC2167" s="24"/>
      <c r="AD2167" s="24"/>
      <c r="AE2167" s="24"/>
      <c r="AV2167" s="24"/>
      <c r="AW2167" s="24"/>
      <c r="AX2167" s="24"/>
      <c r="AY2167" s="24"/>
    </row>
    <row r="2168" spans="3:51" s="23" customFormat="1">
      <c r="C2168" s="115"/>
      <c r="D2168" s="115"/>
      <c r="E2168" s="115"/>
      <c r="O2168" s="24"/>
      <c r="AB2168" s="24"/>
      <c r="AC2168" s="24"/>
      <c r="AD2168" s="24"/>
      <c r="AE2168" s="24"/>
      <c r="AV2168" s="24"/>
      <c r="AW2168" s="24"/>
      <c r="AX2168" s="24"/>
      <c r="AY2168" s="24"/>
    </row>
    <row r="2169" spans="3:51" s="23" customFormat="1">
      <c r="C2169" s="115"/>
      <c r="D2169" s="115"/>
      <c r="E2169" s="115"/>
      <c r="O2169" s="24"/>
      <c r="AB2169" s="24"/>
      <c r="AC2169" s="24"/>
      <c r="AD2169" s="24"/>
      <c r="AE2169" s="24"/>
      <c r="AV2169" s="24"/>
      <c r="AW2169" s="24"/>
      <c r="AX2169" s="24"/>
      <c r="AY2169" s="24"/>
    </row>
    <row r="2170" spans="3:51" s="23" customFormat="1">
      <c r="C2170" s="115"/>
      <c r="D2170" s="115"/>
      <c r="E2170" s="115"/>
      <c r="O2170" s="24"/>
      <c r="AB2170" s="24"/>
      <c r="AC2170" s="24"/>
      <c r="AD2170" s="24"/>
      <c r="AE2170" s="24"/>
      <c r="AV2170" s="24"/>
      <c r="AW2170" s="24"/>
      <c r="AX2170" s="24"/>
      <c r="AY2170" s="24"/>
    </row>
    <row r="2171" spans="3:51" s="23" customFormat="1">
      <c r="C2171" s="115"/>
      <c r="D2171" s="115"/>
      <c r="E2171" s="115"/>
      <c r="O2171" s="24"/>
      <c r="AB2171" s="24"/>
      <c r="AC2171" s="24"/>
      <c r="AD2171" s="24"/>
      <c r="AE2171" s="24"/>
      <c r="AV2171" s="24"/>
      <c r="AW2171" s="24"/>
      <c r="AX2171" s="24"/>
      <c r="AY2171" s="24"/>
    </row>
    <row r="2172" spans="3:51" s="23" customFormat="1">
      <c r="C2172" s="115"/>
      <c r="D2172" s="115"/>
      <c r="E2172" s="115"/>
      <c r="O2172" s="24"/>
      <c r="AB2172" s="24"/>
      <c r="AC2172" s="24"/>
      <c r="AD2172" s="24"/>
      <c r="AE2172" s="24"/>
      <c r="AV2172" s="24"/>
      <c r="AW2172" s="24"/>
      <c r="AX2172" s="24"/>
      <c r="AY2172" s="24"/>
    </row>
    <row r="2173" spans="3:51" s="23" customFormat="1">
      <c r="C2173" s="115"/>
      <c r="D2173" s="115"/>
      <c r="E2173" s="115"/>
      <c r="O2173" s="24"/>
      <c r="AB2173" s="24"/>
      <c r="AC2173" s="24"/>
      <c r="AD2173" s="24"/>
      <c r="AE2173" s="24"/>
      <c r="AV2173" s="24"/>
      <c r="AW2173" s="24"/>
      <c r="AX2173" s="24"/>
      <c r="AY2173" s="24"/>
    </row>
    <row r="2174" spans="3:51" s="23" customFormat="1">
      <c r="C2174" s="115"/>
      <c r="D2174" s="115"/>
      <c r="E2174" s="115"/>
      <c r="O2174" s="24"/>
      <c r="AB2174" s="24"/>
      <c r="AC2174" s="24"/>
      <c r="AD2174" s="24"/>
      <c r="AE2174" s="24"/>
      <c r="AV2174" s="24"/>
      <c r="AW2174" s="24"/>
      <c r="AX2174" s="24"/>
      <c r="AY2174" s="24"/>
    </row>
    <row r="2175" spans="3:51" s="23" customFormat="1">
      <c r="C2175" s="115"/>
      <c r="D2175" s="115"/>
      <c r="E2175" s="115"/>
      <c r="O2175" s="24"/>
      <c r="AB2175" s="24"/>
      <c r="AC2175" s="24"/>
      <c r="AD2175" s="24"/>
      <c r="AE2175" s="24"/>
      <c r="AV2175" s="24"/>
      <c r="AW2175" s="24"/>
      <c r="AX2175" s="24"/>
      <c r="AY2175" s="24"/>
    </row>
    <row r="2176" spans="3:51" s="23" customFormat="1">
      <c r="C2176" s="115"/>
      <c r="D2176" s="115"/>
      <c r="E2176" s="115"/>
      <c r="O2176" s="24"/>
      <c r="AB2176" s="24"/>
      <c r="AC2176" s="24"/>
      <c r="AD2176" s="24"/>
      <c r="AE2176" s="24"/>
      <c r="AV2176" s="24"/>
      <c r="AW2176" s="24"/>
      <c r="AX2176" s="24"/>
      <c r="AY2176" s="24"/>
    </row>
    <row r="2177" spans="3:51" s="23" customFormat="1">
      <c r="C2177" s="115"/>
      <c r="D2177" s="115"/>
      <c r="E2177" s="115"/>
      <c r="O2177" s="24"/>
      <c r="AB2177" s="24"/>
      <c r="AC2177" s="24"/>
      <c r="AD2177" s="24"/>
      <c r="AE2177" s="24"/>
      <c r="AV2177" s="24"/>
      <c r="AW2177" s="24"/>
      <c r="AX2177" s="24"/>
      <c r="AY2177" s="24"/>
    </row>
    <row r="2178" spans="3:51" s="23" customFormat="1">
      <c r="C2178" s="115"/>
      <c r="D2178" s="115"/>
      <c r="E2178" s="115"/>
      <c r="O2178" s="24"/>
      <c r="AB2178" s="24"/>
      <c r="AC2178" s="24"/>
      <c r="AD2178" s="24"/>
      <c r="AE2178" s="24"/>
      <c r="AV2178" s="24"/>
      <c r="AW2178" s="24"/>
      <c r="AX2178" s="24"/>
      <c r="AY2178" s="24"/>
    </row>
    <row r="2179" spans="3:51" s="23" customFormat="1">
      <c r="C2179" s="115"/>
      <c r="D2179" s="115"/>
      <c r="E2179" s="115"/>
      <c r="O2179" s="24"/>
      <c r="AB2179" s="24"/>
      <c r="AC2179" s="24"/>
      <c r="AD2179" s="24"/>
      <c r="AE2179" s="24"/>
      <c r="AV2179" s="24"/>
      <c r="AW2179" s="24"/>
      <c r="AX2179" s="24"/>
      <c r="AY2179" s="24"/>
    </row>
    <row r="2180" spans="3:51" s="23" customFormat="1">
      <c r="C2180" s="115"/>
      <c r="D2180" s="115"/>
      <c r="E2180" s="115"/>
      <c r="O2180" s="24"/>
      <c r="AB2180" s="24"/>
      <c r="AC2180" s="24"/>
      <c r="AD2180" s="24"/>
      <c r="AE2180" s="24"/>
      <c r="AV2180" s="24"/>
      <c r="AW2180" s="24"/>
      <c r="AX2180" s="24"/>
      <c r="AY2180" s="24"/>
    </row>
    <row r="2181" spans="3:51" s="23" customFormat="1">
      <c r="C2181" s="115"/>
      <c r="D2181" s="115"/>
      <c r="E2181" s="115"/>
      <c r="O2181" s="24"/>
      <c r="AB2181" s="24"/>
      <c r="AC2181" s="24"/>
      <c r="AD2181" s="24"/>
      <c r="AE2181" s="24"/>
      <c r="AV2181" s="24"/>
      <c r="AW2181" s="24"/>
      <c r="AX2181" s="24"/>
      <c r="AY2181" s="24"/>
    </row>
    <row r="2182" spans="3:51" s="23" customFormat="1">
      <c r="C2182" s="115"/>
      <c r="D2182" s="115"/>
      <c r="E2182" s="115"/>
      <c r="O2182" s="24"/>
      <c r="AB2182" s="24"/>
      <c r="AC2182" s="24"/>
      <c r="AD2182" s="24"/>
      <c r="AE2182" s="24"/>
      <c r="AV2182" s="24"/>
      <c r="AW2182" s="24"/>
      <c r="AX2182" s="24"/>
      <c r="AY2182" s="24"/>
    </row>
    <row r="2183" spans="3:51" s="23" customFormat="1">
      <c r="C2183" s="115"/>
      <c r="D2183" s="115"/>
      <c r="E2183" s="115"/>
      <c r="O2183" s="24"/>
      <c r="AB2183" s="24"/>
      <c r="AC2183" s="24"/>
      <c r="AD2183" s="24"/>
      <c r="AE2183" s="24"/>
      <c r="AV2183" s="24"/>
      <c r="AW2183" s="24"/>
      <c r="AX2183" s="24"/>
      <c r="AY2183" s="24"/>
    </row>
    <row r="2184" spans="3:51" s="23" customFormat="1">
      <c r="C2184" s="115"/>
      <c r="D2184" s="115"/>
      <c r="E2184" s="115"/>
      <c r="O2184" s="24"/>
      <c r="AB2184" s="24"/>
      <c r="AC2184" s="24"/>
      <c r="AD2184" s="24"/>
      <c r="AE2184" s="24"/>
      <c r="AV2184" s="24"/>
      <c r="AW2184" s="24"/>
      <c r="AX2184" s="24"/>
      <c r="AY2184" s="24"/>
    </row>
    <row r="2185" spans="3:51" s="23" customFormat="1">
      <c r="C2185" s="115"/>
      <c r="D2185" s="115"/>
      <c r="E2185" s="115"/>
      <c r="O2185" s="24"/>
      <c r="AB2185" s="24"/>
      <c r="AC2185" s="24"/>
      <c r="AD2185" s="24"/>
      <c r="AE2185" s="24"/>
      <c r="AV2185" s="24"/>
      <c r="AW2185" s="24"/>
      <c r="AX2185" s="24"/>
      <c r="AY2185" s="24"/>
    </row>
    <row r="2186" spans="3:51" s="23" customFormat="1">
      <c r="C2186" s="115"/>
      <c r="D2186" s="115"/>
      <c r="E2186" s="115"/>
      <c r="O2186" s="24"/>
      <c r="AB2186" s="24"/>
      <c r="AC2186" s="24"/>
      <c r="AD2186" s="24"/>
      <c r="AE2186" s="24"/>
      <c r="AV2186" s="24"/>
      <c r="AW2186" s="24"/>
      <c r="AX2186" s="24"/>
      <c r="AY2186" s="24"/>
    </row>
    <row r="2187" spans="3:51" s="23" customFormat="1">
      <c r="C2187" s="115"/>
      <c r="D2187" s="115"/>
      <c r="E2187" s="115"/>
      <c r="O2187" s="24"/>
      <c r="AB2187" s="24"/>
      <c r="AC2187" s="24"/>
      <c r="AD2187" s="24"/>
      <c r="AE2187" s="24"/>
      <c r="AV2187" s="24"/>
      <c r="AW2187" s="24"/>
      <c r="AX2187" s="24"/>
      <c r="AY2187" s="24"/>
    </row>
    <row r="2188" spans="3:51" s="23" customFormat="1">
      <c r="C2188" s="115"/>
      <c r="D2188" s="115"/>
      <c r="E2188" s="115"/>
      <c r="O2188" s="24"/>
      <c r="AB2188" s="24"/>
      <c r="AC2188" s="24"/>
      <c r="AD2188" s="24"/>
      <c r="AE2188" s="24"/>
      <c r="AV2188" s="24"/>
      <c r="AW2188" s="24"/>
      <c r="AX2188" s="24"/>
      <c r="AY2188" s="24"/>
    </row>
    <row r="2189" spans="3:51" s="23" customFormat="1">
      <c r="C2189" s="115"/>
      <c r="D2189" s="115"/>
      <c r="E2189" s="115"/>
      <c r="O2189" s="24"/>
      <c r="AB2189" s="24"/>
      <c r="AC2189" s="24"/>
      <c r="AD2189" s="24"/>
      <c r="AE2189" s="24"/>
      <c r="AV2189" s="24"/>
      <c r="AW2189" s="24"/>
      <c r="AX2189" s="24"/>
      <c r="AY2189" s="24"/>
    </row>
    <row r="2190" spans="3:51" s="23" customFormat="1">
      <c r="C2190" s="115"/>
      <c r="D2190" s="115"/>
      <c r="E2190" s="115"/>
      <c r="O2190" s="24"/>
      <c r="AB2190" s="24"/>
      <c r="AC2190" s="24"/>
      <c r="AD2190" s="24"/>
      <c r="AE2190" s="24"/>
      <c r="AV2190" s="24"/>
      <c r="AW2190" s="24"/>
      <c r="AX2190" s="24"/>
      <c r="AY2190" s="24"/>
    </row>
    <row r="2191" spans="3:51" s="23" customFormat="1">
      <c r="C2191" s="115"/>
      <c r="D2191" s="115"/>
      <c r="E2191" s="115"/>
      <c r="O2191" s="24"/>
      <c r="AB2191" s="24"/>
      <c r="AC2191" s="24"/>
      <c r="AD2191" s="24"/>
      <c r="AE2191" s="24"/>
      <c r="AV2191" s="24"/>
      <c r="AW2191" s="24"/>
      <c r="AX2191" s="24"/>
      <c r="AY2191" s="24"/>
    </row>
    <row r="2192" spans="3:51" s="23" customFormat="1">
      <c r="C2192" s="115"/>
      <c r="D2192" s="115"/>
      <c r="E2192" s="115"/>
      <c r="O2192" s="24"/>
      <c r="AB2192" s="24"/>
      <c r="AC2192" s="24"/>
      <c r="AD2192" s="24"/>
      <c r="AE2192" s="24"/>
      <c r="AV2192" s="24"/>
      <c r="AW2192" s="24"/>
      <c r="AX2192" s="24"/>
      <c r="AY2192" s="24"/>
    </row>
    <row r="2193" spans="3:51" s="23" customFormat="1">
      <c r="C2193" s="115"/>
      <c r="D2193" s="115"/>
      <c r="E2193" s="115"/>
      <c r="O2193" s="24"/>
      <c r="AB2193" s="24"/>
      <c r="AC2193" s="24"/>
      <c r="AD2193" s="24"/>
      <c r="AE2193" s="24"/>
      <c r="AV2193" s="24"/>
      <c r="AW2193" s="24"/>
      <c r="AX2193" s="24"/>
      <c r="AY2193" s="24"/>
    </row>
    <row r="2194" spans="3:51" s="23" customFormat="1">
      <c r="C2194" s="115"/>
      <c r="D2194" s="115"/>
      <c r="E2194" s="115"/>
      <c r="O2194" s="24"/>
      <c r="AB2194" s="24"/>
      <c r="AC2194" s="24"/>
      <c r="AD2194" s="24"/>
      <c r="AE2194" s="24"/>
      <c r="AV2194" s="24"/>
      <c r="AW2194" s="24"/>
      <c r="AX2194" s="24"/>
      <c r="AY2194" s="24"/>
    </row>
    <row r="2195" spans="3:51" s="23" customFormat="1">
      <c r="C2195" s="115"/>
      <c r="D2195" s="115"/>
      <c r="E2195" s="115"/>
      <c r="O2195" s="24"/>
      <c r="AB2195" s="24"/>
      <c r="AC2195" s="24"/>
      <c r="AD2195" s="24"/>
      <c r="AE2195" s="24"/>
      <c r="AV2195" s="24"/>
      <c r="AW2195" s="24"/>
      <c r="AX2195" s="24"/>
      <c r="AY2195" s="24"/>
    </row>
    <row r="2196" spans="3:51" s="23" customFormat="1">
      <c r="C2196" s="115"/>
      <c r="D2196" s="115"/>
      <c r="E2196" s="115"/>
      <c r="O2196" s="24"/>
      <c r="AB2196" s="24"/>
      <c r="AC2196" s="24"/>
      <c r="AD2196" s="24"/>
      <c r="AE2196" s="24"/>
      <c r="AV2196" s="24"/>
      <c r="AW2196" s="24"/>
      <c r="AX2196" s="24"/>
      <c r="AY2196" s="24"/>
    </row>
    <row r="2197" spans="3:51" s="23" customFormat="1">
      <c r="C2197" s="115"/>
      <c r="D2197" s="115"/>
      <c r="E2197" s="115"/>
      <c r="O2197" s="24"/>
      <c r="AB2197" s="24"/>
      <c r="AC2197" s="24"/>
      <c r="AD2197" s="24"/>
      <c r="AE2197" s="24"/>
      <c r="AV2197" s="24"/>
      <c r="AW2197" s="24"/>
      <c r="AX2197" s="24"/>
      <c r="AY2197" s="24"/>
    </row>
    <row r="2198" spans="3:51" s="23" customFormat="1">
      <c r="C2198" s="115"/>
      <c r="D2198" s="115"/>
      <c r="E2198" s="115"/>
      <c r="O2198" s="24"/>
      <c r="AB2198" s="24"/>
      <c r="AC2198" s="24"/>
      <c r="AD2198" s="24"/>
      <c r="AE2198" s="24"/>
      <c r="AV2198" s="24"/>
      <c r="AW2198" s="24"/>
      <c r="AX2198" s="24"/>
      <c r="AY2198" s="24"/>
    </row>
    <row r="2199" spans="3:51" s="23" customFormat="1">
      <c r="C2199" s="115"/>
      <c r="D2199" s="115"/>
      <c r="E2199" s="115"/>
      <c r="O2199" s="24"/>
      <c r="AB2199" s="24"/>
      <c r="AC2199" s="24"/>
      <c r="AD2199" s="24"/>
      <c r="AE2199" s="24"/>
      <c r="AV2199" s="24"/>
      <c r="AW2199" s="24"/>
      <c r="AX2199" s="24"/>
      <c r="AY2199" s="24"/>
    </row>
    <row r="2200" spans="3:51" s="23" customFormat="1">
      <c r="C2200" s="115"/>
      <c r="D2200" s="115"/>
      <c r="E2200" s="115"/>
      <c r="O2200" s="24"/>
      <c r="AB2200" s="24"/>
      <c r="AC2200" s="24"/>
      <c r="AD2200" s="24"/>
      <c r="AE2200" s="24"/>
      <c r="AV2200" s="24"/>
      <c r="AW2200" s="24"/>
      <c r="AX2200" s="24"/>
      <c r="AY2200" s="24"/>
    </row>
    <row r="2201" spans="3:51" s="23" customFormat="1">
      <c r="C2201" s="115"/>
      <c r="D2201" s="115"/>
      <c r="E2201" s="115"/>
      <c r="O2201" s="24"/>
      <c r="AB2201" s="24"/>
      <c r="AC2201" s="24"/>
      <c r="AD2201" s="24"/>
      <c r="AE2201" s="24"/>
      <c r="AV2201" s="24"/>
      <c r="AW2201" s="24"/>
      <c r="AX2201" s="24"/>
      <c r="AY2201" s="24"/>
    </row>
    <row r="2202" spans="3:51" s="23" customFormat="1">
      <c r="C2202" s="115"/>
      <c r="D2202" s="115"/>
      <c r="E2202" s="115"/>
      <c r="O2202" s="24"/>
      <c r="AB2202" s="24"/>
      <c r="AC2202" s="24"/>
      <c r="AD2202" s="24"/>
      <c r="AE2202" s="24"/>
      <c r="AV2202" s="24"/>
      <c r="AW2202" s="24"/>
      <c r="AX2202" s="24"/>
      <c r="AY2202" s="24"/>
    </row>
    <row r="2203" spans="3:51" s="23" customFormat="1">
      <c r="C2203" s="115"/>
      <c r="D2203" s="115"/>
      <c r="E2203" s="115"/>
      <c r="O2203" s="24"/>
      <c r="AB2203" s="24"/>
      <c r="AC2203" s="24"/>
      <c r="AD2203" s="24"/>
      <c r="AE2203" s="24"/>
      <c r="AV2203" s="24"/>
      <c r="AW2203" s="24"/>
      <c r="AX2203" s="24"/>
      <c r="AY2203" s="24"/>
    </row>
    <row r="2204" spans="3:51" s="23" customFormat="1">
      <c r="C2204" s="115"/>
      <c r="D2204" s="115"/>
      <c r="E2204" s="115"/>
      <c r="O2204" s="24"/>
      <c r="AB2204" s="24"/>
      <c r="AC2204" s="24"/>
      <c r="AD2204" s="24"/>
      <c r="AE2204" s="24"/>
      <c r="AV2204" s="24"/>
      <c r="AW2204" s="24"/>
      <c r="AX2204" s="24"/>
      <c r="AY2204" s="24"/>
    </row>
    <row r="2205" spans="3:51" s="23" customFormat="1">
      <c r="C2205" s="115"/>
      <c r="D2205" s="115"/>
      <c r="E2205" s="115"/>
      <c r="O2205" s="24"/>
      <c r="AB2205" s="24"/>
      <c r="AC2205" s="24"/>
      <c r="AD2205" s="24"/>
      <c r="AE2205" s="24"/>
      <c r="AV2205" s="24"/>
      <c r="AW2205" s="24"/>
      <c r="AX2205" s="24"/>
      <c r="AY2205" s="24"/>
    </row>
    <row r="2206" spans="3:51" s="23" customFormat="1">
      <c r="C2206" s="115"/>
      <c r="D2206" s="115"/>
      <c r="E2206" s="115"/>
      <c r="O2206" s="24"/>
      <c r="AB2206" s="24"/>
      <c r="AC2206" s="24"/>
      <c r="AD2206" s="24"/>
      <c r="AE2206" s="24"/>
      <c r="AV2206" s="24"/>
      <c r="AW2206" s="24"/>
      <c r="AX2206" s="24"/>
      <c r="AY2206" s="24"/>
    </row>
    <row r="2207" spans="3:51" s="23" customFormat="1">
      <c r="C2207" s="115"/>
      <c r="D2207" s="115"/>
      <c r="E2207" s="115"/>
      <c r="O2207" s="24"/>
      <c r="AB2207" s="24"/>
      <c r="AC2207" s="24"/>
      <c r="AD2207" s="24"/>
      <c r="AE2207" s="24"/>
      <c r="AV2207" s="24"/>
      <c r="AW2207" s="24"/>
      <c r="AX2207" s="24"/>
      <c r="AY2207" s="24"/>
    </row>
    <row r="2208" spans="3:51" s="23" customFormat="1">
      <c r="C2208" s="115"/>
      <c r="D2208" s="115"/>
      <c r="E2208" s="115"/>
      <c r="O2208" s="24"/>
      <c r="AB2208" s="24"/>
      <c r="AC2208" s="24"/>
      <c r="AD2208" s="24"/>
      <c r="AE2208" s="24"/>
      <c r="AV2208" s="24"/>
      <c r="AW2208" s="24"/>
      <c r="AX2208" s="24"/>
      <c r="AY2208" s="24"/>
    </row>
    <row r="2209" spans="3:51" s="23" customFormat="1">
      <c r="C2209" s="115"/>
      <c r="D2209" s="115"/>
      <c r="E2209" s="115"/>
      <c r="O2209" s="24"/>
      <c r="AB2209" s="24"/>
      <c r="AC2209" s="24"/>
      <c r="AD2209" s="24"/>
      <c r="AE2209" s="24"/>
      <c r="AV2209" s="24"/>
      <c r="AW2209" s="24"/>
      <c r="AX2209" s="24"/>
      <c r="AY2209" s="24"/>
    </row>
    <row r="2210" spans="3:51" s="23" customFormat="1">
      <c r="C2210" s="115"/>
      <c r="D2210" s="115"/>
      <c r="E2210" s="115"/>
      <c r="O2210" s="24"/>
      <c r="AB2210" s="24"/>
      <c r="AC2210" s="24"/>
      <c r="AD2210" s="24"/>
      <c r="AE2210" s="24"/>
      <c r="AV2210" s="24"/>
      <c r="AW2210" s="24"/>
      <c r="AX2210" s="24"/>
      <c r="AY2210" s="24"/>
    </row>
    <row r="2211" spans="3:51" s="23" customFormat="1">
      <c r="C2211" s="115"/>
      <c r="D2211" s="115"/>
      <c r="E2211" s="115"/>
      <c r="O2211" s="24"/>
      <c r="AB2211" s="24"/>
      <c r="AC2211" s="24"/>
      <c r="AD2211" s="24"/>
      <c r="AE2211" s="24"/>
      <c r="AV2211" s="24"/>
      <c r="AW2211" s="24"/>
      <c r="AX2211" s="24"/>
      <c r="AY2211" s="24"/>
    </row>
    <row r="2212" spans="3:51" s="23" customFormat="1">
      <c r="C2212" s="115"/>
      <c r="D2212" s="115"/>
      <c r="E2212" s="115"/>
      <c r="O2212" s="24"/>
      <c r="AB2212" s="24"/>
      <c r="AC2212" s="24"/>
      <c r="AD2212" s="24"/>
      <c r="AE2212" s="24"/>
      <c r="AV2212" s="24"/>
      <c r="AW2212" s="24"/>
      <c r="AX2212" s="24"/>
      <c r="AY2212" s="24"/>
    </row>
    <row r="2213" spans="3:51" s="23" customFormat="1">
      <c r="C2213" s="115"/>
      <c r="D2213" s="115"/>
      <c r="E2213" s="115"/>
      <c r="O2213" s="24"/>
      <c r="AB2213" s="24"/>
      <c r="AC2213" s="24"/>
      <c r="AD2213" s="24"/>
      <c r="AE2213" s="24"/>
      <c r="AV2213" s="24"/>
      <c r="AW2213" s="24"/>
      <c r="AX2213" s="24"/>
      <c r="AY2213" s="24"/>
    </row>
    <row r="2214" spans="3:51" s="23" customFormat="1">
      <c r="C2214" s="115"/>
      <c r="D2214" s="115"/>
      <c r="E2214" s="115"/>
      <c r="O2214" s="24"/>
      <c r="AB2214" s="24"/>
      <c r="AC2214" s="24"/>
      <c r="AD2214" s="24"/>
      <c r="AE2214" s="24"/>
      <c r="AV2214" s="24"/>
      <c r="AW2214" s="24"/>
      <c r="AX2214" s="24"/>
      <c r="AY2214" s="24"/>
    </row>
    <row r="2215" spans="3:51" s="23" customFormat="1">
      <c r="C2215" s="115"/>
      <c r="D2215" s="115"/>
      <c r="E2215" s="115"/>
      <c r="O2215" s="24"/>
      <c r="AB2215" s="24"/>
      <c r="AC2215" s="24"/>
      <c r="AD2215" s="24"/>
      <c r="AE2215" s="24"/>
      <c r="AV2215" s="24"/>
      <c r="AW2215" s="24"/>
      <c r="AX2215" s="24"/>
      <c r="AY2215" s="24"/>
    </row>
    <row r="2216" spans="3:51" s="23" customFormat="1">
      <c r="C2216" s="115"/>
      <c r="D2216" s="115"/>
      <c r="E2216" s="115"/>
      <c r="O2216" s="24"/>
      <c r="AB2216" s="24"/>
      <c r="AC2216" s="24"/>
      <c r="AD2216" s="24"/>
      <c r="AE2216" s="24"/>
      <c r="AV2216" s="24"/>
      <c r="AW2216" s="24"/>
      <c r="AX2216" s="24"/>
      <c r="AY2216" s="24"/>
    </row>
    <row r="2217" spans="3:51" s="23" customFormat="1">
      <c r="C2217" s="115"/>
      <c r="D2217" s="115"/>
      <c r="E2217" s="115"/>
      <c r="O2217" s="24"/>
      <c r="AB2217" s="24"/>
      <c r="AC2217" s="24"/>
      <c r="AD2217" s="24"/>
      <c r="AE2217" s="24"/>
      <c r="AV2217" s="24"/>
      <c r="AW2217" s="24"/>
      <c r="AX2217" s="24"/>
      <c r="AY2217" s="24"/>
    </row>
    <row r="2218" spans="3:51" s="23" customFormat="1">
      <c r="C2218" s="115"/>
      <c r="D2218" s="115"/>
      <c r="E2218" s="115"/>
      <c r="O2218" s="24"/>
      <c r="AB2218" s="24"/>
      <c r="AC2218" s="24"/>
      <c r="AD2218" s="24"/>
      <c r="AE2218" s="24"/>
      <c r="AV2218" s="24"/>
      <c r="AW2218" s="24"/>
      <c r="AX2218" s="24"/>
      <c r="AY2218" s="24"/>
    </row>
    <row r="2219" spans="3:51" s="23" customFormat="1">
      <c r="C2219" s="115"/>
      <c r="D2219" s="115"/>
      <c r="E2219" s="115"/>
      <c r="O2219" s="24"/>
      <c r="AB2219" s="24"/>
      <c r="AC2219" s="24"/>
      <c r="AD2219" s="24"/>
      <c r="AE2219" s="24"/>
      <c r="AV2219" s="24"/>
      <c r="AW2219" s="24"/>
      <c r="AX2219" s="24"/>
      <c r="AY2219" s="24"/>
    </row>
    <row r="2220" spans="3:51" s="23" customFormat="1">
      <c r="C2220" s="115"/>
      <c r="D2220" s="115"/>
      <c r="E2220" s="115"/>
      <c r="O2220" s="24"/>
      <c r="AB2220" s="24"/>
      <c r="AC2220" s="24"/>
      <c r="AD2220" s="24"/>
      <c r="AE2220" s="24"/>
      <c r="AV2220" s="24"/>
      <c r="AW2220" s="24"/>
      <c r="AX2220" s="24"/>
      <c r="AY2220" s="24"/>
    </row>
    <row r="2221" spans="3:51" s="23" customFormat="1">
      <c r="C2221" s="115"/>
      <c r="D2221" s="115"/>
      <c r="E2221" s="115"/>
      <c r="O2221" s="24"/>
      <c r="AB2221" s="24"/>
      <c r="AC2221" s="24"/>
      <c r="AD2221" s="24"/>
      <c r="AE2221" s="24"/>
      <c r="AV2221" s="24"/>
      <c r="AW2221" s="24"/>
      <c r="AX2221" s="24"/>
      <c r="AY2221" s="24"/>
    </row>
    <row r="2222" spans="3:51" s="23" customFormat="1">
      <c r="C2222" s="115"/>
      <c r="D2222" s="115"/>
      <c r="E2222" s="115"/>
      <c r="O2222" s="24"/>
      <c r="AB2222" s="24"/>
      <c r="AC2222" s="24"/>
      <c r="AD2222" s="24"/>
      <c r="AE2222" s="24"/>
      <c r="AV2222" s="24"/>
      <c r="AW2222" s="24"/>
      <c r="AX2222" s="24"/>
      <c r="AY2222" s="24"/>
    </row>
    <row r="2223" spans="3:51" s="23" customFormat="1">
      <c r="C2223" s="115"/>
      <c r="D2223" s="115"/>
      <c r="E2223" s="115"/>
      <c r="O2223" s="24"/>
      <c r="AB2223" s="24"/>
      <c r="AC2223" s="24"/>
      <c r="AD2223" s="24"/>
      <c r="AE2223" s="24"/>
      <c r="AV2223" s="24"/>
      <c r="AW2223" s="24"/>
      <c r="AX2223" s="24"/>
      <c r="AY2223" s="24"/>
    </row>
    <row r="2224" spans="3:51" s="23" customFormat="1">
      <c r="C2224" s="115"/>
      <c r="D2224" s="115"/>
      <c r="E2224" s="115"/>
      <c r="O2224" s="24"/>
      <c r="AB2224" s="24"/>
      <c r="AC2224" s="24"/>
      <c r="AD2224" s="24"/>
      <c r="AE2224" s="24"/>
      <c r="AV2224" s="24"/>
      <c r="AW2224" s="24"/>
      <c r="AX2224" s="24"/>
      <c r="AY2224" s="24"/>
    </row>
    <row r="2225" spans="3:51" s="23" customFormat="1">
      <c r="C2225" s="115"/>
      <c r="D2225" s="115"/>
      <c r="E2225" s="115"/>
      <c r="O2225" s="24"/>
      <c r="AB2225" s="24"/>
      <c r="AC2225" s="24"/>
      <c r="AD2225" s="24"/>
      <c r="AE2225" s="24"/>
      <c r="AV2225" s="24"/>
      <c r="AW2225" s="24"/>
      <c r="AX2225" s="24"/>
      <c r="AY2225" s="24"/>
    </row>
    <row r="2226" spans="3:51" s="23" customFormat="1">
      <c r="C2226" s="115"/>
      <c r="D2226" s="115"/>
      <c r="E2226" s="115"/>
      <c r="O2226" s="24"/>
      <c r="AB2226" s="24"/>
      <c r="AC2226" s="24"/>
      <c r="AD2226" s="24"/>
      <c r="AE2226" s="24"/>
      <c r="AV2226" s="24"/>
      <c r="AW2226" s="24"/>
      <c r="AX2226" s="24"/>
      <c r="AY2226" s="24"/>
    </row>
    <row r="2227" spans="3:51" s="23" customFormat="1">
      <c r="C2227" s="115"/>
      <c r="D2227" s="115"/>
      <c r="E2227" s="115"/>
      <c r="O2227" s="24"/>
      <c r="AB2227" s="24"/>
      <c r="AC2227" s="24"/>
      <c r="AD2227" s="24"/>
      <c r="AE2227" s="24"/>
      <c r="AV2227" s="24"/>
      <c r="AW2227" s="24"/>
      <c r="AX2227" s="24"/>
      <c r="AY2227" s="24"/>
    </row>
    <row r="2228" spans="3:51" s="23" customFormat="1">
      <c r="C2228" s="115"/>
      <c r="D2228" s="115"/>
      <c r="E2228" s="115"/>
      <c r="O2228" s="24"/>
      <c r="AB2228" s="24"/>
      <c r="AC2228" s="24"/>
      <c r="AD2228" s="24"/>
      <c r="AE2228" s="24"/>
      <c r="AV2228" s="24"/>
      <c r="AW2228" s="24"/>
      <c r="AX2228" s="24"/>
      <c r="AY2228" s="24"/>
    </row>
    <row r="2229" spans="3:51" s="23" customFormat="1">
      <c r="C2229" s="115"/>
      <c r="D2229" s="115"/>
      <c r="E2229" s="115"/>
      <c r="O2229" s="24"/>
      <c r="AB2229" s="24"/>
      <c r="AC2229" s="24"/>
      <c r="AD2229" s="24"/>
      <c r="AE2229" s="24"/>
      <c r="AV2229" s="24"/>
      <c r="AW2229" s="24"/>
      <c r="AX2229" s="24"/>
      <c r="AY2229" s="24"/>
    </row>
    <row r="2230" spans="3:51" s="23" customFormat="1">
      <c r="C2230" s="115"/>
      <c r="D2230" s="115"/>
      <c r="E2230" s="115"/>
      <c r="O2230" s="24"/>
      <c r="AB2230" s="24"/>
      <c r="AC2230" s="24"/>
      <c r="AD2230" s="24"/>
      <c r="AE2230" s="24"/>
      <c r="AV2230" s="24"/>
      <c r="AW2230" s="24"/>
      <c r="AX2230" s="24"/>
      <c r="AY2230" s="24"/>
    </row>
    <row r="2231" spans="3:51" s="23" customFormat="1">
      <c r="C2231" s="115"/>
      <c r="D2231" s="115"/>
      <c r="E2231" s="115"/>
      <c r="O2231" s="24"/>
      <c r="AB2231" s="24"/>
      <c r="AC2231" s="24"/>
      <c r="AD2231" s="24"/>
      <c r="AE2231" s="24"/>
      <c r="AV2231" s="24"/>
      <c r="AW2231" s="24"/>
      <c r="AX2231" s="24"/>
      <c r="AY2231" s="24"/>
    </row>
    <row r="2232" spans="3:51" s="23" customFormat="1">
      <c r="C2232" s="115"/>
      <c r="D2232" s="115"/>
      <c r="E2232" s="115"/>
      <c r="O2232" s="24"/>
      <c r="AB2232" s="24"/>
      <c r="AC2232" s="24"/>
      <c r="AD2232" s="24"/>
      <c r="AE2232" s="24"/>
      <c r="AV2232" s="24"/>
      <c r="AW2232" s="24"/>
      <c r="AX2232" s="24"/>
      <c r="AY2232" s="24"/>
    </row>
    <row r="2233" spans="3:51" s="23" customFormat="1">
      <c r="C2233" s="115"/>
      <c r="D2233" s="115"/>
      <c r="E2233" s="115"/>
      <c r="O2233" s="24"/>
      <c r="AB2233" s="24"/>
      <c r="AC2233" s="24"/>
      <c r="AD2233" s="24"/>
      <c r="AE2233" s="24"/>
      <c r="AV2233" s="24"/>
      <c r="AW2233" s="24"/>
      <c r="AX2233" s="24"/>
      <c r="AY2233" s="24"/>
    </row>
    <row r="2234" spans="3:51" s="23" customFormat="1">
      <c r="C2234" s="115"/>
      <c r="D2234" s="115"/>
      <c r="E2234" s="115"/>
      <c r="O2234" s="24"/>
      <c r="AB2234" s="24"/>
      <c r="AC2234" s="24"/>
      <c r="AD2234" s="24"/>
      <c r="AE2234" s="24"/>
      <c r="AV2234" s="24"/>
      <c r="AW2234" s="24"/>
      <c r="AX2234" s="24"/>
      <c r="AY2234" s="24"/>
    </row>
    <row r="2235" spans="3:51" s="23" customFormat="1">
      <c r="C2235" s="115"/>
      <c r="D2235" s="115"/>
      <c r="E2235" s="115"/>
      <c r="O2235" s="24"/>
      <c r="AB2235" s="24"/>
      <c r="AC2235" s="24"/>
      <c r="AD2235" s="24"/>
      <c r="AE2235" s="24"/>
      <c r="AV2235" s="24"/>
      <c r="AW2235" s="24"/>
      <c r="AX2235" s="24"/>
      <c r="AY2235" s="24"/>
    </row>
    <row r="2236" spans="3:51" s="23" customFormat="1">
      <c r="C2236" s="115"/>
      <c r="D2236" s="115"/>
      <c r="E2236" s="115"/>
      <c r="O2236" s="24"/>
      <c r="AB2236" s="24"/>
      <c r="AC2236" s="24"/>
      <c r="AD2236" s="24"/>
      <c r="AE2236" s="24"/>
      <c r="AV2236" s="24"/>
      <c r="AW2236" s="24"/>
      <c r="AX2236" s="24"/>
      <c r="AY2236" s="24"/>
    </row>
    <row r="2237" spans="3:51" s="23" customFormat="1">
      <c r="C2237" s="115"/>
      <c r="D2237" s="115"/>
      <c r="E2237" s="115"/>
      <c r="O2237" s="24"/>
      <c r="AB2237" s="24"/>
      <c r="AC2237" s="24"/>
      <c r="AD2237" s="24"/>
      <c r="AE2237" s="24"/>
      <c r="AV2237" s="24"/>
      <c r="AW2237" s="24"/>
      <c r="AX2237" s="24"/>
      <c r="AY2237" s="24"/>
    </row>
    <row r="2238" spans="3:51" s="23" customFormat="1">
      <c r="C2238" s="115"/>
      <c r="D2238" s="115"/>
      <c r="E2238" s="115"/>
      <c r="O2238" s="24"/>
      <c r="AB2238" s="24"/>
      <c r="AC2238" s="24"/>
      <c r="AD2238" s="24"/>
      <c r="AE2238" s="24"/>
      <c r="AV2238" s="24"/>
      <c r="AW2238" s="24"/>
      <c r="AX2238" s="24"/>
      <c r="AY2238" s="24"/>
    </row>
    <row r="2239" spans="3:51" s="23" customFormat="1">
      <c r="C2239" s="115"/>
      <c r="D2239" s="115"/>
      <c r="E2239" s="115"/>
      <c r="O2239" s="24"/>
      <c r="AB2239" s="24"/>
      <c r="AC2239" s="24"/>
      <c r="AD2239" s="24"/>
      <c r="AE2239" s="24"/>
      <c r="AV2239" s="24"/>
      <c r="AW2239" s="24"/>
      <c r="AX2239" s="24"/>
      <c r="AY2239" s="24"/>
    </row>
    <row r="2240" spans="3:51" s="23" customFormat="1">
      <c r="C2240" s="115"/>
      <c r="D2240" s="115"/>
      <c r="E2240" s="115"/>
      <c r="O2240" s="24"/>
      <c r="AB2240" s="24"/>
      <c r="AC2240" s="24"/>
      <c r="AD2240" s="24"/>
      <c r="AE2240" s="24"/>
      <c r="AV2240" s="24"/>
      <c r="AW2240" s="24"/>
      <c r="AX2240" s="24"/>
      <c r="AY2240" s="24"/>
    </row>
    <row r="2241" spans="3:51" s="23" customFormat="1">
      <c r="C2241" s="115"/>
      <c r="D2241" s="115"/>
      <c r="E2241" s="115"/>
      <c r="O2241" s="24"/>
      <c r="AB2241" s="24"/>
      <c r="AC2241" s="24"/>
      <c r="AD2241" s="24"/>
      <c r="AE2241" s="24"/>
      <c r="AV2241" s="24"/>
      <c r="AW2241" s="24"/>
      <c r="AX2241" s="24"/>
      <c r="AY2241" s="24"/>
    </row>
    <row r="2242" spans="3:51" s="23" customFormat="1">
      <c r="C2242" s="115"/>
      <c r="D2242" s="115"/>
      <c r="E2242" s="115"/>
      <c r="O2242" s="24"/>
      <c r="AB2242" s="24"/>
      <c r="AC2242" s="24"/>
      <c r="AD2242" s="24"/>
      <c r="AE2242" s="24"/>
      <c r="AV2242" s="24"/>
      <c r="AW2242" s="24"/>
      <c r="AX2242" s="24"/>
      <c r="AY2242" s="24"/>
    </row>
    <row r="2243" spans="3:51" s="23" customFormat="1">
      <c r="C2243" s="115"/>
      <c r="D2243" s="115"/>
      <c r="E2243" s="115"/>
      <c r="O2243" s="24"/>
      <c r="AB2243" s="24"/>
      <c r="AC2243" s="24"/>
      <c r="AD2243" s="24"/>
      <c r="AE2243" s="24"/>
      <c r="AV2243" s="24"/>
      <c r="AW2243" s="24"/>
      <c r="AX2243" s="24"/>
      <c r="AY2243" s="24"/>
    </row>
    <row r="2244" spans="3:51" s="23" customFormat="1">
      <c r="C2244" s="115"/>
      <c r="D2244" s="115"/>
      <c r="E2244" s="115"/>
      <c r="O2244" s="24"/>
      <c r="AB2244" s="24"/>
      <c r="AC2244" s="24"/>
      <c r="AD2244" s="24"/>
      <c r="AE2244" s="24"/>
      <c r="AV2244" s="24"/>
      <c r="AW2244" s="24"/>
      <c r="AX2244" s="24"/>
      <c r="AY2244" s="24"/>
    </row>
    <row r="2245" spans="3:51" s="23" customFormat="1">
      <c r="C2245" s="115"/>
      <c r="D2245" s="115"/>
      <c r="E2245" s="115"/>
      <c r="O2245" s="24"/>
      <c r="AB2245" s="24"/>
      <c r="AC2245" s="24"/>
      <c r="AD2245" s="24"/>
      <c r="AE2245" s="24"/>
      <c r="AV2245" s="24"/>
      <c r="AW2245" s="24"/>
      <c r="AX2245" s="24"/>
      <c r="AY2245" s="24"/>
    </row>
    <row r="2246" spans="3:51" s="23" customFormat="1">
      <c r="C2246" s="115"/>
      <c r="D2246" s="115"/>
      <c r="E2246" s="115"/>
      <c r="O2246" s="24"/>
      <c r="AB2246" s="24"/>
      <c r="AC2246" s="24"/>
      <c r="AD2246" s="24"/>
      <c r="AE2246" s="24"/>
      <c r="AV2246" s="24"/>
      <c r="AW2246" s="24"/>
      <c r="AX2246" s="24"/>
      <c r="AY2246" s="24"/>
    </row>
    <row r="2247" spans="3:51" s="23" customFormat="1">
      <c r="C2247" s="115"/>
      <c r="D2247" s="115"/>
      <c r="E2247" s="115"/>
      <c r="O2247" s="24"/>
      <c r="AB2247" s="24"/>
      <c r="AC2247" s="24"/>
      <c r="AD2247" s="24"/>
      <c r="AE2247" s="24"/>
      <c r="AV2247" s="24"/>
      <c r="AW2247" s="24"/>
      <c r="AX2247" s="24"/>
      <c r="AY2247" s="24"/>
    </row>
    <row r="2248" spans="3:51" s="23" customFormat="1">
      <c r="C2248" s="115"/>
      <c r="D2248" s="115"/>
      <c r="E2248" s="115"/>
      <c r="O2248" s="24"/>
      <c r="AB2248" s="24"/>
      <c r="AC2248" s="24"/>
      <c r="AD2248" s="24"/>
      <c r="AE2248" s="24"/>
      <c r="AV2248" s="24"/>
      <c r="AW2248" s="24"/>
      <c r="AX2248" s="24"/>
      <c r="AY2248" s="24"/>
    </row>
    <row r="2249" spans="3:51" s="23" customFormat="1">
      <c r="C2249" s="115"/>
      <c r="D2249" s="115"/>
      <c r="E2249" s="115"/>
      <c r="O2249" s="24"/>
      <c r="AB2249" s="24"/>
      <c r="AC2249" s="24"/>
      <c r="AD2249" s="24"/>
      <c r="AE2249" s="24"/>
      <c r="AV2249" s="24"/>
      <c r="AW2249" s="24"/>
      <c r="AX2249" s="24"/>
      <c r="AY2249" s="24"/>
    </row>
    <row r="2250" spans="3:51" s="23" customFormat="1">
      <c r="C2250" s="115"/>
      <c r="D2250" s="115"/>
      <c r="E2250" s="115"/>
      <c r="O2250" s="24"/>
      <c r="AB2250" s="24"/>
      <c r="AC2250" s="24"/>
      <c r="AD2250" s="24"/>
      <c r="AE2250" s="24"/>
      <c r="AV2250" s="24"/>
      <c r="AW2250" s="24"/>
      <c r="AX2250" s="24"/>
      <c r="AY2250" s="24"/>
    </row>
    <row r="2251" spans="3:51" s="23" customFormat="1">
      <c r="C2251" s="115"/>
      <c r="D2251" s="115"/>
      <c r="E2251" s="115"/>
      <c r="O2251" s="24"/>
      <c r="AB2251" s="24"/>
      <c r="AC2251" s="24"/>
      <c r="AD2251" s="24"/>
      <c r="AE2251" s="24"/>
      <c r="AV2251" s="24"/>
      <c r="AW2251" s="24"/>
      <c r="AX2251" s="24"/>
      <c r="AY2251" s="24"/>
    </row>
    <row r="2252" spans="3:51" s="23" customFormat="1">
      <c r="C2252" s="115"/>
      <c r="D2252" s="115"/>
      <c r="E2252" s="115"/>
      <c r="O2252" s="24"/>
      <c r="AB2252" s="24"/>
      <c r="AC2252" s="24"/>
      <c r="AD2252" s="24"/>
      <c r="AE2252" s="24"/>
      <c r="AV2252" s="24"/>
      <c r="AW2252" s="24"/>
      <c r="AX2252" s="24"/>
      <c r="AY2252" s="24"/>
    </row>
    <row r="2253" spans="3:51" s="23" customFormat="1">
      <c r="C2253" s="115"/>
      <c r="D2253" s="115"/>
      <c r="E2253" s="115"/>
      <c r="O2253" s="24"/>
      <c r="AB2253" s="24"/>
      <c r="AC2253" s="24"/>
      <c r="AD2253" s="24"/>
      <c r="AE2253" s="24"/>
      <c r="AV2253" s="24"/>
      <c r="AW2253" s="24"/>
      <c r="AX2253" s="24"/>
      <c r="AY2253" s="24"/>
    </row>
    <row r="2254" spans="3:51" s="23" customFormat="1">
      <c r="C2254" s="115"/>
      <c r="D2254" s="115"/>
      <c r="E2254" s="115"/>
      <c r="O2254" s="24"/>
      <c r="AB2254" s="24"/>
      <c r="AC2254" s="24"/>
      <c r="AD2254" s="24"/>
      <c r="AE2254" s="24"/>
      <c r="AV2254" s="24"/>
      <c r="AW2254" s="24"/>
      <c r="AX2254" s="24"/>
      <c r="AY2254" s="24"/>
    </row>
    <row r="2255" spans="3:51" s="23" customFormat="1">
      <c r="C2255" s="115"/>
      <c r="D2255" s="115"/>
      <c r="E2255" s="115"/>
      <c r="O2255" s="24"/>
      <c r="AB2255" s="24"/>
      <c r="AC2255" s="24"/>
      <c r="AD2255" s="24"/>
      <c r="AE2255" s="24"/>
      <c r="AV2255" s="24"/>
      <c r="AW2255" s="24"/>
      <c r="AX2255" s="24"/>
      <c r="AY2255" s="24"/>
    </row>
    <row r="2256" spans="3:51" s="23" customFormat="1">
      <c r="C2256" s="115"/>
      <c r="D2256" s="115"/>
      <c r="E2256" s="115"/>
      <c r="O2256" s="24"/>
      <c r="AB2256" s="24"/>
      <c r="AC2256" s="24"/>
      <c r="AD2256" s="24"/>
      <c r="AE2256" s="24"/>
      <c r="AV2256" s="24"/>
      <c r="AW2256" s="24"/>
      <c r="AX2256" s="24"/>
      <c r="AY2256" s="24"/>
    </row>
    <row r="2257" spans="3:51" s="23" customFormat="1">
      <c r="C2257" s="115"/>
      <c r="D2257" s="115"/>
      <c r="E2257" s="115"/>
      <c r="O2257" s="24"/>
      <c r="AB2257" s="24"/>
      <c r="AC2257" s="24"/>
      <c r="AD2257" s="24"/>
      <c r="AE2257" s="24"/>
      <c r="AV2257" s="24"/>
      <c r="AW2257" s="24"/>
      <c r="AX2257" s="24"/>
      <c r="AY2257" s="24"/>
    </row>
    <row r="2258" spans="3:51" s="23" customFormat="1">
      <c r="C2258" s="115"/>
      <c r="D2258" s="115"/>
      <c r="E2258" s="115"/>
      <c r="O2258" s="24"/>
      <c r="AB2258" s="24"/>
      <c r="AC2258" s="24"/>
      <c r="AD2258" s="24"/>
      <c r="AE2258" s="24"/>
      <c r="AV2258" s="24"/>
      <c r="AW2258" s="24"/>
      <c r="AX2258" s="24"/>
      <c r="AY2258" s="24"/>
    </row>
    <row r="2259" spans="3:51" s="23" customFormat="1">
      <c r="C2259" s="115"/>
      <c r="D2259" s="115"/>
      <c r="E2259" s="115"/>
      <c r="O2259" s="24"/>
      <c r="AB2259" s="24"/>
      <c r="AC2259" s="24"/>
      <c r="AD2259" s="24"/>
      <c r="AE2259" s="24"/>
      <c r="AV2259" s="24"/>
      <c r="AW2259" s="24"/>
      <c r="AX2259" s="24"/>
      <c r="AY2259" s="24"/>
    </row>
    <row r="2260" spans="3:51" s="23" customFormat="1">
      <c r="C2260" s="115"/>
      <c r="D2260" s="115"/>
      <c r="E2260" s="115"/>
      <c r="O2260" s="24"/>
      <c r="AB2260" s="24"/>
      <c r="AC2260" s="24"/>
      <c r="AD2260" s="24"/>
      <c r="AE2260" s="24"/>
      <c r="AV2260" s="24"/>
      <c r="AW2260" s="24"/>
      <c r="AX2260" s="24"/>
      <c r="AY2260" s="24"/>
    </row>
    <row r="2261" spans="3:51" s="23" customFormat="1">
      <c r="C2261" s="115"/>
      <c r="D2261" s="115"/>
      <c r="E2261" s="115"/>
      <c r="O2261" s="24"/>
      <c r="AB2261" s="24"/>
      <c r="AC2261" s="24"/>
      <c r="AD2261" s="24"/>
      <c r="AE2261" s="24"/>
      <c r="AV2261" s="24"/>
      <c r="AW2261" s="24"/>
      <c r="AX2261" s="24"/>
      <c r="AY2261" s="24"/>
    </row>
    <row r="2262" spans="3:51" s="23" customFormat="1">
      <c r="C2262" s="115"/>
      <c r="D2262" s="115"/>
      <c r="E2262" s="115"/>
      <c r="O2262" s="24"/>
      <c r="AB2262" s="24"/>
      <c r="AC2262" s="24"/>
      <c r="AD2262" s="24"/>
      <c r="AE2262" s="24"/>
      <c r="AV2262" s="24"/>
      <c r="AW2262" s="24"/>
      <c r="AX2262" s="24"/>
      <c r="AY2262" s="24"/>
    </row>
    <row r="2263" spans="3:51" s="23" customFormat="1">
      <c r="C2263" s="115"/>
      <c r="D2263" s="115"/>
      <c r="E2263" s="115"/>
      <c r="O2263" s="24"/>
      <c r="AB2263" s="24"/>
      <c r="AC2263" s="24"/>
      <c r="AD2263" s="24"/>
      <c r="AE2263" s="24"/>
      <c r="AV2263" s="24"/>
      <c r="AW2263" s="24"/>
      <c r="AX2263" s="24"/>
      <c r="AY2263" s="24"/>
    </row>
    <row r="2264" spans="3:51" s="23" customFormat="1">
      <c r="C2264" s="115"/>
      <c r="D2264" s="115"/>
      <c r="E2264" s="115"/>
      <c r="O2264" s="24"/>
      <c r="AB2264" s="24"/>
      <c r="AC2264" s="24"/>
      <c r="AD2264" s="24"/>
      <c r="AE2264" s="24"/>
      <c r="AV2264" s="24"/>
      <c r="AW2264" s="24"/>
      <c r="AX2264" s="24"/>
      <c r="AY2264" s="24"/>
    </row>
    <row r="2265" spans="3:51" s="23" customFormat="1">
      <c r="C2265" s="115"/>
      <c r="D2265" s="115"/>
      <c r="E2265" s="115"/>
      <c r="O2265" s="24"/>
      <c r="AB2265" s="24"/>
      <c r="AC2265" s="24"/>
      <c r="AD2265" s="24"/>
      <c r="AE2265" s="24"/>
      <c r="AV2265" s="24"/>
      <c r="AW2265" s="24"/>
      <c r="AX2265" s="24"/>
      <c r="AY2265" s="24"/>
    </row>
    <row r="2266" spans="3:51" s="23" customFormat="1">
      <c r="C2266" s="115"/>
      <c r="D2266" s="115"/>
      <c r="E2266" s="115"/>
      <c r="O2266" s="24"/>
      <c r="AB2266" s="24"/>
      <c r="AC2266" s="24"/>
      <c r="AD2266" s="24"/>
      <c r="AE2266" s="24"/>
      <c r="AV2266" s="24"/>
      <c r="AW2266" s="24"/>
      <c r="AX2266" s="24"/>
      <c r="AY2266" s="24"/>
    </row>
    <row r="2267" spans="3:51" s="23" customFormat="1">
      <c r="C2267" s="115"/>
      <c r="D2267" s="115"/>
      <c r="E2267" s="115"/>
      <c r="O2267" s="24"/>
      <c r="AB2267" s="24"/>
      <c r="AC2267" s="24"/>
      <c r="AD2267" s="24"/>
      <c r="AE2267" s="24"/>
      <c r="AV2267" s="24"/>
      <c r="AW2267" s="24"/>
      <c r="AX2267" s="24"/>
      <c r="AY2267" s="24"/>
    </row>
    <row r="2268" spans="3:51" s="23" customFormat="1">
      <c r="C2268" s="115"/>
      <c r="D2268" s="115"/>
      <c r="E2268" s="115"/>
      <c r="O2268" s="24"/>
      <c r="AB2268" s="24"/>
      <c r="AC2268" s="24"/>
      <c r="AD2268" s="24"/>
      <c r="AE2268" s="24"/>
      <c r="AV2268" s="24"/>
      <c r="AW2268" s="24"/>
      <c r="AX2268" s="24"/>
      <c r="AY2268" s="24"/>
    </row>
    <row r="2269" spans="3:51" s="23" customFormat="1">
      <c r="C2269" s="115"/>
      <c r="D2269" s="115"/>
      <c r="E2269" s="115"/>
      <c r="O2269" s="24"/>
      <c r="AB2269" s="24"/>
      <c r="AC2269" s="24"/>
      <c r="AD2269" s="24"/>
      <c r="AE2269" s="24"/>
      <c r="AV2269" s="24"/>
      <c r="AW2269" s="24"/>
      <c r="AX2269" s="24"/>
      <c r="AY2269" s="24"/>
    </row>
    <row r="2270" spans="3:51" s="23" customFormat="1">
      <c r="C2270" s="115"/>
      <c r="D2270" s="115"/>
      <c r="E2270" s="115"/>
      <c r="O2270" s="24"/>
      <c r="AB2270" s="24"/>
      <c r="AC2270" s="24"/>
      <c r="AD2270" s="24"/>
      <c r="AE2270" s="24"/>
      <c r="AV2270" s="24"/>
      <c r="AW2270" s="24"/>
      <c r="AX2270" s="24"/>
      <c r="AY2270" s="24"/>
    </row>
    <row r="2271" spans="3:51" s="23" customFormat="1">
      <c r="C2271" s="115"/>
      <c r="D2271" s="115"/>
      <c r="E2271" s="115"/>
      <c r="O2271" s="24"/>
      <c r="AB2271" s="24"/>
      <c r="AC2271" s="24"/>
      <c r="AD2271" s="24"/>
      <c r="AE2271" s="24"/>
      <c r="AV2271" s="24"/>
      <c r="AW2271" s="24"/>
      <c r="AX2271" s="24"/>
      <c r="AY2271" s="24"/>
    </row>
    <row r="2272" spans="3:51" s="23" customFormat="1">
      <c r="C2272" s="115"/>
      <c r="D2272" s="115"/>
      <c r="E2272" s="115"/>
      <c r="O2272" s="24"/>
      <c r="AB2272" s="24"/>
      <c r="AC2272" s="24"/>
      <c r="AD2272" s="24"/>
      <c r="AE2272" s="24"/>
      <c r="AV2272" s="24"/>
      <c r="AW2272" s="24"/>
      <c r="AX2272" s="24"/>
      <c r="AY2272" s="24"/>
    </row>
    <row r="2273" spans="3:51" s="23" customFormat="1">
      <c r="C2273" s="115"/>
      <c r="D2273" s="115"/>
      <c r="E2273" s="115"/>
      <c r="O2273" s="24"/>
      <c r="AB2273" s="24"/>
      <c r="AC2273" s="24"/>
      <c r="AD2273" s="24"/>
      <c r="AE2273" s="24"/>
      <c r="AV2273" s="24"/>
      <c r="AW2273" s="24"/>
      <c r="AX2273" s="24"/>
      <c r="AY2273" s="24"/>
    </row>
    <row r="2274" spans="3:51" s="23" customFormat="1">
      <c r="C2274" s="115"/>
      <c r="D2274" s="115"/>
      <c r="E2274" s="115"/>
      <c r="O2274" s="24"/>
      <c r="AB2274" s="24"/>
      <c r="AC2274" s="24"/>
      <c r="AD2274" s="24"/>
      <c r="AE2274" s="24"/>
      <c r="AV2274" s="24"/>
      <c r="AW2274" s="24"/>
      <c r="AX2274" s="24"/>
      <c r="AY2274" s="24"/>
    </row>
    <row r="2275" spans="3:51" s="23" customFormat="1">
      <c r="C2275" s="115"/>
      <c r="D2275" s="115"/>
      <c r="E2275" s="115"/>
      <c r="O2275" s="24"/>
      <c r="AB2275" s="24"/>
      <c r="AC2275" s="24"/>
      <c r="AD2275" s="24"/>
      <c r="AE2275" s="24"/>
      <c r="AV2275" s="24"/>
      <c r="AW2275" s="24"/>
      <c r="AX2275" s="24"/>
      <c r="AY2275" s="24"/>
    </row>
    <row r="2276" spans="3:51" s="23" customFormat="1">
      <c r="C2276" s="115"/>
      <c r="D2276" s="115"/>
      <c r="E2276" s="115"/>
      <c r="O2276" s="24"/>
      <c r="AB2276" s="24"/>
      <c r="AC2276" s="24"/>
      <c r="AD2276" s="24"/>
      <c r="AE2276" s="24"/>
      <c r="AV2276" s="24"/>
      <c r="AW2276" s="24"/>
      <c r="AX2276" s="24"/>
      <c r="AY2276" s="24"/>
    </row>
    <row r="2277" spans="3:51" s="23" customFormat="1">
      <c r="C2277" s="115"/>
      <c r="D2277" s="115"/>
      <c r="E2277" s="115"/>
      <c r="O2277" s="24"/>
      <c r="AB2277" s="24"/>
      <c r="AC2277" s="24"/>
      <c r="AD2277" s="24"/>
      <c r="AE2277" s="24"/>
      <c r="AV2277" s="24"/>
      <c r="AW2277" s="24"/>
      <c r="AX2277" s="24"/>
      <c r="AY2277" s="24"/>
    </row>
    <row r="2278" spans="3:51" s="23" customFormat="1">
      <c r="C2278" s="115"/>
      <c r="D2278" s="115"/>
      <c r="E2278" s="115"/>
      <c r="O2278" s="24"/>
      <c r="AB2278" s="24"/>
      <c r="AC2278" s="24"/>
      <c r="AD2278" s="24"/>
      <c r="AE2278" s="24"/>
      <c r="AV2278" s="24"/>
      <c r="AW2278" s="24"/>
      <c r="AX2278" s="24"/>
      <c r="AY2278" s="24"/>
    </row>
    <row r="2279" spans="3:51" s="23" customFormat="1">
      <c r="C2279" s="115"/>
      <c r="D2279" s="115"/>
      <c r="E2279" s="115"/>
      <c r="O2279" s="24"/>
      <c r="AB2279" s="24"/>
      <c r="AC2279" s="24"/>
      <c r="AD2279" s="24"/>
      <c r="AE2279" s="24"/>
      <c r="AV2279" s="24"/>
      <c r="AW2279" s="24"/>
      <c r="AX2279" s="24"/>
      <c r="AY2279" s="24"/>
    </row>
    <row r="2280" spans="3:51" s="23" customFormat="1">
      <c r="C2280" s="115"/>
      <c r="D2280" s="115"/>
      <c r="E2280" s="115"/>
      <c r="O2280" s="24"/>
      <c r="AB2280" s="24"/>
      <c r="AC2280" s="24"/>
      <c r="AD2280" s="24"/>
      <c r="AE2280" s="24"/>
      <c r="AV2280" s="24"/>
      <c r="AW2280" s="24"/>
      <c r="AX2280" s="24"/>
      <c r="AY2280" s="24"/>
    </row>
    <row r="2281" spans="3:51" s="23" customFormat="1">
      <c r="C2281" s="115"/>
      <c r="D2281" s="115"/>
      <c r="E2281" s="115"/>
      <c r="O2281" s="24"/>
      <c r="AB2281" s="24"/>
      <c r="AC2281" s="24"/>
      <c r="AD2281" s="24"/>
      <c r="AE2281" s="24"/>
      <c r="AV2281" s="24"/>
      <c r="AW2281" s="24"/>
      <c r="AX2281" s="24"/>
      <c r="AY2281" s="24"/>
    </row>
    <row r="2282" spans="3:51" s="23" customFormat="1">
      <c r="C2282" s="115"/>
      <c r="D2282" s="115"/>
      <c r="E2282" s="115"/>
      <c r="O2282" s="24"/>
      <c r="AB2282" s="24"/>
      <c r="AC2282" s="24"/>
      <c r="AD2282" s="24"/>
      <c r="AE2282" s="24"/>
      <c r="AV2282" s="24"/>
      <c r="AW2282" s="24"/>
      <c r="AX2282" s="24"/>
      <c r="AY2282" s="24"/>
    </row>
    <row r="2283" spans="3:51" s="23" customFormat="1">
      <c r="C2283" s="115"/>
      <c r="D2283" s="115"/>
      <c r="E2283" s="115"/>
      <c r="O2283" s="24"/>
      <c r="AB2283" s="24"/>
      <c r="AC2283" s="24"/>
      <c r="AD2283" s="24"/>
      <c r="AE2283" s="24"/>
      <c r="AV2283" s="24"/>
      <c r="AW2283" s="24"/>
      <c r="AX2283" s="24"/>
      <c r="AY2283" s="24"/>
    </row>
    <row r="2284" spans="3:51" s="23" customFormat="1">
      <c r="C2284" s="115"/>
      <c r="D2284" s="115"/>
      <c r="E2284" s="115"/>
      <c r="O2284" s="24"/>
      <c r="AB2284" s="24"/>
      <c r="AC2284" s="24"/>
      <c r="AD2284" s="24"/>
      <c r="AE2284" s="24"/>
      <c r="AV2284" s="24"/>
      <c r="AW2284" s="24"/>
      <c r="AX2284" s="24"/>
      <c r="AY2284" s="24"/>
    </row>
    <row r="2285" spans="3:51" s="23" customFormat="1">
      <c r="C2285" s="115"/>
      <c r="D2285" s="115"/>
      <c r="E2285" s="115"/>
      <c r="O2285" s="24"/>
      <c r="AB2285" s="24"/>
      <c r="AC2285" s="24"/>
      <c r="AD2285" s="24"/>
      <c r="AE2285" s="24"/>
      <c r="AV2285" s="24"/>
      <c r="AW2285" s="24"/>
      <c r="AX2285" s="24"/>
      <c r="AY2285" s="24"/>
    </row>
    <row r="2286" spans="3:51" s="23" customFormat="1">
      <c r="C2286" s="115"/>
      <c r="D2286" s="115"/>
      <c r="E2286" s="115"/>
      <c r="O2286" s="24"/>
      <c r="AB2286" s="24"/>
      <c r="AC2286" s="24"/>
      <c r="AD2286" s="24"/>
      <c r="AE2286" s="24"/>
      <c r="AV2286" s="24"/>
      <c r="AW2286" s="24"/>
      <c r="AX2286" s="24"/>
      <c r="AY2286" s="24"/>
    </row>
    <row r="2287" spans="3:51" s="23" customFormat="1">
      <c r="C2287" s="115"/>
      <c r="D2287" s="115"/>
      <c r="E2287" s="115"/>
      <c r="O2287" s="24"/>
      <c r="AB2287" s="24"/>
      <c r="AC2287" s="24"/>
      <c r="AD2287" s="24"/>
      <c r="AE2287" s="24"/>
      <c r="AV2287" s="24"/>
      <c r="AW2287" s="24"/>
      <c r="AX2287" s="24"/>
      <c r="AY2287" s="24"/>
    </row>
    <row r="2288" spans="3:51" s="23" customFormat="1">
      <c r="C2288" s="115"/>
      <c r="D2288" s="115"/>
      <c r="E2288" s="115"/>
      <c r="O2288" s="24"/>
      <c r="AB2288" s="24"/>
      <c r="AC2288" s="24"/>
      <c r="AD2288" s="24"/>
      <c r="AE2288" s="24"/>
      <c r="AV2288" s="24"/>
      <c r="AW2288" s="24"/>
      <c r="AX2288" s="24"/>
      <c r="AY2288" s="24"/>
    </row>
    <row r="2289" spans="3:51" s="23" customFormat="1">
      <c r="C2289" s="115"/>
      <c r="D2289" s="115"/>
      <c r="E2289" s="115"/>
      <c r="O2289" s="24"/>
      <c r="AB2289" s="24"/>
      <c r="AC2289" s="24"/>
      <c r="AD2289" s="24"/>
      <c r="AE2289" s="24"/>
      <c r="AV2289" s="24"/>
      <c r="AW2289" s="24"/>
      <c r="AX2289" s="24"/>
      <c r="AY2289" s="24"/>
    </row>
    <row r="2290" spans="3:51" s="23" customFormat="1">
      <c r="C2290" s="115"/>
      <c r="D2290" s="115"/>
      <c r="E2290" s="115"/>
      <c r="O2290" s="24"/>
      <c r="AB2290" s="24"/>
      <c r="AC2290" s="24"/>
      <c r="AD2290" s="24"/>
      <c r="AE2290" s="24"/>
      <c r="AV2290" s="24"/>
      <c r="AW2290" s="24"/>
      <c r="AX2290" s="24"/>
      <c r="AY2290" s="24"/>
    </row>
    <row r="2291" spans="3:51" s="23" customFormat="1">
      <c r="C2291" s="115"/>
      <c r="D2291" s="115"/>
      <c r="E2291" s="115"/>
      <c r="O2291" s="24"/>
      <c r="AB2291" s="24"/>
      <c r="AC2291" s="24"/>
      <c r="AD2291" s="24"/>
      <c r="AE2291" s="24"/>
      <c r="AV2291" s="24"/>
      <c r="AW2291" s="24"/>
      <c r="AX2291" s="24"/>
      <c r="AY2291" s="24"/>
    </row>
    <row r="2292" spans="3:51" s="23" customFormat="1">
      <c r="C2292" s="115"/>
      <c r="D2292" s="115"/>
      <c r="E2292" s="115"/>
      <c r="O2292" s="24"/>
      <c r="AB2292" s="24"/>
      <c r="AC2292" s="24"/>
      <c r="AD2292" s="24"/>
      <c r="AE2292" s="24"/>
      <c r="AV2292" s="24"/>
      <c r="AW2292" s="24"/>
      <c r="AX2292" s="24"/>
      <c r="AY2292" s="24"/>
    </row>
    <row r="2293" spans="3:51" s="23" customFormat="1">
      <c r="C2293" s="115"/>
      <c r="D2293" s="115"/>
      <c r="E2293" s="115"/>
      <c r="O2293" s="24"/>
      <c r="AB2293" s="24"/>
      <c r="AC2293" s="24"/>
      <c r="AD2293" s="24"/>
      <c r="AE2293" s="24"/>
      <c r="AV2293" s="24"/>
      <c r="AW2293" s="24"/>
      <c r="AX2293" s="24"/>
      <c r="AY2293" s="24"/>
    </row>
    <row r="2294" spans="3:51" s="23" customFormat="1">
      <c r="C2294" s="115"/>
      <c r="D2294" s="115"/>
      <c r="E2294" s="115"/>
      <c r="O2294" s="24"/>
      <c r="AB2294" s="24"/>
      <c r="AC2294" s="24"/>
      <c r="AD2294" s="24"/>
      <c r="AE2294" s="24"/>
      <c r="AV2294" s="24"/>
      <c r="AW2294" s="24"/>
      <c r="AX2294" s="24"/>
      <c r="AY2294" s="24"/>
    </row>
    <row r="2295" spans="3:51" s="23" customFormat="1">
      <c r="C2295" s="115"/>
      <c r="D2295" s="115"/>
      <c r="E2295" s="115"/>
      <c r="O2295" s="24"/>
      <c r="AB2295" s="24"/>
      <c r="AC2295" s="24"/>
      <c r="AD2295" s="24"/>
      <c r="AE2295" s="24"/>
      <c r="AV2295" s="24"/>
      <c r="AW2295" s="24"/>
      <c r="AX2295" s="24"/>
      <c r="AY2295" s="24"/>
    </row>
    <row r="2296" spans="3:51" s="23" customFormat="1">
      <c r="C2296" s="115"/>
      <c r="D2296" s="115"/>
      <c r="E2296" s="115"/>
      <c r="O2296" s="24"/>
      <c r="AB2296" s="24"/>
      <c r="AC2296" s="24"/>
      <c r="AD2296" s="24"/>
      <c r="AE2296" s="24"/>
      <c r="AV2296" s="24"/>
      <c r="AW2296" s="24"/>
      <c r="AX2296" s="24"/>
      <c r="AY2296" s="24"/>
    </row>
    <row r="2297" spans="3:51" s="23" customFormat="1">
      <c r="C2297" s="115"/>
      <c r="D2297" s="115"/>
      <c r="E2297" s="115"/>
      <c r="O2297" s="24"/>
      <c r="AB2297" s="24"/>
      <c r="AC2297" s="24"/>
      <c r="AD2297" s="24"/>
      <c r="AE2297" s="24"/>
      <c r="AV2297" s="24"/>
      <c r="AW2297" s="24"/>
      <c r="AX2297" s="24"/>
      <c r="AY2297" s="24"/>
    </row>
    <row r="2298" spans="3:51" s="23" customFormat="1">
      <c r="C2298" s="115"/>
      <c r="D2298" s="115"/>
      <c r="E2298" s="115"/>
      <c r="O2298" s="24"/>
      <c r="AB2298" s="24"/>
      <c r="AC2298" s="24"/>
      <c r="AD2298" s="24"/>
      <c r="AE2298" s="24"/>
      <c r="AV2298" s="24"/>
      <c r="AW2298" s="24"/>
      <c r="AX2298" s="24"/>
      <c r="AY2298" s="24"/>
    </row>
    <row r="2299" spans="3:51" s="23" customFormat="1">
      <c r="C2299" s="115"/>
      <c r="D2299" s="115"/>
      <c r="E2299" s="115"/>
      <c r="O2299" s="24"/>
      <c r="AB2299" s="24"/>
      <c r="AC2299" s="24"/>
      <c r="AD2299" s="24"/>
      <c r="AE2299" s="24"/>
      <c r="AV2299" s="24"/>
      <c r="AW2299" s="24"/>
      <c r="AX2299" s="24"/>
      <c r="AY2299" s="24"/>
    </row>
    <row r="2300" spans="3:51" s="23" customFormat="1">
      <c r="C2300" s="115"/>
      <c r="D2300" s="115"/>
      <c r="E2300" s="115"/>
      <c r="O2300" s="24"/>
      <c r="AB2300" s="24"/>
      <c r="AC2300" s="24"/>
      <c r="AD2300" s="24"/>
      <c r="AE2300" s="24"/>
      <c r="AV2300" s="24"/>
      <c r="AW2300" s="24"/>
      <c r="AX2300" s="24"/>
      <c r="AY2300" s="24"/>
    </row>
    <row r="2301" spans="3:51" s="23" customFormat="1">
      <c r="C2301" s="115"/>
      <c r="D2301" s="115"/>
      <c r="E2301" s="115"/>
      <c r="O2301" s="24"/>
      <c r="AB2301" s="24"/>
      <c r="AC2301" s="24"/>
      <c r="AD2301" s="24"/>
      <c r="AE2301" s="24"/>
      <c r="AV2301" s="24"/>
      <c r="AW2301" s="24"/>
      <c r="AX2301" s="24"/>
      <c r="AY2301" s="24"/>
    </row>
    <row r="2302" spans="3:51" s="23" customFormat="1">
      <c r="C2302" s="115"/>
      <c r="D2302" s="115"/>
      <c r="E2302" s="115"/>
      <c r="O2302" s="24"/>
      <c r="AB2302" s="24"/>
      <c r="AC2302" s="24"/>
      <c r="AD2302" s="24"/>
      <c r="AE2302" s="24"/>
      <c r="AV2302" s="24"/>
      <c r="AW2302" s="24"/>
      <c r="AX2302" s="24"/>
      <c r="AY2302" s="24"/>
    </row>
    <row r="2303" spans="3:51" s="23" customFormat="1">
      <c r="C2303" s="115"/>
      <c r="D2303" s="115"/>
      <c r="E2303" s="115"/>
      <c r="O2303" s="24"/>
      <c r="AB2303" s="24"/>
      <c r="AC2303" s="24"/>
      <c r="AD2303" s="24"/>
      <c r="AE2303" s="24"/>
      <c r="AV2303" s="24"/>
      <c r="AW2303" s="24"/>
      <c r="AX2303" s="24"/>
      <c r="AY2303" s="24"/>
    </row>
    <row r="2304" spans="3:51" s="23" customFormat="1">
      <c r="C2304" s="115"/>
      <c r="D2304" s="115"/>
      <c r="E2304" s="115"/>
      <c r="O2304" s="24"/>
      <c r="AB2304" s="24"/>
      <c r="AC2304" s="24"/>
      <c r="AD2304" s="24"/>
      <c r="AE2304" s="24"/>
      <c r="AV2304" s="24"/>
      <c r="AW2304" s="24"/>
      <c r="AX2304" s="24"/>
      <c r="AY2304" s="24"/>
    </row>
    <row r="2305" spans="3:51" s="23" customFormat="1">
      <c r="C2305" s="115"/>
      <c r="D2305" s="115"/>
      <c r="E2305" s="115"/>
      <c r="O2305" s="24"/>
      <c r="AB2305" s="24"/>
      <c r="AC2305" s="24"/>
      <c r="AD2305" s="24"/>
      <c r="AE2305" s="24"/>
      <c r="AV2305" s="24"/>
      <c r="AW2305" s="24"/>
      <c r="AX2305" s="24"/>
      <c r="AY2305" s="24"/>
    </row>
    <row r="2306" spans="3:51" s="23" customFormat="1">
      <c r="C2306" s="115"/>
      <c r="D2306" s="115"/>
      <c r="E2306" s="115"/>
      <c r="O2306" s="24"/>
      <c r="AB2306" s="24"/>
      <c r="AC2306" s="24"/>
      <c r="AD2306" s="24"/>
      <c r="AE2306" s="24"/>
      <c r="AV2306" s="24"/>
      <c r="AW2306" s="24"/>
      <c r="AX2306" s="24"/>
      <c r="AY2306" s="24"/>
    </row>
    <row r="2307" spans="3:51" s="23" customFormat="1">
      <c r="C2307" s="115"/>
      <c r="D2307" s="115"/>
      <c r="E2307" s="115"/>
      <c r="O2307" s="24"/>
      <c r="AB2307" s="24"/>
      <c r="AC2307" s="24"/>
      <c r="AD2307" s="24"/>
      <c r="AE2307" s="24"/>
      <c r="AV2307" s="24"/>
      <c r="AW2307" s="24"/>
      <c r="AX2307" s="24"/>
      <c r="AY2307" s="24"/>
    </row>
    <row r="2308" spans="3:51" s="23" customFormat="1">
      <c r="C2308" s="115"/>
      <c r="D2308" s="115"/>
      <c r="E2308" s="115"/>
      <c r="O2308" s="24"/>
      <c r="AB2308" s="24"/>
      <c r="AC2308" s="24"/>
      <c r="AD2308" s="24"/>
      <c r="AE2308" s="24"/>
      <c r="AV2308" s="24"/>
      <c r="AW2308" s="24"/>
      <c r="AX2308" s="24"/>
      <c r="AY2308" s="24"/>
    </row>
    <row r="2309" spans="3:51" s="23" customFormat="1">
      <c r="C2309" s="115"/>
      <c r="D2309" s="115"/>
      <c r="E2309" s="115"/>
      <c r="O2309" s="24"/>
      <c r="AB2309" s="24"/>
      <c r="AC2309" s="24"/>
      <c r="AD2309" s="24"/>
      <c r="AE2309" s="24"/>
      <c r="AV2309" s="24"/>
      <c r="AW2309" s="24"/>
      <c r="AX2309" s="24"/>
      <c r="AY2309" s="24"/>
    </row>
    <row r="2310" spans="3:51" s="23" customFormat="1">
      <c r="C2310" s="115"/>
      <c r="D2310" s="115"/>
      <c r="E2310" s="115"/>
      <c r="O2310" s="24"/>
      <c r="AB2310" s="24"/>
      <c r="AC2310" s="24"/>
      <c r="AD2310" s="24"/>
      <c r="AE2310" s="24"/>
      <c r="AV2310" s="24"/>
      <c r="AW2310" s="24"/>
      <c r="AX2310" s="24"/>
      <c r="AY2310" s="24"/>
    </row>
    <row r="2311" spans="3:51" s="23" customFormat="1">
      <c r="C2311" s="115"/>
      <c r="D2311" s="115"/>
      <c r="E2311" s="115"/>
      <c r="O2311" s="24"/>
      <c r="AB2311" s="24"/>
      <c r="AC2311" s="24"/>
      <c r="AD2311" s="24"/>
      <c r="AE2311" s="24"/>
      <c r="AV2311" s="24"/>
      <c r="AW2311" s="24"/>
      <c r="AX2311" s="24"/>
      <c r="AY2311" s="24"/>
    </row>
    <row r="2312" spans="3:51" s="23" customFormat="1">
      <c r="C2312" s="115"/>
      <c r="D2312" s="115"/>
      <c r="E2312" s="115"/>
      <c r="O2312" s="24"/>
      <c r="AB2312" s="24"/>
      <c r="AC2312" s="24"/>
      <c r="AD2312" s="24"/>
      <c r="AE2312" s="24"/>
      <c r="AV2312" s="24"/>
      <c r="AW2312" s="24"/>
      <c r="AX2312" s="24"/>
      <c r="AY2312" s="24"/>
    </row>
    <row r="2313" spans="3:51" s="23" customFormat="1">
      <c r="C2313" s="115"/>
      <c r="D2313" s="115"/>
      <c r="E2313" s="115"/>
      <c r="O2313" s="24"/>
      <c r="AB2313" s="24"/>
      <c r="AC2313" s="24"/>
      <c r="AD2313" s="24"/>
      <c r="AE2313" s="24"/>
      <c r="AV2313" s="24"/>
      <c r="AW2313" s="24"/>
      <c r="AX2313" s="24"/>
      <c r="AY2313" s="24"/>
    </row>
    <row r="2314" spans="3:51" s="23" customFormat="1">
      <c r="C2314" s="115"/>
      <c r="D2314" s="115"/>
      <c r="E2314" s="115"/>
      <c r="O2314" s="24"/>
      <c r="AB2314" s="24"/>
      <c r="AC2314" s="24"/>
      <c r="AD2314" s="24"/>
      <c r="AE2314" s="24"/>
      <c r="AV2314" s="24"/>
      <c r="AW2314" s="24"/>
      <c r="AX2314" s="24"/>
      <c r="AY2314" s="24"/>
    </row>
    <row r="2315" spans="3:51" s="23" customFormat="1">
      <c r="C2315" s="115"/>
      <c r="D2315" s="115"/>
      <c r="E2315" s="115"/>
      <c r="O2315" s="24"/>
      <c r="AB2315" s="24"/>
      <c r="AC2315" s="24"/>
      <c r="AD2315" s="24"/>
      <c r="AE2315" s="24"/>
      <c r="AV2315" s="24"/>
      <c r="AW2315" s="24"/>
      <c r="AX2315" s="24"/>
      <c r="AY2315" s="24"/>
    </row>
    <row r="2316" spans="3:51" s="23" customFormat="1">
      <c r="C2316" s="115"/>
      <c r="D2316" s="115"/>
      <c r="E2316" s="115"/>
      <c r="O2316" s="24"/>
      <c r="AB2316" s="24"/>
      <c r="AC2316" s="24"/>
      <c r="AD2316" s="24"/>
      <c r="AE2316" s="24"/>
      <c r="AV2316" s="24"/>
      <c r="AW2316" s="24"/>
      <c r="AX2316" s="24"/>
      <c r="AY2316" s="24"/>
    </row>
    <row r="2317" spans="3:51" s="23" customFormat="1">
      <c r="C2317" s="115"/>
      <c r="D2317" s="115"/>
      <c r="E2317" s="115"/>
      <c r="O2317" s="24"/>
      <c r="AB2317" s="24"/>
      <c r="AC2317" s="24"/>
      <c r="AD2317" s="24"/>
      <c r="AE2317" s="24"/>
      <c r="AV2317" s="24"/>
      <c r="AW2317" s="24"/>
      <c r="AX2317" s="24"/>
      <c r="AY2317" s="24"/>
    </row>
    <row r="2318" spans="3:51" s="23" customFormat="1">
      <c r="C2318" s="115"/>
      <c r="D2318" s="115"/>
      <c r="E2318" s="115"/>
      <c r="O2318" s="24"/>
      <c r="AB2318" s="24"/>
      <c r="AC2318" s="24"/>
      <c r="AD2318" s="24"/>
      <c r="AE2318" s="24"/>
      <c r="AV2318" s="24"/>
      <c r="AW2318" s="24"/>
      <c r="AX2318" s="24"/>
      <c r="AY2318" s="24"/>
    </row>
    <row r="2319" spans="3:51" s="23" customFormat="1">
      <c r="C2319" s="115"/>
      <c r="D2319" s="115"/>
      <c r="E2319" s="115"/>
      <c r="O2319" s="24"/>
      <c r="AB2319" s="24"/>
      <c r="AC2319" s="24"/>
      <c r="AD2319" s="24"/>
      <c r="AE2319" s="24"/>
      <c r="AV2319" s="24"/>
      <c r="AW2319" s="24"/>
      <c r="AX2319" s="24"/>
      <c r="AY2319" s="24"/>
    </row>
    <row r="2320" spans="3:51" s="23" customFormat="1">
      <c r="C2320" s="115"/>
      <c r="D2320" s="115"/>
      <c r="E2320" s="115"/>
      <c r="O2320" s="24"/>
      <c r="AB2320" s="24"/>
      <c r="AC2320" s="24"/>
      <c r="AD2320" s="24"/>
      <c r="AE2320" s="24"/>
      <c r="AV2320" s="24"/>
      <c r="AW2320" s="24"/>
      <c r="AX2320" s="24"/>
      <c r="AY2320" s="24"/>
    </row>
    <row r="2321" spans="3:51" s="23" customFormat="1">
      <c r="C2321" s="115"/>
      <c r="D2321" s="115"/>
      <c r="E2321" s="115"/>
      <c r="O2321" s="24"/>
      <c r="AB2321" s="24"/>
      <c r="AC2321" s="24"/>
      <c r="AD2321" s="24"/>
      <c r="AE2321" s="24"/>
      <c r="AV2321" s="24"/>
      <c r="AW2321" s="24"/>
      <c r="AX2321" s="24"/>
      <c r="AY2321" s="24"/>
    </row>
    <row r="2322" spans="3:51" s="23" customFormat="1">
      <c r="C2322" s="115"/>
      <c r="D2322" s="115"/>
      <c r="E2322" s="115"/>
      <c r="O2322" s="24"/>
      <c r="AB2322" s="24"/>
      <c r="AC2322" s="24"/>
      <c r="AD2322" s="24"/>
      <c r="AE2322" s="24"/>
      <c r="AV2322" s="24"/>
      <c r="AW2322" s="24"/>
      <c r="AX2322" s="24"/>
      <c r="AY2322" s="24"/>
    </row>
    <row r="2323" spans="3:51" s="23" customFormat="1">
      <c r="C2323" s="115"/>
      <c r="D2323" s="115"/>
      <c r="E2323" s="115"/>
      <c r="O2323" s="24"/>
      <c r="AB2323" s="24"/>
      <c r="AC2323" s="24"/>
      <c r="AD2323" s="24"/>
      <c r="AE2323" s="24"/>
      <c r="AV2323" s="24"/>
      <c r="AW2323" s="24"/>
      <c r="AX2323" s="24"/>
      <c r="AY2323" s="24"/>
    </row>
    <row r="2324" spans="3:51" s="23" customFormat="1">
      <c r="C2324" s="115"/>
      <c r="D2324" s="115"/>
      <c r="E2324" s="115"/>
      <c r="O2324" s="24"/>
      <c r="AB2324" s="24"/>
      <c r="AC2324" s="24"/>
      <c r="AD2324" s="24"/>
      <c r="AE2324" s="24"/>
      <c r="AV2324" s="24"/>
      <c r="AW2324" s="24"/>
      <c r="AX2324" s="24"/>
      <c r="AY2324" s="24"/>
    </row>
    <row r="2325" spans="3:51" s="23" customFormat="1">
      <c r="C2325" s="115"/>
      <c r="D2325" s="115"/>
      <c r="E2325" s="115"/>
      <c r="O2325" s="24"/>
      <c r="AB2325" s="24"/>
      <c r="AC2325" s="24"/>
      <c r="AD2325" s="24"/>
      <c r="AE2325" s="24"/>
      <c r="AV2325" s="24"/>
      <c r="AW2325" s="24"/>
      <c r="AX2325" s="24"/>
      <c r="AY2325" s="24"/>
    </row>
    <row r="2326" spans="3:51" s="23" customFormat="1">
      <c r="C2326" s="115"/>
      <c r="D2326" s="115"/>
      <c r="E2326" s="115"/>
      <c r="O2326" s="24"/>
      <c r="AB2326" s="24"/>
      <c r="AC2326" s="24"/>
      <c r="AD2326" s="24"/>
      <c r="AE2326" s="24"/>
      <c r="AV2326" s="24"/>
      <c r="AW2326" s="24"/>
      <c r="AX2326" s="24"/>
      <c r="AY2326" s="24"/>
    </row>
    <row r="2327" spans="3:51" s="23" customFormat="1">
      <c r="C2327" s="115"/>
      <c r="D2327" s="115"/>
      <c r="E2327" s="115"/>
      <c r="O2327" s="24"/>
      <c r="AB2327" s="24"/>
      <c r="AC2327" s="24"/>
      <c r="AD2327" s="24"/>
      <c r="AE2327" s="24"/>
      <c r="AV2327" s="24"/>
      <c r="AW2327" s="24"/>
      <c r="AX2327" s="24"/>
      <c r="AY2327" s="24"/>
    </row>
    <row r="2328" spans="3:51" s="23" customFormat="1">
      <c r="C2328" s="115"/>
      <c r="D2328" s="115"/>
      <c r="E2328" s="115"/>
      <c r="O2328" s="24"/>
      <c r="AB2328" s="24"/>
      <c r="AC2328" s="24"/>
      <c r="AD2328" s="24"/>
      <c r="AE2328" s="24"/>
      <c r="AV2328" s="24"/>
      <c r="AW2328" s="24"/>
      <c r="AX2328" s="24"/>
      <c r="AY2328" s="24"/>
    </row>
    <row r="2329" spans="3:51" s="23" customFormat="1">
      <c r="C2329" s="115"/>
      <c r="D2329" s="115"/>
      <c r="E2329" s="115"/>
      <c r="O2329" s="24"/>
      <c r="AB2329" s="24"/>
      <c r="AC2329" s="24"/>
      <c r="AD2329" s="24"/>
      <c r="AE2329" s="24"/>
      <c r="AV2329" s="24"/>
      <c r="AW2329" s="24"/>
      <c r="AX2329" s="24"/>
      <c r="AY2329" s="24"/>
    </row>
    <row r="2330" spans="3:51" s="23" customFormat="1">
      <c r="C2330" s="115"/>
      <c r="D2330" s="115"/>
      <c r="E2330" s="115"/>
      <c r="O2330" s="24"/>
      <c r="AB2330" s="24"/>
      <c r="AC2330" s="24"/>
      <c r="AD2330" s="24"/>
      <c r="AE2330" s="24"/>
      <c r="AV2330" s="24"/>
      <c r="AW2330" s="24"/>
      <c r="AX2330" s="24"/>
      <c r="AY2330" s="24"/>
    </row>
    <row r="2331" spans="3:51" s="23" customFormat="1">
      <c r="C2331" s="115"/>
      <c r="D2331" s="115"/>
      <c r="E2331" s="115"/>
      <c r="O2331" s="24"/>
      <c r="AB2331" s="24"/>
      <c r="AC2331" s="24"/>
      <c r="AD2331" s="24"/>
      <c r="AE2331" s="24"/>
      <c r="AV2331" s="24"/>
      <c r="AW2331" s="24"/>
      <c r="AX2331" s="24"/>
      <c r="AY2331" s="24"/>
    </row>
    <row r="2332" spans="3:51" s="23" customFormat="1">
      <c r="C2332" s="115"/>
      <c r="D2332" s="115"/>
      <c r="E2332" s="115"/>
      <c r="O2332" s="24"/>
      <c r="AB2332" s="24"/>
      <c r="AC2332" s="24"/>
      <c r="AD2332" s="24"/>
      <c r="AE2332" s="24"/>
      <c r="AV2332" s="24"/>
      <c r="AW2332" s="24"/>
      <c r="AX2332" s="24"/>
      <c r="AY2332" s="24"/>
    </row>
    <row r="2333" spans="3:51" s="23" customFormat="1">
      <c r="C2333" s="115"/>
      <c r="D2333" s="115"/>
      <c r="E2333" s="115"/>
      <c r="O2333" s="24"/>
      <c r="AB2333" s="24"/>
      <c r="AC2333" s="24"/>
      <c r="AD2333" s="24"/>
      <c r="AE2333" s="24"/>
      <c r="AV2333" s="24"/>
      <c r="AW2333" s="24"/>
      <c r="AX2333" s="24"/>
      <c r="AY2333" s="24"/>
    </row>
    <row r="2334" spans="3:51" s="23" customFormat="1">
      <c r="C2334" s="115"/>
      <c r="D2334" s="115"/>
      <c r="E2334" s="115"/>
      <c r="O2334" s="24"/>
      <c r="AB2334" s="24"/>
      <c r="AC2334" s="24"/>
      <c r="AD2334" s="24"/>
      <c r="AE2334" s="24"/>
      <c r="AV2334" s="24"/>
      <c r="AW2334" s="24"/>
      <c r="AX2334" s="24"/>
      <c r="AY2334" s="24"/>
    </row>
    <row r="2335" spans="3:51" s="23" customFormat="1">
      <c r="C2335" s="115"/>
      <c r="D2335" s="115"/>
      <c r="E2335" s="115"/>
      <c r="O2335" s="24"/>
      <c r="AB2335" s="24"/>
      <c r="AC2335" s="24"/>
      <c r="AD2335" s="24"/>
      <c r="AE2335" s="24"/>
      <c r="AV2335" s="24"/>
      <c r="AW2335" s="24"/>
      <c r="AX2335" s="24"/>
      <c r="AY2335" s="24"/>
    </row>
    <row r="2336" spans="3:51" s="23" customFormat="1">
      <c r="C2336" s="115"/>
      <c r="D2336" s="115"/>
      <c r="E2336" s="115"/>
      <c r="O2336" s="24"/>
      <c r="AB2336" s="24"/>
      <c r="AC2336" s="24"/>
      <c r="AD2336" s="24"/>
      <c r="AE2336" s="24"/>
      <c r="AV2336" s="24"/>
      <c r="AW2336" s="24"/>
      <c r="AX2336" s="24"/>
      <c r="AY2336" s="24"/>
    </row>
    <row r="2337" spans="3:51" s="23" customFormat="1">
      <c r="C2337" s="115"/>
      <c r="D2337" s="115"/>
      <c r="E2337" s="115"/>
      <c r="O2337" s="24"/>
      <c r="AB2337" s="24"/>
      <c r="AC2337" s="24"/>
      <c r="AD2337" s="24"/>
      <c r="AE2337" s="24"/>
      <c r="AV2337" s="24"/>
      <c r="AW2337" s="24"/>
      <c r="AX2337" s="24"/>
      <c r="AY2337" s="24"/>
    </row>
    <row r="2338" spans="3:51" s="23" customFormat="1">
      <c r="C2338" s="115"/>
      <c r="D2338" s="115"/>
      <c r="E2338" s="115"/>
      <c r="O2338" s="24"/>
      <c r="AB2338" s="24"/>
      <c r="AC2338" s="24"/>
      <c r="AD2338" s="24"/>
      <c r="AE2338" s="24"/>
      <c r="AV2338" s="24"/>
      <c r="AW2338" s="24"/>
      <c r="AX2338" s="24"/>
      <c r="AY2338" s="24"/>
    </row>
    <row r="2339" spans="3:51" s="23" customFormat="1">
      <c r="C2339" s="115"/>
      <c r="D2339" s="115"/>
      <c r="E2339" s="115"/>
      <c r="O2339" s="24"/>
      <c r="AB2339" s="24"/>
      <c r="AC2339" s="24"/>
      <c r="AD2339" s="24"/>
      <c r="AE2339" s="24"/>
      <c r="AV2339" s="24"/>
      <c r="AW2339" s="24"/>
      <c r="AX2339" s="24"/>
      <c r="AY2339" s="24"/>
    </row>
    <row r="2340" spans="3:51" s="23" customFormat="1">
      <c r="C2340" s="115"/>
      <c r="D2340" s="115"/>
      <c r="E2340" s="115"/>
      <c r="O2340" s="24"/>
      <c r="AB2340" s="24"/>
      <c r="AC2340" s="24"/>
      <c r="AD2340" s="24"/>
      <c r="AE2340" s="24"/>
      <c r="AV2340" s="24"/>
      <c r="AW2340" s="24"/>
      <c r="AX2340" s="24"/>
      <c r="AY2340" s="24"/>
    </row>
    <row r="2341" spans="3:51" s="23" customFormat="1">
      <c r="C2341" s="115"/>
      <c r="D2341" s="115"/>
      <c r="E2341" s="115"/>
      <c r="O2341" s="24"/>
      <c r="AB2341" s="24"/>
      <c r="AC2341" s="24"/>
      <c r="AD2341" s="24"/>
      <c r="AE2341" s="24"/>
      <c r="AV2341" s="24"/>
      <c r="AW2341" s="24"/>
      <c r="AX2341" s="24"/>
      <c r="AY2341" s="24"/>
    </row>
    <row r="2342" spans="3:51" s="23" customFormat="1">
      <c r="C2342" s="115"/>
      <c r="D2342" s="115"/>
      <c r="E2342" s="115"/>
      <c r="O2342" s="24"/>
      <c r="AB2342" s="24"/>
      <c r="AC2342" s="24"/>
      <c r="AD2342" s="24"/>
      <c r="AE2342" s="24"/>
      <c r="AV2342" s="24"/>
      <c r="AW2342" s="24"/>
      <c r="AX2342" s="24"/>
      <c r="AY2342" s="24"/>
    </row>
    <row r="2343" spans="3:51" s="23" customFormat="1">
      <c r="C2343" s="115"/>
      <c r="D2343" s="115"/>
      <c r="E2343" s="115"/>
      <c r="O2343" s="24"/>
      <c r="AB2343" s="24"/>
      <c r="AC2343" s="24"/>
      <c r="AD2343" s="24"/>
      <c r="AE2343" s="24"/>
      <c r="AV2343" s="24"/>
      <c r="AW2343" s="24"/>
      <c r="AX2343" s="24"/>
      <c r="AY2343" s="24"/>
    </row>
    <row r="2344" spans="3:51" s="23" customFormat="1">
      <c r="C2344" s="115"/>
      <c r="D2344" s="115"/>
      <c r="E2344" s="115"/>
      <c r="O2344" s="24"/>
      <c r="AB2344" s="24"/>
      <c r="AC2344" s="24"/>
      <c r="AD2344" s="24"/>
      <c r="AE2344" s="24"/>
      <c r="AV2344" s="24"/>
      <c r="AW2344" s="24"/>
      <c r="AX2344" s="24"/>
      <c r="AY2344" s="24"/>
    </row>
    <row r="2345" spans="3:51" s="23" customFormat="1">
      <c r="C2345" s="115"/>
      <c r="D2345" s="115"/>
      <c r="E2345" s="115"/>
      <c r="O2345" s="24"/>
      <c r="AB2345" s="24"/>
      <c r="AC2345" s="24"/>
      <c r="AD2345" s="24"/>
      <c r="AE2345" s="24"/>
      <c r="AV2345" s="24"/>
      <c r="AW2345" s="24"/>
      <c r="AX2345" s="24"/>
      <c r="AY2345" s="24"/>
    </row>
    <row r="2346" spans="3:51" s="23" customFormat="1">
      <c r="C2346" s="115"/>
      <c r="D2346" s="115"/>
      <c r="E2346" s="115"/>
      <c r="O2346" s="24"/>
      <c r="AB2346" s="24"/>
      <c r="AC2346" s="24"/>
      <c r="AD2346" s="24"/>
      <c r="AE2346" s="24"/>
      <c r="AV2346" s="24"/>
      <c r="AW2346" s="24"/>
      <c r="AX2346" s="24"/>
      <c r="AY2346" s="24"/>
    </row>
    <row r="2347" spans="3:51" s="23" customFormat="1">
      <c r="C2347" s="115"/>
      <c r="D2347" s="115"/>
      <c r="E2347" s="115"/>
      <c r="O2347" s="24"/>
      <c r="AB2347" s="24"/>
      <c r="AC2347" s="24"/>
      <c r="AD2347" s="24"/>
      <c r="AE2347" s="24"/>
      <c r="AV2347" s="24"/>
      <c r="AW2347" s="24"/>
      <c r="AX2347" s="24"/>
      <c r="AY2347" s="24"/>
    </row>
    <row r="2348" spans="3:51" s="23" customFormat="1">
      <c r="C2348" s="115"/>
      <c r="D2348" s="115"/>
      <c r="E2348" s="115"/>
      <c r="O2348" s="24"/>
      <c r="AB2348" s="24"/>
      <c r="AC2348" s="24"/>
      <c r="AD2348" s="24"/>
      <c r="AE2348" s="24"/>
      <c r="AV2348" s="24"/>
      <c r="AW2348" s="24"/>
      <c r="AX2348" s="24"/>
      <c r="AY2348" s="24"/>
    </row>
    <row r="2349" spans="3:51" s="23" customFormat="1">
      <c r="C2349" s="115"/>
      <c r="D2349" s="115"/>
      <c r="E2349" s="115"/>
      <c r="O2349" s="24"/>
      <c r="AB2349" s="24"/>
      <c r="AC2349" s="24"/>
      <c r="AD2349" s="24"/>
      <c r="AE2349" s="24"/>
      <c r="AV2349" s="24"/>
      <c r="AW2349" s="24"/>
      <c r="AX2349" s="24"/>
      <c r="AY2349" s="24"/>
    </row>
    <row r="2350" spans="3:51" s="23" customFormat="1">
      <c r="C2350" s="115"/>
      <c r="D2350" s="115"/>
      <c r="E2350" s="115"/>
      <c r="O2350" s="24"/>
      <c r="AB2350" s="24"/>
      <c r="AC2350" s="24"/>
      <c r="AD2350" s="24"/>
      <c r="AE2350" s="24"/>
      <c r="AV2350" s="24"/>
      <c r="AW2350" s="24"/>
      <c r="AX2350" s="24"/>
      <c r="AY2350" s="24"/>
    </row>
    <row r="2351" spans="3:51" s="23" customFormat="1">
      <c r="C2351" s="115"/>
      <c r="D2351" s="115"/>
      <c r="E2351" s="115"/>
      <c r="O2351" s="24"/>
      <c r="AB2351" s="24"/>
      <c r="AC2351" s="24"/>
      <c r="AD2351" s="24"/>
      <c r="AE2351" s="24"/>
      <c r="AV2351" s="24"/>
      <c r="AW2351" s="24"/>
      <c r="AX2351" s="24"/>
      <c r="AY2351" s="24"/>
    </row>
    <row r="2352" spans="3:51" s="23" customFormat="1">
      <c r="C2352" s="115"/>
      <c r="D2352" s="115"/>
      <c r="E2352" s="115"/>
      <c r="O2352" s="24"/>
      <c r="AB2352" s="24"/>
      <c r="AC2352" s="24"/>
      <c r="AD2352" s="24"/>
      <c r="AE2352" s="24"/>
      <c r="AV2352" s="24"/>
      <c r="AW2352" s="24"/>
      <c r="AX2352" s="24"/>
      <c r="AY2352" s="24"/>
    </row>
    <row r="2353" spans="3:51" s="23" customFormat="1">
      <c r="C2353" s="115"/>
      <c r="D2353" s="115"/>
      <c r="E2353" s="115"/>
      <c r="O2353" s="24"/>
      <c r="AB2353" s="24"/>
      <c r="AC2353" s="24"/>
      <c r="AD2353" s="24"/>
      <c r="AE2353" s="24"/>
      <c r="AV2353" s="24"/>
      <c r="AW2353" s="24"/>
      <c r="AX2353" s="24"/>
      <c r="AY2353" s="24"/>
    </row>
    <row r="2354" spans="3:51" s="23" customFormat="1">
      <c r="C2354" s="115"/>
      <c r="D2354" s="115"/>
      <c r="E2354" s="115"/>
      <c r="O2354" s="24"/>
      <c r="AB2354" s="24"/>
      <c r="AC2354" s="24"/>
      <c r="AD2354" s="24"/>
      <c r="AE2354" s="24"/>
      <c r="AV2354" s="24"/>
      <c r="AW2354" s="24"/>
      <c r="AX2354" s="24"/>
      <c r="AY2354" s="24"/>
    </row>
    <row r="2355" spans="3:51" s="23" customFormat="1">
      <c r="C2355" s="115"/>
      <c r="D2355" s="115"/>
      <c r="E2355" s="115"/>
      <c r="O2355" s="24"/>
      <c r="AB2355" s="24"/>
      <c r="AC2355" s="24"/>
      <c r="AD2355" s="24"/>
      <c r="AE2355" s="24"/>
      <c r="AV2355" s="24"/>
      <c r="AW2355" s="24"/>
      <c r="AX2355" s="24"/>
      <c r="AY2355" s="24"/>
    </row>
    <row r="2356" spans="3:51" s="23" customFormat="1">
      <c r="C2356" s="115"/>
      <c r="D2356" s="115"/>
      <c r="E2356" s="115"/>
      <c r="O2356" s="24"/>
      <c r="AB2356" s="24"/>
      <c r="AC2356" s="24"/>
      <c r="AD2356" s="24"/>
      <c r="AE2356" s="24"/>
      <c r="AV2356" s="24"/>
      <c r="AW2356" s="24"/>
      <c r="AX2356" s="24"/>
      <c r="AY2356" s="24"/>
    </row>
    <row r="2357" spans="3:51" s="23" customFormat="1">
      <c r="C2357" s="115"/>
      <c r="D2357" s="115"/>
      <c r="E2357" s="115"/>
      <c r="O2357" s="24"/>
      <c r="AB2357" s="24"/>
      <c r="AC2357" s="24"/>
      <c r="AD2357" s="24"/>
      <c r="AE2357" s="24"/>
      <c r="AV2357" s="24"/>
      <c r="AW2357" s="24"/>
      <c r="AX2357" s="24"/>
      <c r="AY2357" s="24"/>
    </row>
    <row r="2358" spans="3:51" s="23" customFormat="1">
      <c r="C2358" s="115"/>
      <c r="D2358" s="115"/>
      <c r="E2358" s="115"/>
      <c r="O2358" s="24"/>
      <c r="AB2358" s="24"/>
      <c r="AC2358" s="24"/>
      <c r="AD2358" s="24"/>
      <c r="AE2358" s="24"/>
      <c r="AV2358" s="24"/>
      <c r="AW2358" s="24"/>
      <c r="AX2358" s="24"/>
      <c r="AY2358" s="24"/>
    </row>
    <row r="2359" spans="3:51" s="23" customFormat="1">
      <c r="C2359" s="115"/>
      <c r="D2359" s="115"/>
      <c r="E2359" s="115"/>
      <c r="O2359" s="24"/>
      <c r="AB2359" s="24"/>
      <c r="AC2359" s="24"/>
      <c r="AD2359" s="24"/>
      <c r="AE2359" s="24"/>
      <c r="AV2359" s="24"/>
      <c r="AW2359" s="24"/>
      <c r="AX2359" s="24"/>
      <c r="AY2359" s="24"/>
    </row>
    <row r="2360" spans="3:51" s="23" customFormat="1">
      <c r="C2360" s="115"/>
      <c r="D2360" s="115"/>
      <c r="E2360" s="115"/>
      <c r="O2360" s="24"/>
      <c r="AB2360" s="24"/>
      <c r="AC2360" s="24"/>
      <c r="AD2360" s="24"/>
      <c r="AE2360" s="24"/>
      <c r="AV2360" s="24"/>
      <c r="AW2360" s="24"/>
      <c r="AX2360" s="24"/>
      <c r="AY2360" s="24"/>
    </row>
    <row r="2361" spans="3:51" s="23" customFormat="1">
      <c r="C2361" s="115"/>
      <c r="D2361" s="115"/>
      <c r="E2361" s="115"/>
      <c r="O2361" s="24"/>
      <c r="AB2361" s="24"/>
      <c r="AC2361" s="24"/>
      <c r="AD2361" s="24"/>
      <c r="AE2361" s="24"/>
      <c r="AV2361" s="24"/>
      <c r="AW2361" s="24"/>
      <c r="AX2361" s="24"/>
      <c r="AY2361" s="24"/>
    </row>
    <row r="2362" spans="3:51" s="23" customFormat="1">
      <c r="C2362" s="115"/>
      <c r="D2362" s="115"/>
      <c r="E2362" s="115"/>
      <c r="O2362" s="24"/>
      <c r="AB2362" s="24"/>
      <c r="AC2362" s="24"/>
      <c r="AD2362" s="24"/>
      <c r="AE2362" s="24"/>
      <c r="AV2362" s="24"/>
      <c r="AW2362" s="24"/>
      <c r="AX2362" s="24"/>
      <c r="AY2362" s="24"/>
    </row>
    <row r="2363" spans="3:51" s="23" customFormat="1">
      <c r="C2363" s="115"/>
      <c r="D2363" s="115"/>
      <c r="E2363" s="115"/>
      <c r="O2363" s="24"/>
      <c r="AB2363" s="24"/>
      <c r="AC2363" s="24"/>
      <c r="AD2363" s="24"/>
      <c r="AE2363" s="24"/>
      <c r="AV2363" s="24"/>
      <c r="AW2363" s="24"/>
      <c r="AX2363" s="24"/>
      <c r="AY2363" s="24"/>
    </row>
    <row r="2364" spans="3:51" s="23" customFormat="1">
      <c r="C2364" s="115"/>
      <c r="D2364" s="115"/>
      <c r="E2364" s="115"/>
      <c r="O2364" s="24"/>
      <c r="AB2364" s="24"/>
      <c r="AC2364" s="24"/>
      <c r="AD2364" s="24"/>
      <c r="AE2364" s="24"/>
      <c r="AV2364" s="24"/>
      <c r="AW2364" s="24"/>
      <c r="AX2364" s="24"/>
      <c r="AY2364" s="24"/>
    </row>
    <row r="2365" spans="3:51" s="23" customFormat="1">
      <c r="C2365" s="115"/>
      <c r="D2365" s="115"/>
      <c r="E2365" s="115"/>
      <c r="O2365" s="24"/>
      <c r="AB2365" s="24"/>
      <c r="AC2365" s="24"/>
      <c r="AD2365" s="24"/>
      <c r="AE2365" s="24"/>
      <c r="AV2365" s="24"/>
      <c r="AW2365" s="24"/>
      <c r="AX2365" s="24"/>
      <c r="AY2365" s="24"/>
    </row>
    <row r="2366" spans="3:51" s="23" customFormat="1">
      <c r="C2366" s="115"/>
      <c r="D2366" s="115"/>
      <c r="E2366" s="115"/>
      <c r="O2366" s="24"/>
      <c r="AB2366" s="24"/>
      <c r="AC2366" s="24"/>
      <c r="AD2366" s="24"/>
      <c r="AE2366" s="24"/>
      <c r="AV2366" s="24"/>
      <c r="AW2366" s="24"/>
      <c r="AX2366" s="24"/>
      <c r="AY2366" s="24"/>
    </row>
    <row r="2367" spans="3:51" s="23" customFormat="1">
      <c r="C2367" s="115"/>
      <c r="D2367" s="115"/>
      <c r="E2367" s="115"/>
      <c r="O2367" s="24"/>
      <c r="AB2367" s="24"/>
      <c r="AC2367" s="24"/>
      <c r="AD2367" s="24"/>
      <c r="AE2367" s="24"/>
      <c r="AV2367" s="24"/>
      <c r="AW2367" s="24"/>
      <c r="AX2367" s="24"/>
      <c r="AY2367" s="24"/>
    </row>
    <row r="2368" spans="3:51" s="23" customFormat="1">
      <c r="C2368" s="115"/>
      <c r="D2368" s="115"/>
      <c r="E2368" s="115"/>
      <c r="O2368" s="24"/>
      <c r="AB2368" s="24"/>
      <c r="AC2368" s="24"/>
      <c r="AD2368" s="24"/>
      <c r="AE2368" s="24"/>
      <c r="AV2368" s="24"/>
      <c r="AW2368" s="24"/>
      <c r="AX2368" s="24"/>
      <c r="AY2368" s="24"/>
    </row>
    <row r="2369" spans="3:51" s="23" customFormat="1">
      <c r="C2369" s="115"/>
      <c r="D2369" s="115"/>
      <c r="E2369" s="115"/>
      <c r="O2369" s="24"/>
      <c r="AB2369" s="24"/>
      <c r="AC2369" s="24"/>
      <c r="AD2369" s="24"/>
      <c r="AE2369" s="24"/>
      <c r="AV2369" s="24"/>
      <c r="AW2369" s="24"/>
      <c r="AX2369" s="24"/>
      <c r="AY2369" s="24"/>
    </row>
    <row r="2370" spans="3:51" s="23" customFormat="1">
      <c r="C2370" s="115"/>
      <c r="D2370" s="115"/>
      <c r="E2370" s="115"/>
      <c r="O2370" s="24"/>
      <c r="AB2370" s="24"/>
      <c r="AC2370" s="24"/>
      <c r="AD2370" s="24"/>
      <c r="AE2370" s="24"/>
      <c r="AV2370" s="24"/>
      <c r="AW2370" s="24"/>
      <c r="AX2370" s="24"/>
      <c r="AY2370" s="24"/>
    </row>
    <row r="2371" spans="3:51" s="23" customFormat="1">
      <c r="C2371" s="115"/>
      <c r="D2371" s="115"/>
      <c r="E2371" s="115"/>
      <c r="O2371" s="24"/>
      <c r="AB2371" s="24"/>
      <c r="AC2371" s="24"/>
      <c r="AD2371" s="24"/>
      <c r="AE2371" s="24"/>
      <c r="AV2371" s="24"/>
      <c r="AW2371" s="24"/>
      <c r="AX2371" s="24"/>
      <c r="AY2371" s="24"/>
    </row>
    <row r="2372" spans="3:51" s="23" customFormat="1">
      <c r="C2372" s="115"/>
      <c r="D2372" s="115"/>
      <c r="E2372" s="115"/>
      <c r="O2372" s="24"/>
      <c r="AB2372" s="24"/>
      <c r="AC2372" s="24"/>
      <c r="AD2372" s="24"/>
      <c r="AE2372" s="24"/>
      <c r="AV2372" s="24"/>
      <c r="AW2372" s="24"/>
      <c r="AX2372" s="24"/>
      <c r="AY2372" s="24"/>
    </row>
    <row r="2373" spans="3:51" s="23" customFormat="1">
      <c r="C2373" s="115"/>
      <c r="D2373" s="115"/>
      <c r="E2373" s="115"/>
      <c r="O2373" s="24"/>
      <c r="AB2373" s="24"/>
      <c r="AC2373" s="24"/>
      <c r="AD2373" s="24"/>
      <c r="AE2373" s="24"/>
      <c r="AV2373" s="24"/>
      <c r="AW2373" s="24"/>
      <c r="AX2373" s="24"/>
      <c r="AY2373" s="24"/>
    </row>
    <row r="2374" spans="3:51" s="23" customFormat="1">
      <c r="C2374" s="115"/>
      <c r="D2374" s="115"/>
      <c r="E2374" s="115"/>
      <c r="O2374" s="24"/>
      <c r="AB2374" s="24"/>
      <c r="AC2374" s="24"/>
      <c r="AD2374" s="24"/>
      <c r="AE2374" s="24"/>
      <c r="AV2374" s="24"/>
      <c r="AW2374" s="24"/>
      <c r="AX2374" s="24"/>
      <c r="AY2374" s="24"/>
    </row>
    <row r="2375" spans="3:51" s="23" customFormat="1">
      <c r="C2375" s="115"/>
      <c r="D2375" s="115"/>
      <c r="E2375" s="115"/>
      <c r="O2375" s="24"/>
      <c r="AB2375" s="24"/>
      <c r="AC2375" s="24"/>
      <c r="AD2375" s="24"/>
      <c r="AE2375" s="24"/>
      <c r="AV2375" s="24"/>
      <c r="AW2375" s="24"/>
      <c r="AX2375" s="24"/>
      <c r="AY2375" s="24"/>
    </row>
    <row r="2376" spans="3:51" s="23" customFormat="1">
      <c r="C2376" s="115"/>
      <c r="D2376" s="115"/>
      <c r="E2376" s="115"/>
      <c r="O2376" s="24"/>
      <c r="AB2376" s="24"/>
      <c r="AC2376" s="24"/>
      <c r="AD2376" s="24"/>
      <c r="AE2376" s="24"/>
      <c r="AV2376" s="24"/>
      <c r="AW2376" s="24"/>
      <c r="AX2376" s="24"/>
      <c r="AY2376" s="24"/>
    </row>
    <row r="2377" spans="3:51" s="23" customFormat="1">
      <c r="C2377" s="115"/>
      <c r="D2377" s="115"/>
      <c r="E2377" s="115"/>
      <c r="O2377" s="24"/>
      <c r="AB2377" s="24"/>
      <c r="AC2377" s="24"/>
      <c r="AD2377" s="24"/>
      <c r="AE2377" s="24"/>
      <c r="AV2377" s="24"/>
      <c r="AW2377" s="24"/>
      <c r="AX2377" s="24"/>
      <c r="AY2377" s="24"/>
    </row>
    <row r="2378" spans="3:51" s="23" customFormat="1">
      <c r="C2378" s="115"/>
      <c r="D2378" s="115"/>
      <c r="E2378" s="115"/>
      <c r="O2378" s="24"/>
      <c r="AB2378" s="24"/>
      <c r="AC2378" s="24"/>
      <c r="AD2378" s="24"/>
      <c r="AE2378" s="24"/>
      <c r="AV2378" s="24"/>
      <c r="AW2378" s="24"/>
      <c r="AX2378" s="24"/>
      <c r="AY2378" s="24"/>
    </row>
    <row r="2379" spans="3:51" s="23" customFormat="1">
      <c r="C2379" s="115"/>
      <c r="D2379" s="115"/>
      <c r="E2379" s="115"/>
      <c r="O2379" s="24"/>
      <c r="AB2379" s="24"/>
      <c r="AC2379" s="24"/>
      <c r="AD2379" s="24"/>
      <c r="AE2379" s="24"/>
      <c r="AV2379" s="24"/>
      <c r="AW2379" s="24"/>
      <c r="AX2379" s="24"/>
      <c r="AY2379" s="24"/>
    </row>
    <row r="2380" spans="3:51" s="23" customFormat="1">
      <c r="C2380" s="115"/>
      <c r="D2380" s="115"/>
      <c r="E2380" s="115"/>
      <c r="O2380" s="24"/>
      <c r="AB2380" s="24"/>
      <c r="AC2380" s="24"/>
      <c r="AD2380" s="24"/>
      <c r="AE2380" s="24"/>
      <c r="AV2380" s="24"/>
      <c r="AW2380" s="24"/>
      <c r="AX2380" s="24"/>
      <c r="AY2380" s="24"/>
    </row>
    <row r="2381" spans="3:51" s="23" customFormat="1">
      <c r="C2381" s="115"/>
      <c r="D2381" s="115"/>
      <c r="E2381" s="115"/>
      <c r="O2381" s="24"/>
      <c r="AB2381" s="24"/>
      <c r="AC2381" s="24"/>
      <c r="AD2381" s="24"/>
      <c r="AE2381" s="24"/>
      <c r="AV2381" s="24"/>
      <c r="AW2381" s="24"/>
      <c r="AX2381" s="24"/>
      <c r="AY2381" s="24"/>
    </row>
    <row r="2382" spans="3:51" s="23" customFormat="1">
      <c r="C2382" s="115"/>
      <c r="D2382" s="115"/>
      <c r="E2382" s="115"/>
      <c r="O2382" s="24"/>
      <c r="AB2382" s="24"/>
      <c r="AC2382" s="24"/>
      <c r="AD2382" s="24"/>
      <c r="AE2382" s="24"/>
      <c r="AV2382" s="24"/>
      <c r="AW2382" s="24"/>
      <c r="AX2382" s="24"/>
      <c r="AY2382" s="24"/>
    </row>
    <row r="2383" spans="3:51" s="23" customFormat="1">
      <c r="C2383" s="115"/>
      <c r="D2383" s="115"/>
      <c r="E2383" s="115"/>
      <c r="O2383" s="24"/>
      <c r="AB2383" s="24"/>
      <c r="AC2383" s="24"/>
      <c r="AD2383" s="24"/>
      <c r="AE2383" s="24"/>
      <c r="AV2383" s="24"/>
      <c r="AW2383" s="24"/>
      <c r="AX2383" s="24"/>
      <c r="AY2383" s="24"/>
    </row>
    <row r="2384" spans="3:51" s="23" customFormat="1">
      <c r="C2384" s="115"/>
      <c r="D2384" s="115"/>
      <c r="E2384" s="115"/>
      <c r="O2384" s="24"/>
      <c r="AB2384" s="24"/>
      <c r="AC2384" s="24"/>
      <c r="AD2384" s="24"/>
      <c r="AE2384" s="24"/>
      <c r="AV2384" s="24"/>
      <c r="AW2384" s="24"/>
      <c r="AX2384" s="24"/>
      <c r="AY2384" s="24"/>
    </row>
    <row r="2385" spans="3:51" s="23" customFormat="1">
      <c r="C2385" s="115"/>
      <c r="D2385" s="115"/>
      <c r="E2385" s="115"/>
      <c r="O2385" s="24"/>
      <c r="AB2385" s="24"/>
      <c r="AC2385" s="24"/>
      <c r="AD2385" s="24"/>
      <c r="AE2385" s="24"/>
      <c r="AV2385" s="24"/>
      <c r="AW2385" s="24"/>
      <c r="AX2385" s="24"/>
      <c r="AY2385" s="24"/>
    </row>
    <row r="2386" spans="3:51" s="23" customFormat="1">
      <c r="C2386" s="115"/>
      <c r="D2386" s="115"/>
      <c r="E2386" s="115"/>
      <c r="O2386" s="24"/>
      <c r="AB2386" s="24"/>
      <c r="AC2386" s="24"/>
      <c r="AD2386" s="24"/>
      <c r="AE2386" s="24"/>
      <c r="AV2386" s="24"/>
      <c r="AW2386" s="24"/>
      <c r="AX2386" s="24"/>
      <c r="AY2386" s="24"/>
    </row>
    <row r="2387" spans="3:51" s="23" customFormat="1">
      <c r="C2387" s="115"/>
      <c r="D2387" s="115"/>
      <c r="E2387" s="115"/>
      <c r="O2387" s="24"/>
      <c r="AB2387" s="24"/>
      <c r="AC2387" s="24"/>
      <c r="AD2387" s="24"/>
      <c r="AE2387" s="24"/>
      <c r="AV2387" s="24"/>
      <c r="AW2387" s="24"/>
      <c r="AX2387" s="24"/>
      <c r="AY2387" s="24"/>
    </row>
    <row r="2388" spans="3:51" s="23" customFormat="1">
      <c r="C2388" s="115"/>
      <c r="D2388" s="115"/>
      <c r="E2388" s="115"/>
      <c r="O2388" s="24"/>
      <c r="AB2388" s="24"/>
      <c r="AC2388" s="24"/>
      <c r="AD2388" s="24"/>
      <c r="AE2388" s="24"/>
      <c r="AV2388" s="24"/>
      <c r="AW2388" s="24"/>
      <c r="AX2388" s="24"/>
      <c r="AY2388" s="24"/>
    </row>
    <row r="2389" spans="3:51" s="23" customFormat="1">
      <c r="C2389" s="115"/>
      <c r="D2389" s="115"/>
      <c r="E2389" s="115"/>
      <c r="O2389" s="24"/>
      <c r="AB2389" s="24"/>
      <c r="AC2389" s="24"/>
      <c r="AD2389" s="24"/>
      <c r="AE2389" s="24"/>
      <c r="AV2389" s="24"/>
      <c r="AW2389" s="24"/>
      <c r="AX2389" s="24"/>
      <c r="AY2389" s="24"/>
    </row>
    <row r="2390" spans="3:51" s="23" customFormat="1">
      <c r="C2390" s="115"/>
      <c r="D2390" s="115"/>
      <c r="E2390" s="115"/>
      <c r="O2390" s="24"/>
      <c r="AB2390" s="24"/>
      <c r="AC2390" s="24"/>
      <c r="AD2390" s="24"/>
      <c r="AE2390" s="24"/>
      <c r="AV2390" s="24"/>
      <c r="AW2390" s="24"/>
      <c r="AX2390" s="24"/>
      <c r="AY2390" s="24"/>
    </row>
    <row r="2391" spans="3:51" s="23" customFormat="1">
      <c r="C2391" s="115"/>
      <c r="D2391" s="115"/>
      <c r="E2391" s="115"/>
      <c r="O2391" s="24"/>
      <c r="AB2391" s="24"/>
      <c r="AC2391" s="24"/>
      <c r="AD2391" s="24"/>
      <c r="AE2391" s="24"/>
      <c r="AV2391" s="24"/>
      <c r="AW2391" s="24"/>
      <c r="AX2391" s="24"/>
      <c r="AY2391" s="24"/>
    </row>
    <row r="2392" spans="3:51" s="23" customFormat="1">
      <c r="C2392" s="115"/>
      <c r="D2392" s="115"/>
      <c r="E2392" s="115"/>
      <c r="O2392" s="24"/>
      <c r="AB2392" s="24"/>
      <c r="AC2392" s="24"/>
      <c r="AD2392" s="24"/>
      <c r="AE2392" s="24"/>
      <c r="AV2392" s="24"/>
      <c r="AW2392" s="24"/>
      <c r="AX2392" s="24"/>
      <c r="AY2392" s="24"/>
    </row>
    <row r="2393" spans="3:51" s="23" customFormat="1">
      <c r="C2393" s="115"/>
      <c r="D2393" s="115"/>
      <c r="E2393" s="115"/>
      <c r="O2393" s="24"/>
      <c r="AB2393" s="24"/>
      <c r="AC2393" s="24"/>
      <c r="AD2393" s="24"/>
      <c r="AE2393" s="24"/>
      <c r="AV2393" s="24"/>
      <c r="AW2393" s="24"/>
      <c r="AX2393" s="24"/>
      <c r="AY2393" s="24"/>
    </row>
    <row r="2394" spans="3:51" s="23" customFormat="1">
      <c r="C2394" s="115"/>
      <c r="D2394" s="115"/>
      <c r="E2394" s="115"/>
      <c r="O2394" s="24"/>
      <c r="AB2394" s="24"/>
      <c r="AC2394" s="24"/>
      <c r="AD2394" s="24"/>
      <c r="AE2394" s="24"/>
      <c r="AV2394" s="24"/>
      <c r="AW2394" s="24"/>
      <c r="AX2394" s="24"/>
      <c r="AY2394" s="24"/>
    </row>
    <row r="2395" spans="3:51" s="23" customFormat="1">
      <c r="C2395" s="115"/>
      <c r="D2395" s="115"/>
      <c r="E2395" s="115"/>
      <c r="O2395" s="24"/>
      <c r="AB2395" s="24"/>
      <c r="AC2395" s="24"/>
      <c r="AD2395" s="24"/>
      <c r="AE2395" s="24"/>
      <c r="AV2395" s="24"/>
      <c r="AW2395" s="24"/>
      <c r="AX2395" s="24"/>
      <c r="AY2395" s="24"/>
    </row>
    <row r="2396" spans="3:51" s="23" customFormat="1">
      <c r="C2396" s="115"/>
      <c r="D2396" s="115"/>
      <c r="E2396" s="115"/>
      <c r="O2396" s="24"/>
      <c r="AB2396" s="24"/>
      <c r="AC2396" s="24"/>
      <c r="AD2396" s="24"/>
      <c r="AE2396" s="24"/>
      <c r="AV2396" s="24"/>
      <c r="AW2396" s="24"/>
      <c r="AX2396" s="24"/>
      <c r="AY2396" s="24"/>
    </row>
    <row r="2397" spans="3:51" s="23" customFormat="1">
      <c r="C2397" s="115"/>
      <c r="D2397" s="115"/>
      <c r="E2397" s="115"/>
      <c r="O2397" s="24"/>
      <c r="AB2397" s="24"/>
      <c r="AC2397" s="24"/>
      <c r="AD2397" s="24"/>
      <c r="AE2397" s="24"/>
      <c r="AV2397" s="24"/>
      <c r="AW2397" s="24"/>
      <c r="AX2397" s="24"/>
      <c r="AY2397" s="24"/>
    </row>
    <row r="2398" spans="3:51" s="23" customFormat="1">
      <c r="C2398" s="115"/>
      <c r="D2398" s="115"/>
      <c r="E2398" s="115"/>
      <c r="O2398" s="24"/>
      <c r="AB2398" s="24"/>
      <c r="AC2398" s="24"/>
      <c r="AD2398" s="24"/>
      <c r="AE2398" s="24"/>
      <c r="AV2398" s="24"/>
      <c r="AW2398" s="24"/>
      <c r="AX2398" s="24"/>
      <c r="AY2398" s="24"/>
    </row>
    <row r="2399" spans="3:51" s="23" customFormat="1">
      <c r="C2399" s="115"/>
      <c r="D2399" s="115"/>
      <c r="E2399" s="115"/>
      <c r="O2399" s="24"/>
      <c r="AB2399" s="24"/>
      <c r="AC2399" s="24"/>
      <c r="AD2399" s="24"/>
      <c r="AE2399" s="24"/>
      <c r="AV2399" s="24"/>
      <c r="AW2399" s="24"/>
      <c r="AX2399" s="24"/>
      <c r="AY2399" s="24"/>
    </row>
    <row r="2400" spans="3:51" s="23" customFormat="1">
      <c r="C2400" s="115"/>
      <c r="D2400" s="115"/>
      <c r="E2400" s="115"/>
      <c r="O2400" s="24"/>
      <c r="AB2400" s="24"/>
      <c r="AC2400" s="24"/>
      <c r="AD2400" s="24"/>
      <c r="AE2400" s="24"/>
      <c r="AV2400" s="24"/>
      <c r="AW2400" s="24"/>
      <c r="AX2400" s="24"/>
      <c r="AY2400" s="24"/>
    </row>
    <row r="2401" spans="3:51" s="23" customFormat="1">
      <c r="C2401" s="115"/>
      <c r="D2401" s="115"/>
      <c r="E2401" s="115"/>
      <c r="O2401" s="24"/>
      <c r="AB2401" s="24"/>
      <c r="AC2401" s="24"/>
      <c r="AD2401" s="24"/>
      <c r="AE2401" s="24"/>
      <c r="AV2401" s="24"/>
      <c r="AW2401" s="24"/>
      <c r="AX2401" s="24"/>
      <c r="AY2401" s="24"/>
    </row>
    <row r="2402" spans="3:51" s="23" customFormat="1">
      <c r="C2402" s="115"/>
      <c r="D2402" s="115"/>
      <c r="E2402" s="115"/>
      <c r="O2402" s="24"/>
      <c r="AB2402" s="24"/>
      <c r="AC2402" s="24"/>
      <c r="AD2402" s="24"/>
      <c r="AE2402" s="24"/>
      <c r="AV2402" s="24"/>
      <c r="AW2402" s="24"/>
      <c r="AX2402" s="24"/>
      <c r="AY2402" s="24"/>
    </row>
    <row r="2403" spans="3:51" s="23" customFormat="1">
      <c r="C2403" s="115"/>
      <c r="D2403" s="115"/>
      <c r="E2403" s="115"/>
      <c r="O2403" s="24"/>
      <c r="AB2403" s="24"/>
      <c r="AC2403" s="24"/>
      <c r="AD2403" s="24"/>
      <c r="AE2403" s="24"/>
      <c r="AV2403" s="24"/>
      <c r="AW2403" s="24"/>
      <c r="AX2403" s="24"/>
      <c r="AY2403" s="24"/>
    </row>
    <row r="2404" spans="3:51" s="23" customFormat="1">
      <c r="C2404" s="115"/>
      <c r="D2404" s="115"/>
      <c r="E2404" s="115"/>
      <c r="O2404" s="24"/>
      <c r="AB2404" s="24"/>
      <c r="AC2404" s="24"/>
      <c r="AD2404" s="24"/>
      <c r="AE2404" s="24"/>
      <c r="AV2404" s="24"/>
      <c r="AW2404" s="24"/>
      <c r="AX2404" s="24"/>
      <c r="AY2404" s="24"/>
    </row>
    <row r="2405" spans="3:51" s="23" customFormat="1">
      <c r="C2405" s="115"/>
      <c r="D2405" s="115"/>
      <c r="E2405" s="115"/>
      <c r="O2405" s="24"/>
      <c r="AB2405" s="24"/>
      <c r="AC2405" s="24"/>
      <c r="AD2405" s="24"/>
      <c r="AE2405" s="24"/>
      <c r="AV2405" s="24"/>
      <c r="AW2405" s="24"/>
      <c r="AX2405" s="24"/>
      <c r="AY2405" s="24"/>
    </row>
    <row r="2406" spans="3:51" s="23" customFormat="1">
      <c r="C2406" s="115"/>
      <c r="D2406" s="115"/>
      <c r="E2406" s="115"/>
      <c r="O2406" s="24"/>
      <c r="AB2406" s="24"/>
      <c r="AC2406" s="24"/>
      <c r="AD2406" s="24"/>
      <c r="AE2406" s="24"/>
      <c r="AV2406" s="24"/>
      <c r="AW2406" s="24"/>
      <c r="AX2406" s="24"/>
      <c r="AY2406" s="24"/>
    </row>
    <row r="2407" spans="3:51" s="23" customFormat="1">
      <c r="C2407" s="115"/>
      <c r="D2407" s="115"/>
      <c r="E2407" s="115"/>
      <c r="O2407" s="24"/>
      <c r="AB2407" s="24"/>
      <c r="AC2407" s="24"/>
      <c r="AD2407" s="24"/>
      <c r="AE2407" s="24"/>
      <c r="AV2407" s="24"/>
      <c r="AW2407" s="24"/>
      <c r="AX2407" s="24"/>
      <c r="AY2407" s="24"/>
    </row>
    <row r="2408" spans="3:51" s="23" customFormat="1">
      <c r="C2408" s="115"/>
      <c r="D2408" s="115"/>
      <c r="E2408" s="115"/>
      <c r="O2408" s="24"/>
      <c r="AB2408" s="24"/>
      <c r="AC2408" s="24"/>
      <c r="AD2408" s="24"/>
      <c r="AE2408" s="24"/>
      <c r="AV2408" s="24"/>
      <c r="AW2408" s="24"/>
      <c r="AX2408" s="24"/>
      <c r="AY2408" s="24"/>
    </row>
    <row r="2409" spans="3:51" s="23" customFormat="1">
      <c r="C2409" s="115"/>
      <c r="D2409" s="115"/>
      <c r="E2409" s="115"/>
      <c r="O2409" s="24"/>
      <c r="AB2409" s="24"/>
      <c r="AC2409" s="24"/>
      <c r="AD2409" s="24"/>
      <c r="AE2409" s="24"/>
      <c r="AV2409" s="24"/>
      <c r="AW2409" s="24"/>
      <c r="AX2409" s="24"/>
      <c r="AY2409" s="24"/>
    </row>
    <row r="2410" spans="3:51" s="23" customFormat="1">
      <c r="C2410" s="115"/>
      <c r="D2410" s="115"/>
      <c r="E2410" s="115"/>
      <c r="O2410" s="24"/>
      <c r="AB2410" s="24"/>
      <c r="AC2410" s="24"/>
      <c r="AD2410" s="24"/>
      <c r="AE2410" s="24"/>
      <c r="AV2410" s="24"/>
      <c r="AW2410" s="24"/>
      <c r="AX2410" s="24"/>
      <c r="AY2410" s="24"/>
    </row>
    <row r="2411" spans="3:51" s="23" customFormat="1">
      <c r="C2411" s="115"/>
      <c r="D2411" s="115"/>
      <c r="E2411" s="115"/>
      <c r="O2411" s="24"/>
      <c r="AB2411" s="24"/>
      <c r="AC2411" s="24"/>
      <c r="AD2411" s="24"/>
      <c r="AE2411" s="24"/>
      <c r="AV2411" s="24"/>
      <c r="AW2411" s="24"/>
      <c r="AX2411" s="24"/>
      <c r="AY2411" s="24"/>
    </row>
    <row r="2412" spans="3:51" s="23" customFormat="1">
      <c r="C2412" s="115"/>
      <c r="D2412" s="115"/>
      <c r="E2412" s="115"/>
      <c r="O2412" s="24"/>
      <c r="AB2412" s="24"/>
      <c r="AC2412" s="24"/>
      <c r="AD2412" s="24"/>
      <c r="AE2412" s="24"/>
      <c r="AV2412" s="24"/>
      <c r="AW2412" s="24"/>
      <c r="AX2412" s="24"/>
      <c r="AY2412" s="24"/>
    </row>
    <row r="2413" spans="3:51" s="23" customFormat="1">
      <c r="C2413" s="115"/>
      <c r="D2413" s="115"/>
      <c r="E2413" s="115"/>
      <c r="O2413" s="24"/>
      <c r="AB2413" s="24"/>
      <c r="AC2413" s="24"/>
      <c r="AD2413" s="24"/>
      <c r="AE2413" s="24"/>
      <c r="AV2413" s="24"/>
      <c r="AW2413" s="24"/>
      <c r="AX2413" s="24"/>
      <c r="AY2413" s="24"/>
    </row>
    <row r="2414" spans="3:51" s="23" customFormat="1">
      <c r="C2414" s="115"/>
      <c r="D2414" s="115"/>
      <c r="E2414" s="115"/>
      <c r="O2414" s="24"/>
      <c r="AB2414" s="24"/>
      <c r="AC2414" s="24"/>
      <c r="AD2414" s="24"/>
      <c r="AE2414" s="24"/>
      <c r="AV2414" s="24"/>
      <c r="AW2414" s="24"/>
      <c r="AX2414" s="24"/>
      <c r="AY2414" s="24"/>
    </row>
    <row r="2415" spans="3:51" s="23" customFormat="1">
      <c r="C2415" s="115"/>
      <c r="D2415" s="115"/>
      <c r="E2415" s="115"/>
      <c r="O2415" s="24"/>
      <c r="AB2415" s="24"/>
      <c r="AC2415" s="24"/>
      <c r="AD2415" s="24"/>
      <c r="AE2415" s="24"/>
      <c r="AV2415" s="24"/>
      <c r="AW2415" s="24"/>
      <c r="AX2415" s="24"/>
      <c r="AY2415" s="24"/>
    </row>
    <row r="2416" spans="3:51" s="23" customFormat="1">
      <c r="C2416" s="115"/>
      <c r="D2416" s="115"/>
      <c r="E2416" s="115"/>
      <c r="O2416" s="24"/>
      <c r="AB2416" s="24"/>
      <c r="AC2416" s="24"/>
      <c r="AD2416" s="24"/>
      <c r="AE2416" s="24"/>
      <c r="AV2416" s="24"/>
      <c r="AW2416" s="24"/>
      <c r="AX2416" s="24"/>
      <c r="AY2416" s="24"/>
    </row>
    <row r="2417" spans="3:51" s="23" customFormat="1">
      <c r="C2417" s="115"/>
      <c r="D2417" s="115"/>
      <c r="E2417" s="115"/>
      <c r="O2417" s="24"/>
      <c r="AB2417" s="24"/>
      <c r="AC2417" s="24"/>
      <c r="AD2417" s="24"/>
      <c r="AE2417" s="24"/>
      <c r="AV2417" s="24"/>
      <c r="AW2417" s="24"/>
      <c r="AX2417" s="24"/>
      <c r="AY2417" s="24"/>
    </row>
    <row r="2418" spans="3:51" s="23" customFormat="1">
      <c r="C2418" s="115"/>
      <c r="D2418" s="115"/>
      <c r="E2418" s="115"/>
      <c r="O2418" s="24"/>
      <c r="AB2418" s="24"/>
      <c r="AC2418" s="24"/>
      <c r="AD2418" s="24"/>
      <c r="AE2418" s="24"/>
      <c r="AV2418" s="24"/>
      <c r="AW2418" s="24"/>
      <c r="AX2418" s="24"/>
      <c r="AY2418" s="24"/>
    </row>
    <row r="2419" spans="3:51" s="23" customFormat="1">
      <c r="C2419" s="115"/>
      <c r="D2419" s="115"/>
      <c r="E2419" s="115"/>
      <c r="O2419" s="24"/>
      <c r="AB2419" s="24"/>
      <c r="AC2419" s="24"/>
      <c r="AD2419" s="24"/>
      <c r="AE2419" s="24"/>
      <c r="AV2419" s="24"/>
      <c r="AW2419" s="24"/>
      <c r="AX2419" s="24"/>
      <c r="AY2419" s="24"/>
    </row>
    <row r="2420" spans="3:51" s="23" customFormat="1">
      <c r="C2420" s="115"/>
      <c r="D2420" s="115"/>
      <c r="E2420" s="115"/>
      <c r="O2420" s="24"/>
      <c r="AB2420" s="24"/>
      <c r="AC2420" s="24"/>
      <c r="AD2420" s="24"/>
      <c r="AE2420" s="24"/>
      <c r="AV2420" s="24"/>
      <c r="AW2420" s="24"/>
      <c r="AX2420" s="24"/>
      <c r="AY2420" s="24"/>
    </row>
    <row r="2421" spans="3:51" s="23" customFormat="1">
      <c r="C2421" s="115"/>
      <c r="D2421" s="115"/>
      <c r="E2421" s="115"/>
      <c r="O2421" s="24"/>
      <c r="AB2421" s="24"/>
      <c r="AC2421" s="24"/>
      <c r="AD2421" s="24"/>
      <c r="AE2421" s="24"/>
      <c r="AV2421" s="24"/>
      <c r="AW2421" s="24"/>
      <c r="AX2421" s="24"/>
      <c r="AY2421" s="24"/>
    </row>
    <row r="2422" spans="3:51" s="23" customFormat="1">
      <c r="C2422" s="115"/>
      <c r="D2422" s="115"/>
      <c r="E2422" s="115"/>
      <c r="O2422" s="24"/>
      <c r="AB2422" s="24"/>
      <c r="AC2422" s="24"/>
      <c r="AD2422" s="24"/>
      <c r="AE2422" s="24"/>
      <c r="AV2422" s="24"/>
      <c r="AW2422" s="24"/>
      <c r="AX2422" s="24"/>
      <c r="AY2422" s="24"/>
    </row>
    <row r="2423" spans="3:51" s="23" customFormat="1">
      <c r="C2423" s="115"/>
      <c r="D2423" s="115"/>
      <c r="E2423" s="115"/>
      <c r="O2423" s="24"/>
      <c r="AB2423" s="24"/>
      <c r="AC2423" s="24"/>
      <c r="AD2423" s="24"/>
      <c r="AE2423" s="24"/>
      <c r="AV2423" s="24"/>
      <c r="AW2423" s="24"/>
      <c r="AX2423" s="24"/>
      <c r="AY2423" s="24"/>
    </row>
    <row r="2424" spans="3:51" s="23" customFormat="1">
      <c r="C2424" s="115"/>
      <c r="D2424" s="115"/>
      <c r="E2424" s="115"/>
      <c r="O2424" s="24"/>
      <c r="AB2424" s="24"/>
      <c r="AC2424" s="24"/>
      <c r="AD2424" s="24"/>
      <c r="AE2424" s="24"/>
      <c r="AV2424" s="24"/>
      <c r="AW2424" s="24"/>
      <c r="AX2424" s="24"/>
      <c r="AY2424" s="24"/>
    </row>
    <row r="2425" spans="3:51" s="23" customFormat="1">
      <c r="C2425" s="115"/>
      <c r="D2425" s="115"/>
      <c r="E2425" s="115"/>
      <c r="O2425" s="24"/>
      <c r="AB2425" s="24"/>
      <c r="AC2425" s="24"/>
      <c r="AD2425" s="24"/>
      <c r="AE2425" s="24"/>
      <c r="AV2425" s="24"/>
      <c r="AW2425" s="24"/>
      <c r="AX2425" s="24"/>
      <c r="AY2425" s="24"/>
    </row>
    <row r="2426" spans="3:51" s="23" customFormat="1">
      <c r="C2426" s="115"/>
      <c r="D2426" s="115"/>
      <c r="E2426" s="115"/>
      <c r="O2426" s="24"/>
      <c r="AB2426" s="24"/>
      <c r="AC2426" s="24"/>
      <c r="AD2426" s="24"/>
      <c r="AE2426" s="24"/>
      <c r="AV2426" s="24"/>
      <c r="AW2426" s="24"/>
      <c r="AX2426" s="24"/>
      <c r="AY2426" s="24"/>
    </row>
    <row r="2427" spans="3:51" s="23" customFormat="1">
      <c r="C2427" s="115"/>
      <c r="D2427" s="115"/>
      <c r="E2427" s="115"/>
      <c r="O2427" s="24"/>
      <c r="AB2427" s="24"/>
      <c r="AC2427" s="24"/>
      <c r="AD2427" s="24"/>
      <c r="AE2427" s="24"/>
      <c r="AV2427" s="24"/>
      <c r="AW2427" s="24"/>
      <c r="AX2427" s="24"/>
      <c r="AY2427" s="24"/>
    </row>
    <row r="2428" spans="3:51" s="23" customFormat="1">
      <c r="C2428" s="115"/>
      <c r="D2428" s="115"/>
      <c r="E2428" s="115"/>
      <c r="O2428" s="24"/>
      <c r="AB2428" s="24"/>
      <c r="AC2428" s="24"/>
      <c r="AD2428" s="24"/>
      <c r="AE2428" s="24"/>
      <c r="AV2428" s="24"/>
      <c r="AW2428" s="24"/>
      <c r="AX2428" s="24"/>
      <c r="AY2428" s="24"/>
    </row>
    <row r="2429" spans="3:51" s="23" customFormat="1">
      <c r="C2429" s="115"/>
      <c r="D2429" s="115"/>
      <c r="E2429" s="115"/>
      <c r="O2429" s="24"/>
      <c r="AB2429" s="24"/>
      <c r="AC2429" s="24"/>
      <c r="AD2429" s="24"/>
      <c r="AE2429" s="24"/>
      <c r="AV2429" s="24"/>
      <c r="AW2429" s="24"/>
      <c r="AX2429" s="24"/>
      <c r="AY2429" s="24"/>
    </row>
    <row r="2430" spans="3:51" s="23" customFormat="1">
      <c r="C2430" s="115"/>
      <c r="D2430" s="115"/>
      <c r="E2430" s="115"/>
      <c r="O2430" s="24"/>
      <c r="AB2430" s="24"/>
      <c r="AC2430" s="24"/>
      <c r="AD2430" s="24"/>
      <c r="AE2430" s="24"/>
      <c r="AV2430" s="24"/>
      <c r="AW2430" s="24"/>
      <c r="AX2430" s="24"/>
      <c r="AY2430" s="24"/>
    </row>
    <row r="2431" spans="3:51" s="23" customFormat="1">
      <c r="C2431" s="115"/>
      <c r="D2431" s="115"/>
      <c r="E2431" s="115"/>
      <c r="O2431" s="24"/>
      <c r="AB2431" s="24"/>
      <c r="AC2431" s="24"/>
      <c r="AD2431" s="24"/>
      <c r="AE2431" s="24"/>
      <c r="AV2431" s="24"/>
      <c r="AW2431" s="24"/>
      <c r="AX2431" s="24"/>
      <c r="AY2431" s="24"/>
    </row>
    <row r="2432" spans="3:51" s="23" customFormat="1">
      <c r="C2432" s="115"/>
      <c r="D2432" s="115"/>
      <c r="E2432" s="115"/>
      <c r="O2432" s="24"/>
      <c r="AB2432" s="24"/>
      <c r="AC2432" s="24"/>
      <c r="AD2432" s="24"/>
      <c r="AE2432" s="24"/>
      <c r="AV2432" s="24"/>
      <c r="AW2432" s="24"/>
      <c r="AX2432" s="24"/>
      <c r="AY2432" s="24"/>
    </row>
    <row r="2433" spans="3:51" s="23" customFormat="1">
      <c r="C2433" s="115"/>
      <c r="D2433" s="115"/>
      <c r="E2433" s="115"/>
      <c r="O2433" s="24"/>
      <c r="AB2433" s="24"/>
      <c r="AC2433" s="24"/>
      <c r="AD2433" s="24"/>
      <c r="AE2433" s="24"/>
      <c r="AV2433" s="24"/>
      <c r="AW2433" s="24"/>
      <c r="AX2433" s="24"/>
      <c r="AY2433" s="24"/>
    </row>
    <row r="2434" spans="3:51" s="23" customFormat="1">
      <c r="C2434" s="115"/>
      <c r="D2434" s="115"/>
      <c r="E2434" s="115"/>
      <c r="O2434" s="24"/>
      <c r="AB2434" s="24"/>
      <c r="AC2434" s="24"/>
      <c r="AD2434" s="24"/>
      <c r="AE2434" s="24"/>
      <c r="AV2434" s="24"/>
      <c r="AW2434" s="24"/>
      <c r="AX2434" s="24"/>
      <c r="AY2434" s="24"/>
    </row>
    <row r="2435" spans="3:51" s="23" customFormat="1">
      <c r="C2435" s="115"/>
      <c r="D2435" s="115"/>
      <c r="E2435" s="115"/>
      <c r="O2435" s="24"/>
      <c r="AB2435" s="24"/>
      <c r="AC2435" s="24"/>
      <c r="AD2435" s="24"/>
      <c r="AE2435" s="24"/>
      <c r="AV2435" s="24"/>
      <c r="AW2435" s="24"/>
      <c r="AX2435" s="24"/>
      <c r="AY2435" s="24"/>
    </row>
    <row r="2436" spans="3:51" s="23" customFormat="1">
      <c r="C2436" s="115"/>
      <c r="D2436" s="115"/>
      <c r="E2436" s="115"/>
      <c r="O2436" s="24"/>
      <c r="AB2436" s="24"/>
      <c r="AC2436" s="24"/>
      <c r="AD2436" s="24"/>
      <c r="AE2436" s="24"/>
      <c r="AV2436" s="24"/>
      <c r="AW2436" s="24"/>
      <c r="AX2436" s="24"/>
      <c r="AY2436" s="24"/>
    </row>
    <row r="2437" spans="3:51" s="23" customFormat="1">
      <c r="C2437" s="115"/>
      <c r="D2437" s="115"/>
      <c r="E2437" s="115"/>
      <c r="O2437" s="24"/>
      <c r="AB2437" s="24"/>
      <c r="AC2437" s="24"/>
      <c r="AD2437" s="24"/>
      <c r="AE2437" s="24"/>
      <c r="AV2437" s="24"/>
      <c r="AW2437" s="24"/>
      <c r="AX2437" s="24"/>
      <c r="AY2437" s="24"/>
    </row>
    <row r="2438" spans="3:51" s="23" customFormat="1">
      <c r="C2438" s="115"/>
      <c r="D2438" s="115"/>
      <c r="E2438" s="115"/>
      <c r="O2438" s="24"/>
      <c r="AB2438" s="24"/>
      <c r="AC2438" s="24"/>
      <c r="AD2438" s="24"/>
      <c r="AE2438" s="24"/>
      <c r="AV2438" s="24"/>
      <c r="AW2438" s="24"/>
      <c r="AX2438" s="24"/>
      <c r="AY2438" s="24"/>
    </row>
    <row r="2439" spans="3:51" s="23" customFormat="1">
      <c r="C2439" s="115"/>
      <c r="D2439" s="115"/>
      <c r="E2439" s="115"/>
      <c r="O2439" s="24"/>
      <c r="AB2439" s="24"/>
      <c r="AC2439" s="24"/>
      <c r="AD2439" s="24"/>
      <c r="AE2439" s="24"/>
      <c r="AV2439" s="24"/>
      <c r="AW2439" s="24"/>
      <c r="AX2439" s="24"/>
      <c r="AY2439" s="24"/>
    </row>
    <row r="2440" spans="3:51" s="23" customFormat="1">
      <c r="C2440" s="115"/>
      <c r="D2440" s="115"/>
      <c r="E2440" s="115"/>
      <c r="O2440" s="24"/>
      <c r="AB2440" s="24"/>
      <c r="AC2440" s="24"/>
      <c r="AD2440" s="24"/>
      <c r="AE2440" s="24"/>
      <c r="AV2440" s="24"/>
      <c r="AW2440" s="24"/>
      <c r="AX2440" s="24"/>
      <c r="AY2440" s="24"/>
    </row>
    <row r="2441" spans="3:51" s="23" customFormat="1">
      <c r="C2441" s="115"/>
      <c r="D2441" s="115"/>
      <c r="E2441" s="115"/>
      <c r="O2441" s="24"/>
      <c r="AB2441" s="24"/>
      <c r="AC2441" s="24"/>
      <c r="AD2441" s="24"/>
      <c r="AE2441" s="24"/>
      <c r="AV2441" s="24"/>
      <c r="AW2441" s="24"/>
      <c r="AX2441" s="24"/>
      <c r="AY2441" s="24"/>
    </row>
    <row r="2442" spans="3:51" s="23" customFormat="1">
      <c r="C2442" s="115"/>
      <c r="D2442" s="115"/>
      <c r="E2442" s="115"/>
      <c r="O2442" s="24"/>
      <c r="AB2442" s="24"/>
      <c r="AC2442" s="24"/>
      <c r="AD2442" s="24"/>
      <c r="AE2442" s="24"/>
      <c r="AV2442" s="24"/>
      <c r="AW2442" s="24"/>
      <c r="AX2442" s="24"/>
      <c r="AY2442" s="24"/>
    </row>
    <row r="2443" spans="3:51" s="23" customFormat="1">
      <c r="C2443" s="115"/>
      <c r="D2443" s="115"/>
      <c r="E2443" s="115"/>
      <c r="O2443" s="24"/>
      <c r="AB2443" s="24"/>
      <c r="AC2443" s="24"/>
      <c r="AD2443" s="24"/>
      <c r="AE2443" s="24"/>
      <c r="AV2443" s="24"/>
      <c r="AW2443" s="24"/>
      <c r="AX2443" s="24"/>
      <c r="AY2443" s="24"/>
    </row>
    <row r="2444" spans="3:51" s="23" customFormat="1">
      <c r="C2444" s="115"/>
      <c r="D2444" s="115"/>
      <c r="E2444" s="115"/>
      <c r="O2444" s="24"/>
      <c r="AB2444" s="24"/>
      <c r="AC2444" s="24"/>
      <c r="AD2444" s="24"/>
      <c r="AE2444" s="24"/>
      <c r="AV2444" s="24"/>
      <c r="AW2444" s="24"/>
      <c r="AX2444" s="24"/>
      <c r="AY2444" s="24"/>
    </row>
    <row r="2445" spans="3:51" s="23" customFormat="1">
      <c r="C2445" s="115"/>
      <c r="D2445" s="115"/>
      <c r="E2445" s="115"/>
      <c r="O2445" s="24"/>
      <c r="AB2445" s="24"/>
      <c r="AC2445" s="24"/>
      <c r="AD2445" s="24"/>
      <c r="AE2445" s="24"/>
      <c r="AV2445" s="24"/>
      <c r="AW2445" s="24"/>
      <c r="AX2445" s="24"/>
      <c r="AY2445" s="24"/>
    </row>
    <row r="2446" spans="3:51" s="23" customFormat="1">
      <c r="C2446" s="115"/>
      <c r="D2446" s="115"/>
      <c r="E2446" s="115"/>
      <c r="O2446" s="24"/>
      <c r="AB2446" s="24"/>
      <c r="AC2446" s="24"/>
      <c r="AD2446" s="24"/>
      <c r="AE2446" s="24"/>
      <c r="AV2446" s="24"/>
      <c r="AW2446" s="24"/>
      <c r="AX2446" s="24"/>
      <c r="AY2446" s="24"/>
    </row>
    <row r="2447" spans="3:51" s="23" customFormat="1">
      <c r="C2447" s="115"/>
      <c r="D2447" s="115"/>
      <c r="E2447" s="115"/>
      <c r="O2447" s="24"/>
      <c r="AB2447" s="24"/>
      <c r="AC2447" s="24"/>
      <c r="AD2447" s="24"/>
      <c r="AE2447" s="24"/>
      <c r="AV2447" s="24"/>
      <c r="AW2447" s="24"/>
      <c r="AX2447" s="24"/>
      <c r="AY2447" s="24"/>
    </row>
    <row r="2448" spans="3:51" s="23" customFormat="1">
      <c r="C2448" s="115"/>
      <c r="D2448" s="115"/>
      <c r="E2448" s="115"/>
      <c r="O2448" s="24"/>
      <c r="AB2448" s="24"/>
      <c r="AC2448" s="24"/>
      <c r="AD2448" s="24"/>
      <c r="AE2448" s="24"/>
      <c r="AV2448" s="24"/>
      <c r="AW2448" s="24"/>
      <c r="AX2448" s="24"/>
      <c r="AY2448" s="24"/>
    </row>
    <row r="2449" spans="3:51" s="23" customFormat="1">
      <c r="C2449" s="115"/>
      <c r="D2449" s="115"/>
      <c r="E2449" s="115"/>
      <c r="O2449" s="24"/>
      <c r="AB2449" s="24"/>
      <c r="AC2449" s="24"/>
      <c r="AD2449" s="24"/>
      <c r="AE2449" s="24"/>
      <c r="AV2449" s="24"/>
      <c r="AW2449" s="24"/>
      <c r="AX2449" s="24"/>
      <c r="AY2449" s="24"/>
    </row>
    <row r="2450" spans="3:51" s="23" customFormat="1">
      <c r="C2450" s="115"/>
      <c r="D2450" s="115"/>
      <c r="E2450" s="115"/>
      <c r="O2450" s="24"/>
      <c r="AB2450" s="24"/>
      <c r="AC2450" s="24"/>
      <c r="AD2450" s="24"/>
      <c r="AE2450" s="24"/>
      <c r="AV2450" s="24"/>
      <c r="AW2450" s="24"/>
      <c r="AX2450" s="24"/>
      <c r="AY2450" s="24"/>
    </row>
    <row r="2451" spans="3:51" s="23" customFormat="1">
      <c r="C2451" s="115"/>
      <c r="D2451" s="115"/>
      <c r="E2451" s="115"/>
      <c r="O2451" s="24"/>
      <c r="AB2451" s="24"/>
      <c r="AC2451" s="24"/>
      <c r="AD2451" s="24"/>
      <c r="AE2451" s="24"/>
      <c r="AV2451" s="24"/>
      <c r="AW2451" s="24"/>
      <c r="AX2451" s="24"/>
      <c r="AY2451" s="24"/>
    </row>
    <row r="2452" spans="3:51" s="23" customFormat="1">
      <c r="C2452" s="115"/>
      <c r="D2452" s="115"/>
      <c r="E2452" s="115"/>
      <c r="O2452" s="24"/>
      <c r="AB2452" s="24"/>
      <c r="AC2452" s="24"/>
      <c r="AD2452" s="24"/>
      <c r="AE2452" s="24"/>
      <c r="AV2452" s="24"/>
      <c r="AW2452" s="24"/>
      <c r="AX2452" s="24"/>
      <c r="AY2452" s="24"/>
    </row>
    <row r="2453" spans="3:51" s="23" customFormat="1">
      <c r="C2453" s="115"/>
      <c r="D2453" s="115"/>
      <c r="E2453" s="115"/>
      <c r="O2453" s="24"/>
      <c r="AB2453" s="24"/>
      <c r="AC2453" s="24"/>
      <c r="AD2453" s="24"/>
      <c r="AE2453" s="24"/>
      <c r="AV2453" s="24"/>
      <c r="AW2453" s="24"/>
      <c r="AX2453" s="24"/>
      <c r="AY2453" s="24"/>
    </row>
    <row r="2454" spans="3:51" s="23" customFormat="1">
      <c r="C2454" s="115"/>
      <c r="D2454" s="115"/>
      <c r="E2454" s="115"/>
      <c r="O2454" s="24"/>
      <c r="AB2454" s="24"/>
      <c r="AC2454" s="24"/>
      <c r="AD2454" s="24"/>
      <c r="AE2454" s="24"/>
      <c r="AV2454" s="24"/>
      <c r="AW2454" s="24"/>
      <c r="AX2454" s="24"/>
      <c r="AY2454" s="24"/>
    </row>
    <row r="2455" spans="3:51" s="23" customFormat="1">
      <c r="C2455" s="115"/>
      <c r="D2455" s="115"/>
      <c r="E2455" s="115"/>
      <c r="O2455" s="24"/>
      <c r="AB2455" s="24"/>
      <c r="AC2455" s="24"/>
      <c r="AD2455" s="24"/>
      <c r="AE2455" s="24"/>
      <c r="AV2455" s="24"/>
      <c r="AW2455" s="24"/>
      <c r="AX2455" s="24"/>
      <c r="AY2455" s="24"/>
    </row>
    <row r="2456" spans="3:51" s="23" customFormat="1">
      <c r="C2456" s="115"/>
      <c r="D2456" s="115"/>
      <c r="E2456" s="115"/>
      <c r="O2456" s="24"/>
      <c r="AB2456" s="24"/>
      <c r="AC2456" s="24"/>
      <c r="AD2456" s="24"/>
      <c r="AE2456" s="24"/>
      <c r="AV2456" s="24"/>
      <c r="AW2456" s="24"/>
      <c r="AX2456" s="24"/>
      <c r="AY2456" s="24"/>
    </row>
    <row r="2457" spans="3:51" s="23" customFormat="1">
      <c r="C2457" s="115"/>
      <c r="D2457" s="115"/>
      <c r="E2457" s="115"/>
      <c r="O2457" s="24"/>
      <c r="AB2457" s="24"/>
      <c r="AC2457" s="24"/>
      <c r="AD2457" s="24"/>
      <c r="AE2457" s="24"/>
      <c r="AV2457" s="24"/>
      <c r="AW2457" s="24"/>
      <c r="AX2457" s="24"/>
      <c r="AY2457" s="24"/>
    </row>
    <row r="2458" spans="3:51" s="23" customFormat="1">
      <c r="C2458" s="115"/>
      <c r="D2458" s="115"/>
      <c r="E2458" s="115"/>
      <c r="O2458" s="24"/>
      <c r="AB2458" s="24"/>
      <c r="AC2458" s="24"/>
      <c r="AD2458" s="24"/>
      <c r="AE2458" s="24"/>
      <c r="AV2458" s="24"/>
      <c r="AW2458" s="24"/>
      <c r="AX2458" s="24"/>
      <c r="AY2458" s="24"/>
    </row>
    <row r="2459" spans="3:51" s="23" customFormat="1">
      <c r="C2459" s="115"/>
      <c r="D2459" s="115"/>
      <c r="E2459" s="115"/>
      <c r="O2459" s="24"/>
      <c r="AB2459" s="24"/>
      <c r="AC2459" s="24"/>
      <c r="AD2459" s="24"/>
      <c r="AE2459" s="24"/>
      <c r="AV2459" s="24"/>
      <c r="AW2459" s="24"/>
      <c r="AX2459" s="24"/>
      <c r="AY2459" s="24"/>
    </row>
    <row r="2460" spans="3:51" s="23" customFormat="1">
      <c r="C2460" s="115"/>
      <c r="D2460" s="115"/>
      <c r="E2460" s="115"/>
      <c r="O2460" s="24"/>
      <c r="AB2460" s="24"/>
      <c r="AC2460" s="24"/>
      <c r="AD2460" s="24"/>
      <c r="AE2460" s="24"/>
      <c r="AV2460" s="24"/>
      <c r="AW2460" s="24"/>
      <c r="AX2460" s="24"/>
      <c r="AY2460" s="24"/>
    </row>
    <row r="2461" spans="3:51" s="23" customFormat="1">
      <c r="C2461" s="115"/>
      <c r="D2461" s="115"/>
      <c r="E2461" s="115"/>
      <c r="O2461" s="24"/>
      <c r="AB2461" s="24"/>
      <c r="AC2461" s="24"/>
      <c r="AD2461" s="24"/>
      <c r="AE2461" s="24"/>
      <c r="AV2461" s="24"/>
      <c r="AW2461" s="24"/>
      <c r="AX2461" s="24"/>
      <c r="AY2461" s="24"/>
    </row>
    <row r="2462" spans="3:51" s="23" customFormat="1">
      <c r="C2462" s="115"/>
      <c r="D2462" s="115"/>
      <c r="E2462" s="115"/>
      <c r="O2462" s="24"/>
      <c r="AB2462" s="24"/>
      <c r="AC2462" s="24"/>
      <c r="AD2462" s="24"/>
      <c r="AE2462" s="24"/>
      <c r="AV2462" s="24"/>
      <c r="AW2462" s="24"/>
      <c r="AX2462" s="24"/>
      <c r="AY2462" s="24"/>
    </row>
    <row r="2463" spans="3:51" s="23" customFormat="1">
      <c r="C2463" s="115"/>
      <c r="D2463" s="115"/>
      <c r="E2463" s="115"/>
      <c r="O2463" s="24"/>
      <c r="AB2463" s="24"/>
      <c r="AC2463" s="24"/>
      <c r="AD2463" s="24"/>
      <c r="AE2463" s="24"/>
      <c r="AV2463" s="24"/>
      <c r="AW2463" s="24"/>
      <c r="AX2463" s="24"/>
      <c r="AY2463" s="24"/>
    </row>
    <row r="2464" spans="3:51" s="23" customFormat="1">
      <c r="C2464" s="115"/>
      <c r="D2464" s="115"/>
      <c r="E2464" s="115"/>
      <c r="O2464" s="24"/>
      <c r="AB2464" s="24"/>
      <c r="AC2464" s="24"/>
      <c r="AD2464" s="24"/>
      <c r="AE2464" s="24"/>
      <c r="AV2464" s="24"/>
      <c r="AW2464" s="24"/>
      <c r="AX2464" s="24"/>
      <c r="AY2464" s="24"/>
    </row>
    <row r="2465" spans="3:51" s="23" customFormat="1">
      <c r="C2465" s="115"/>
      <c r="D2465" s="115"/>
      <c r="E2465" s="115"/>
      <c r="O2465" s="24"/>
      <c r="AB2465" s="24"/>
      <c r="AC2465" s="24"/>
      <c r="AD2465" s="24"/>
      <c r="AE2465" s="24"/>
      <c r="AV2465" s="24"/>
      <c r="AW2465" s="24"/>
      <c r="AX2465" s="24"/>
      <c r="AY2465" s="24"/>
    </row>
    <row r="2466" spans="3:51" s="23" customFormat="1">
      <c r="C2466" s="115"/>
      <c r="D2466" s="115"/>
      <c r="E2466" s="115"/>
      <c r="O2466" s="24"/>
      <c r="AB2466" s="24"/>
      <c r="AC2466" s="24"/>
      <c r="AD2466" s="24"/>
      <c r="AE2466" s="24"/>
      <c r="AV2466" s="24"/>
      <c r="AW2466" s="24"/>
      <c r="AX2466" s="24"/>
      <c r="AY2466" s="24"/>
    </row>
    <row r="2467" spans="3:51" s="23" customFormat="1">
      <c r="C2467" s="115"/>
      <c r="D2467" s="115"/>
      <c r="E2467" s="115"/>
      <c r="O2467" s="24"/>
      <c r="AB2467" s="24"/>
      <c r="AC2467" s="24"/>
      <c r="AD2467" s="24"/>
      <c r="AE2467" s="24"/>
      <c r="AV2467" s="24"/>
      <c r="AW2467" s="24"/>
      <c r="AX2467" s="24"/>
      <c r="AY2467" s="24"/>
    </row>
    <row r="2468" spans="3:51" s="23" customFormat="1">
      <c r="C2468" s="115"/>
      <c r="D2468" s="115"/>
      <c r="E2468" s="115"/>
      <c r="O2468" s="24"/>
      <c r="AB2468" s="24"/>
      <c r="AC2468" s="24"/>
      <c r="AD2468" s="24"/>
      <c r="AE2468" s="24"/>
      <c r="AV2468" s="24"/>
      <c r="AW2468" s="24"/>
      <c r="AX2468" s="24"/>
      <c r="AY2468" s="24"/>
    </row>
    <row r="2469" spans="3:51" s="23" customFormat="1">
      <c r="C2469" s="115"/>
      <c r="D2469" s="115"/>
      <c r="E2469" s="115"/>
      <c r="O2469" s="24"/>
      <c r="AB2469" s="24"/>
      <c r="AC2469" s="24"/>
      <c r="AD2469" s="24"/>
      <c r="AE2469" s="24"/>
      <c r="AV2469" s="24"/>
      <c r="AW2469" s="24"/>
      <c r="AX2469" s="24"/>
      <c r="AY2469" s="24"/>
    </row>
    <row r="2470" spans="3:51" s="23" customFormat="1">
      <c r="C2470" s="115"/>
      <c r="D2470" s="115"/>
      <c r="E2470" s="115"/>
      <c r="O2470" s="24"/>
      <c r="AB2470" s="24"/>
      <c r="AC2470" s="24"/>
      <c r="AD2470" s="24"/>
      <c r="AE2470" s="24"/>
      <c r="AV2470" s="24"/>
      <c r="AW2470" s="24"/>
      <c r="AX2470" s="24"/>
      <c r="AY2470" s="24"/>
    </row>
    <row r="2471" spans="3:51" s="23" customFormat="1">
      <c r="C2471" s="115"/>
      <c r="D2471" s="115"/>
      <c r="E2471" s="115"/>
      <c r="O2471" s="24"/>
      <c r="AB2471" s="24"/>
      <c r="AC2471" s="24"/>
      <c r="AD2471" s="24"/>
      <c r="AE2471" s="24"/>
      <c r="AV2471" s="24"/>
      <c r="AW2471" s="24"/>
      <c r="AX2471" s="24"/>
      <c r="AY2471" s="24"/>
    </row>
    <row r="2472" spans="3:51" s="23" customFormat="1">
      <c r="C2472" s="115"/>
      <c r="D2472" s="115"/>
      <c r="E2472" s="115"/>
      <c r="O2472" s="24"/>
      <c r="AB2472" s="24"/>
      <c r="AC2472" s="24"/>
      <c r="AD2472" s="24"/>
      <c r="AE2472" s="24"/>
      <c r="AV2472" s="24"/>
      <c r="AW2472" s="24"/>
      <c r="AX2472" s="24"/>
      <c r="AY2472" s="24"/>
    </row>
    <row r="2473" spans="3:51" s="23" customFormat="1">
      <c r="C2473" s="115"/>
      <c r="D2473" s="115"/>
      <c r="E2473" s="115"/>
      <c r="O2473" s="24"/>
      <c r="AB2473" s="24"/>
      <c r="AC2473" s="24"/>
      <c r="AD2473" s="24"/>
      <c r="AE2473" s="24"/>
      <c r="AV2473" s="24"/>
      <c r="AW2473" s="24"/>
      <c r="AX2473" s="24"/>
      <c r="AY2473" s="24"/>
    </row>
    <row r="2474" spans="3:51" s="23" customFormat="1">
      <c r="C2474" s="115"/>
      <c r="D2474" s="115"/>
      <c r="E2474" s="115"/>
      <c r="O2474" s="24"/>
      <c r="AB2474" s="24"/>
      <c r="AC2474" s="24"/>
      <c r="AD2474" s="24"/>
      <c r="AE2474" s="24"/>
      <c r="AV2474" s="24"/>
      <c r="AW2474" s="24"/>
      <c r="AX2474" s="24"/>
      <c r="AY2474" s="24"/>
    </row>
    <row r="2475" spans="3:51" s="23" customFormat="1">
      <c r="C2475" s="115"/>
      <c r="D2475" s="115"/>
      <c r="E2475" s="115"/>
      <c r="O2475" s="24"/>
      <c r="AB2475" s="24"/>
      <c r="AC2475" s="24"/>
      <c r="AD2475" s="24"/>
      <c r="AE2475" s="24"/>
      <c r="AV2475" s="24"/>
      <c r="AW2475" s="24"/>
      <c r="AX2475" s="24"/>
      <c r="AY2475" s="24"/>
    </row>
    <row r="2476" spans="3:51" s="23" customFormat="1">
      <c r="C2476" s="115"/>
      <c r="D2476" s="115"/>
      <c r="E2476" s="115"/>
      <c r="O2476" s="24"/>
      <c r="AB2476" s="24"/>
      <c r="AC2476" s="24"/>
      <c r="AD2476" s="24"/>
      <c r="AE2476" s="24"/>
      <c r="AV2476" s="24"/>
      <c r="AW2476" s="24"/>
      <c r="AX2476" s="24"/>
      <c r="AY2476" s="24"/>
    </row>
    <row r="2477" spans="3:51" s="23" customFormat="1">
      <c r="C2477" s="115"/>
      <c r="D2477" s="115"/>
      <c r="E2477" s="115"/>
      <c r="O2477" s="24"/>
      <c r="AB2477" s="24"/>
      <c r="AC2477" s="24"/>
      <c r="AD2477" s="24"/>
      <c r="AE2477" s="24"/>
      <c r="AV2477" s="24"/>
      <c r="AW2477" s="24"/>
      <c r="AX2477" s="24"/>
      <c r="AY2477" s="24"/>
    </row>
    <row r="2478" spans="3:51" s="23" customFormat="1">
      <c r="C2478" s="115"/>
      <c r="D2478" s="115"/>
      <c r="E2478" s="115"/>
      <c r="O2478" s="24"/>
      <c r="AB2478" s="24"/>
      <c r="AC2478" s="24"/>
      <c r="AD2478" s="24"/>
      <c r="AE2478" s="24"/>
      <c r="AV2478" s="24"/>
      <c r="AW2478" s="24"/>
      <c r="AX2478" s="24"/>
      <c r="AY2478" s="24"/>
    </row>
    <row r="2479" spans="3:51" s="23" customFormat="1">
      <c r="C2479" s="115"/>
      <c r="D2479" s="115"/>
      <c r="E2479" s="115"/>
      <c r="O2479" s="24"/>
      <c r="AB2479" s="24"/>
      <c r="AC2479" s="24"/>
      <c r="AD2479" s="24"/>
      <c r="AE2479" s="24"/>
      <c r="AV2479" s="24"/>
      <c r="AW2479" s="24"/>
      <c r="AX2479" s="24"/>
      <c r="AY2479" s="24"/>
    </row>
    <row r="2480" spans="3:51" s="23" customFormat="1">
      <c r="C2480" s="115"/>
      <c r="D2480" s="115"/>
      <c r="E2480" s="115"/>
      <c r="O2480" s="24"/>
      <c r="AB2480" s="24"/>
      <c r="AC2480" s="24"/>
      <c r="AD2480" s="24"/>
      <c r="AE2480" s="24"/>
      <c r="AV2480" s="24"/>
      <c r="AW2480" s="24"/>
      <c r="AX2480" s="24"/>
      <c r="AY2480" s="24"/>
    </row>
    <row r="2481" spans="3:51" s="23" customFormat="1">
      <c r="C2481" s="115"/>
      <c r="D2481" s="115"/>
      <c r="E2481" s="115"/>
      <c r="O2481" s="24"/>
      <c r="AB2481" s="24"/>
      <c r="AC2481" s="24"/>
      <c r="AD2481" s="24"/>
      <c r="AE2481" s="24"/>
      <c r="AV2481" s="24"/>
      <c r="AW2481" s="24"/>
      <c r="AX2481" s="24"/>
      <c r="AY2481" s="24"/>
    </row>
    <row r="2482" spans="3:51" s="23" customFormat="1">
      <c r="C2482" s="115"/>
      <c r="D2482" s="115"/>
      <c r="E2482" s="115"/>
      <c r="O2482" s="24"/>
      <c r="AB2482" s="24"/>
      <c r="AC2482" s="24"/>
      <c r="AD2482" s="24"/>
      <c r="AE2482" s="24"/>
      <c r="AV2482" s="24"/>
      <c r="AW2482" s="24"/>
      <c r="AX2482" s="24"/>
      <c r="AY2482" s="24"/>
    </row>
    <row r="2483" spans="3:51" s="23" customFormat="1">
      <c r="C2483" s="115"/>
      <c r="D2483" s="115"/>
      <c r="E2483" s="115"/>
      <c r="O2483" s="24"/>
      <c r="AB2483" s="24"/>
      <c r="AC2483" s="24"/>
      <c r="AD2483" s="24"/>
      <c r="AE2483" s="24"/>
      <c r="AV2483" s="24"/>
      <c r="AW2483" s="24"/>
      <c r="AX2483" s="24"/>
      <c r="AY2483" s="24"/>
    </row>
    <row r="2484" spans="3:51" s="23" customFormat="1">
      <c r="C2484" s="115"/>
      <c r="D2484" s="115"/>
      <c r="E2484" s="115"/>
      <c r="O2484" s="24"/>
      <c r="AB2484" s="24"/>
      <c r="AC2484" s="24"/>
      <c r="AD2484" s="24"/>
      <c r="AE2484" s="24"/>
      <c r="AV2484" s="24"/>
      <c r="AW2484" s="24"/>
      <c r="AX2484" s="24"/>
      <c r="AY2484" s="24"/>
    </row>
    <row r="2485" spans="3:51" s="23" customFormat="1">
      <c r="C2485" s="115"/>
      <c r="D2485" s="115"/>
      <c r="E2485" s="115"/>
      <c r="O2485" s="24"/>
      <c r="AB2485" s="24"/>
      <c r="AC2485" s="24"/>
      <c r="AD2485" s="24"/>
      <c r="AE2485" s="24"/>
      <c r="AV2485" s="24"/>
      <c r="AW2485" s="24"/>
      <c r="AX2485" s="24"/>
      <c r="AY2485" s="24"/>
    </row>
    <row r="2486" spans="3:51" s="23" customFormat="1">
      <c r="C2486" s="115"/>
      <c r="D2486" s="115"/>
      <c r="E2486" s="115"/>
      <c r="O2486" s="24"/>
      <c r="AB2486" s="24"/>
      <c r="AC2486" s="24"/>
      <c r="AD2486" s="24"/>
      <c r="AE2486" s="24"/>
      <c r="AV2486" s="24"/>
      <c r="AW2486" s="24"/>
      <c r="AX2486" s="24"/>
      <c r="AY2486" s="24"/>
    </row>
    <row r="2487" spans="3:51" s="23" customFormat="1">
      <c r="C2487" s="115"/>
      <c r="D2487" s="115"/>
      <c r="E2487" s="115"/>
      <c r="O2487" s="24"/>
      <c r="AB2487" s="24"/>
      <c r="AC2487" s="24"/>
      <c r="AD2487" s="24"/>
      <c r="AE2487" s="24"/>
      <c r="AV2487" s="24"/>
      <c r="AW2487" s="24"/>
      <c r="AX2487" s="24"/>
      <c r="AY2487" s="24"/>
    </row>
    <row r="2488" spans="3:51" s="23" customFormat="1">
      <c r="C2488" s="115"/>
      <c r="D2488" s="115"/>
      <c r="E2488" s="115"/>
      <c r="O2488" s="24"/>
      <c r="AB2488" s="24"/>
      <c r="AC2488" s="24"/>
      <c r="AD2488" s="24"/>
      <c r="AE2488" s="24"/>
      <c r="AV2488" s="24"/>
      <c r="AW2488" s="24"/>
      <c r="AX2488" s="24"/>
      <c r="AY2488" s="24"/>
    </row>
    <row r="2489" spans="3:51" s="23" customFormat="1">
      <c r="C2489" s="115"/>
      <c r="D2489" s="115"/>
      <c r="E2489" s="115"/>
      <c r="O2489" s="24"/>
      <c r="AB2489" s="24"/>
      <c r="AC2489" s="24"/>
      <c r="AD2489" s="24"/>
      <c r="AE2489" s="24"/>
      <c r="AV2489" s="24"/>
      <c r="AW2489" s="24"/>
      <c r="AX2489" s="24"/>
      <c r="AY2489" s="24"/>
    </row>
    <row r="2490" spans="3:51" s="23" customFormat="1">
      <c r="C2490" s="115"/>
      <c r="D2490" s="115"/>
      <c r="E2490" s="115"/>
      <c r="O2490" s="24"/>
      <c r="AB2490" s="24"/>
      <c r="AC2490" s="24"/>
      <c r="AD2490" s="24"/>
      <c r="AE2490" s="24"/>
      <c r="AV2490" s="24"/>
      <c r="AW2490" s="24"/>
      <c r="AX2490" s="24"/>
      <c r="AY2490" s="24"/>
    </row>
    <row r="2491" spans="3:51" s="23" customFormat="1">
      <c r="C2491" s="115"/>
      <c r="D2491" s="115"/>
      <c r="E2491" s="115"/>
      <c r="O2491" s="24"/>
      <c r="AB2491" s="24"/>
      <c r="AC2491" s="24"/>
      <c r="AD2491" s="24"/>
      <c r="AE2491" s="24"/>
      <c r="AV2491" s="24"/>
      <c r="AW2491" s="24"/>
      <c r="AX2491" s="24"/>
      <c r="AY2491" s="24"/>
    </row>
    <row r="2492" spans="3:51" s="23" customFormat="1">
      <c r="C2492" s="115"/>
      <c r="D2492" s="115"/>
      <c r="E2492" s="115"/>
      <c r="O2492" s="24"/>
      <c r="AB2492" s="24"/>
      <c r="AC2492" s="24"/>
      <c r="AD2492" s="24"/>
      <c r="AE2492" s="24"/>
      <c r="AV2492" s="24"/>
      <c r="AW2492" s="24"/>
      <c r="AX2492" s="24"/>
      <c r="AY2492" s="24"/>
    </row>
    <row r="2493" spans="3:51" s="23" customFormat="1">
      <c r="C2493" s="115"/>
      <c r="D2493" s="115"/>
      <c r="E2493" s="115"/>
      <c r="O2493" s="24"/>
      <c r="AB2493" s="24"/>
      <c r="AC2493" s="24"/>
      <c r="AD2493" s="24"/>
      <c r="AE2493" s="24"/>
      <c r="AV2493" s="24"/>
      <c r="AW2493" s="24"/>
      <c r="AX2493" s="24"/>
      <c r="AY2493" s="24"/>
    </row>
    <row r="2494" spans="3:51" s="23" customFormat="1">
      <c r="C2494" s="115"/>
      <c r="D2494" s="115"/>
      <c r="E2494" s="115"/>
      <c r="O2494" s="24"/>
      <c r="AB2494" s="24"/>
      <c r="AC2494" s="24"/>
      <c r="AD2494" s="24"/>
      <c r="AE2494" s="24"/>
      <c r="AV2494" s="24"/>
      <c r="AW2494" s="24"/>
      <c r="AX2494" s="24"/>
      <c r="AY2494" s="24"/>
    </row>
    <row r="2495" spans="3:51" s="23" customFormat="1">
      <c r="C2495" s="115"/>
      <c r="D2495" s="115"/>
      <c r="E2495" s="115"/>
      <c r="O2495" s="24"/>
      <c r="AB2495" s="24"/>
      <c r="AC2495" s="24"/>
      <c r="AD2495" s="24"/>
      <c r="AE2495" s="24"/>
      <c r="AV2495" s="24"/>
      <c r="AW2495" s="24"/>
      <c r="AX2495" s="24"/>
      <c r="AY2495" s="24"/>
    </row>
    <row r="2496" spans="3:51" s="23" customFormat="1">
      <c r="C2496" s="115"/>
      <c r="D2496" s="115"/>
      <c r="E2496" s="115"/>
      <c r="O2496" s="24"/>
      <c r="AB2496" s="24"/>
      <c r="AC2496" s="24"/>
      <c r="AD2496" s="24"/>
      <c r="AE2496" s="24"/>
      <c r="AV2496" s="24"/>
      <c r="AW2496" s="24"/>
      <c r="AX2496" s="24"/>
      <c r="AY2496" s="24"/>
    </row>
    <row r="2497" spans="3:51" s="23" customFormat="1">
      <c r="C2497" s="115"/>
      <c r="D2497" s="115"/>
      <c r="E2497" s="115"/>
      <c r="O2497" s="24"/>
      <c r="AB2497" s="24"/>
      <c r="AC2497" s="24"/>
      <c r="AD2497" s="24"/>
      <c r="AE2497" s="24"/>
      <c r="AV2497" s="24"/>
      <c r="AW2497" s="24"/>
      <c r="AX2497" s="24"/>
      <c r="AY2497" s="24"/>
    </row>
    <row r="2498" spans="3:51" s="23" customFormat="1">
      <c r="C2498" s="115"/>
      <c r="D2498" s="115"/>
      <c r="E2498" s="115"/>
      <c r="O2498" s="24"/>
      <c r="AB2498" s="24"/>
      <c r="AC2498" s="24"/>
      <c r="AD2498" s="24"/>
      <c r="AE2498" s="24"/>
      <c r="AV2498" s="24"/>
      <c r="AW2498" s="24"/>
      <c r="AX2498" s="24"/>
      <c r="AY2498" s="24"/>
    </row>
    <row r="2499" spans="3:51" s="23" customFormat="1">
      <c r="C2499" s="115"/>
      <c r="D2499" s="115"/>
      <c r="E2499" s="115"/>
      <c r="O2499" s="24"/>
      <c r="AB2499" s="24"/>
      <c r="AC2499" s="24"/>
      <c r="AD2499" s="24"/>
      <c r="AE2499" s="24"/>
      <c r="AV2499" s="24"/>
      <c r="AW2499" s="24"/>
      <c r="AX2499" s="24"/>
      <c r="AY2499" s="24"/>
    </row>
    <row r="2500" spans="3:51" s="23" customFormat="1">
      <c r="C2500" s="115"/>
      <c r="D2500" s="115"/>
      <c r="E2500" s="115"/>
      <c r="O2500" s="24"/>
      <c r="AB2500" s="24"/>
      <c r="AC2500" s="24"/>
      <c r="AD2500" s="24"/>
      <c r="AE2500" s="24"/>
      <c r="AV2500" s="24"/>
      <c r="AW2500" s="24"/>
      <c r="AX2500" s="24"/>
      <c r="AY2500" s="24"/>
    </row>
    <row r="2501" spans="3:51" s="23" customFormat="1">
      <c r="C2501" s="115"/>
      <c r="D2501" s="115"/>
      <c r="E2501" s="115"/>
      <c r="O2501" s="24"/>
      <c r="AB2501" s="24"/>
      <c r="AC2501" s="24"/>
      <c r="AD2501" s="24"/>
      <c r="AE2501" s="24"/>
      <c r="AV2501" s="24"/>
      <c r="AW2501" s="24"/>
      <c r="AX2501" s="24"/>
      <c r="AY2501" s="24"/>
    </row>
    <row r="2502" spans="3:51" s="23" customFormat="1">
      <c r="C2502" s="115"/>
      <c r="D2502" s="115"/>
      <c r="E2502" s="115"/>
      <c r="O2502" s="24"/>
      <c r="AB2502" s="24"/>
      <c r="AC2502" s="24"/>
      <c r="AD2502" s="24"/>
      <c r="AE2502" s="24"/>
      <c r="AV2502" s="24"/>
      <c r="AW2502" s="24"/>
      <c r="AX2502" s="24"/>
      <c r="AY2502" s="24"/>
    </row>
    <row r="2503" spans="3:51" s="23" customFormat="1">
      <c r="C2503" s="115"/>
      <c r="D2503" s="115"/>
      <c r="E2503" s="115"/>
      <c r="O2503" s="24"/>
      <c r="AB2503" s="24"/>
      <c r="AC2503" s="24"/>
      <c r="AD2503" s="24"/>
      <c r="AE2503" s="24"/>
      <c r="AV2503" s="24"/>
      <c r="AW2503" s="24"/>
      <c r="AX2503" s="24"/>
      <c r="AY2503" s="24"/>
    </row>
    <row r="2504" spans="3:51" s="23" customFormat="1">
      <c r="C2504" s="115"/>
      <c r="D2504" s="115"/>
      <c r="E2504" s="115"/>
      <c r="O2504" s="24"/>
      <c r="AB2504" s="24"/>
      <c r="AC2504" s="24"/>
      <c r="AD2504" s="24"/>
      <c r="AE2504" s="24"/>
      <c r="AV2504" s="24"/>
      <c r="AW2504" s="24"/>
      <c r="AX2504" s="24"/>
      <c r="AY2504" s="24"/>
    </row>
    <row r="2505" spans="3:51" s="23" customFormat="1">
      <c r="C2505" s="115"/>
      <c r="D2505" s="115"/>
      <c r="E2505" s="115"/>
      <c r="O2505" s="24"/>
      <c r="AB2505" s="24"/>
      <c r="AC2505" s="24"/>
      <c r="AD2505" s="24"/>
      <c r="AE2505" s="24"/>
      <c r="AV2505" s="24"/>
      <c r="AW2505" s="24"/>
      <c r="AX2505" s="24"/>
      <c r="AY2505" s="24"/>
    </row>
    <row r="2506" spans="3:51" s="23" customFormat="1">
      <c r="C2506" s="115"/>
      <c r="D2506" s="115"/>
      <c r="E2506" s="115"/>
      <c r="O2506" s="24"/>
      <c r="AB2506" s="24"/>
      <c r="AC2506" s="24"/>
      <c r="AD2506" s="24"/>
      <c r="AE2506" s="24"/>
      <c r="AV2506" s="24"/>
      <c r="AW2506" s="24"/>
      <c r="AX2506" s="24"/>
      <c r="AY2506" s="24"/>
    </row>
    <row r="2507" spans="3:51" s="23" customFormat="1">
      <c r="C2507" s="115"/>
      <c r="D2507" s="115"/>
      <c r="E2507" s="115"/>
      <c r="O2507" s="24"/>
      <c r="AB2507" s="24"/>
      <c r="AC2507" s="24"/>
      <c r="AD2507" s="24"/>
      <c r="AE2507" s="24"/>
      <c r="AV2507" s="24"/>
      <c r="AW2507" s="24"/>
      <c r="AX2507" s="24"/>
      <c r="AY2507" s="24"/>
    </row>
    <row r="2508" spans="3:51" s="23" customFormat="1">
      <c r="C2508" s="115"/>
      <c r="D2508" s="115"/>
      <c r="E2508" s="115"/>
      <c r="O2508" s="24"/>
      <c r="AB2508" s="24"/>
      <c r="AC2508" s="24"/>
      <c r="AD2508" s="24"/>
      <c r="AE2508" s="24"/>
      <c r="AV2508" s="24"/>
      <c r="AW2508" s="24"/>
      <c r="AX2508" s="24"/>
      <c r="AY2508" s="24"/>
    </row>
    <row r="2509" spans="3:51" s="23" customFormat="1">
      <c r="C2509" s="115"/>
      <c r="D2509" s="115"/>
      <c r="E2509" s="115"/>
      <c r="O2509" s="24"/>
      <c r="AB2509" s="24"/>
      <c r="AC2509" s="24"/>
      <c r="AD2509" s="24"/>
      <c r="AE2509" s="24"/>
      <c r="AV2509" s="24"/>
      <c r="AW2509" s="24"/>
      <c r="AX2509" s="24"/>
      <c r="AY2509" s="24"/>
    </row>
    <row r="2510" spans="3:51" s="23" customFormat="1">
      <c r="C2510" s="115"/>
      <c r="D2510" s="115"/>
      <c r="E2510" s="115"/>
      <c r="O2510" s="24"/>
      <c r="AB2510" s="24"/>
      <c r="AC2510" s="24"/>
      <c r="AD2510" s="24"/>
      <c r="AE2510" s="24"/>
      <c r="AV2510" s="24"/>
      <c r="AW2510" s="24"/>
      <c r="AX2510" s="24"/>
      <c r="AY2510" s="24"/>
    </row>
    <row r="2511" spans="3:51" s="23" customFormat="1">
      <c r="C2511" s="115"/>
      <c r="D2511" s="115"/>
      <c r="E2511" s="115"/>
      <c r="O2511" s="24"/>
      <c r="AB2511" s="24"/>
      <c r="AC2511" s="24"/>
      <c r="AD2511" s="24"/>
      <c r="AE2511" s="24"/>
      <c r="AV2511" s="24"/>
      <c r="AW2511" s="24"/>
      <c r="AX2511" s="24"/>
      <c r="AY2511" s="24"/>
    </row>
    <row r="2512" spans="3:51" s="23" customFormat="1">
      <c r="C2512" s="115"/>
      <c r="D2512" s="115"/>
      <c r="E2512" s="115"/>
      <c r="O2512" s="24"/>
      <c r="AB2512" s="24"/>
      <c r="AC2512" s="24"/>
      <c r="AD2512" s="24"/>
      <c r="AE2512" s="24"/>
      <c r="AV2512" s="24"/>
      <c r="AW2512" s="24"/>
      <c r="AX2512" s="24"/>
      <c r="AY2512" s="24"/>
    </row>
    <row r="2513" spans="3:51" s="23" customFormat="1">
      <c r="C2513" s="115"/>
      <c r="D2513" s="115"/>
      <c r="E2513" s="115"/>
      <c r="O2513" s="24"/>
      <c r="AB2513" s="24"/>
      <c r="AC2513" s="24"/>
      <c r="AD2513" s="24"/>
      <c r="AE2513" s="24"/>
      <c r="AV2513" s="24"/>
      <c r="AW2513" s="24"/>
      <c r="AX2513" s="24"/>
      <c r="AY2513" s="24"/>
    </row>
    <row r="2514" spans="3:51" s="23" customFormat="1">
      <c r="C2514" s="115"/>
      <c r="D2514" s="115"/>
      <c r="E2514" s="115"/>
      <c r="O2514" s="24"/>
      <c r="AB2514" s="24"/>
      <c r="AC2514" s="24"/>
      <c r="AD2514" s="24"/>
      <c r="AE2514" s="24"/>
      <c r="AV2514" s="24"/>
      <c r="AW2514" s="24"/>
      <c r="AX2514" s="24"/>
      <c r="AY2514" s="24"/>
    </row>
    <row r="2515" spans="3:51" s="23" customFormat="1">
      <c r="C2515" s="115"/>
      <c r="D2515" s="115"/>
      <c r="E2515" s="115"/>
      <c r="O2515" s="24"/>
      <c r="AB2515" s="24"/>
      <c r="AC2515" s="24"/>
      <c r="AD2515" s="24"/>
      <c r="AE2515" s="24"/>
      <c r="AV2515" s="24"/>
      <c r="AW2515" s="24"/>
      <c r="AX2515" s="24"/>
      <c r="AY2515" s="24"/>
    </row>
    <row r="2516" spans="3:51" s="23" customFormat="1">
      <c r="C2516" s="115"/>
      <c r="D2516" s="115"/>
      <c r="E2516" s="115"/>
      <c r="O2516" s="24"/>
      <c r="AB2516" s="24"/>
      <c r="AC2516" s="24"/>
      <c r="AD2516" s="24"/>
      <c r="AE2516" s="24"/>
      <c r="AV2516" s="24"/>
      <c r="AW2516" s="24"/>
      <c r="AX2516" s="24"/>
      <c r="AY2516" s="24"/>
    </row>
    <row r="2517" spans="3:51" s="23" customFormat="1">
      <c r="C2517" s="115"/>
      <c r="D2517" s="115"/>
      <c r="E2517" s="115"/>
      <c r="O2517" s="24"/>
      <c r="AB2517" s="24"/>
      <c r="AC2517" s="24"/>
      <c r="AD2517" s="24"/>
      <c r="AE2517" s="24"/>
      <c r="AV2517" s="24"/>
      <c r="AW2517" s="24"/>
      <c r="AX2517" s="24"/>
      <c r="AY2517" s="24"/>
    </row>
    <row r="2518" spans="3:51" s="23" customFormat="1">
      <c r="C2518" s="115"/>
      <c r="D2518" s="115"/>
      <c r="E2518" s="115"/>
      <c r="O2518" s="24"/>
      <c r="AB2518" s="24"/>
      <c r="AC2518" s="24"/>
      <c r="AD2518" s="24"/>
      <c r="AE2518" s="24"/>
      <c r="AV2518" s="24"/>
      <c r="AW2518" s="24"/>
      <c r="AX2518" s="24"/>
      <c r="AY2518" s="24"/>
    </row>
    <row r="2519" spans="3:51" s="23" customFormat="1">
      <c r="C2519" s="115"/>
      <c r="D2519" s="115"/>
      <c r="E2519" s="115"/>
      <c r="O2519" s="24"/>
      <c r="AB2519" s="24"/>
      <c r="AC2519" s="24"/>
      <c r="AD2519" s="24"/>
      <c r="AE2519" s="24"/>
      <c r="AV2519" s="24"/>
      <c r="AW2519" s="24"/>
      <c r="AX2519" s="24"/>
      <c r="AY2519" s="24"/>
    </row>
    <row r="2520" spans="3:51" s="23" customFormat="1">
      <c r="C2520" s="115"/>
      <c r="D2520" s="115"/>
      <c r="E2520" s="115"/>
      <c r="O2520" s="24"/>
      <c r="AB2520" s="24"/>
      <c r="AC2520" s="24"/>
      <c r="AD2520" s="24"/>
      <c r="AE2520" s="24"/>
      <c r="AV2520" s="24"/>
      <c r="AW2520" s="24"/>
      <c r="AX2520" s="24"/>
      <c r="AY2520" s="24"/>
    </row>
    <row r="2521" spans="3:51" s="23" customFormat="1">
      <c r="C2521" s="115"/>
      <c r="D2521" s="115"/>
      <c r="E2521" s="115"/>
      <c r="O2521" s="24"/>
      <c r="AB2521" s="24"/>
      <c r="AC2521" s="24"/>
      <c r="AD2521" s="24"/>
      <c r="AE2521" s="24"/>
      <c r="AV2521" s="24"/>
      <c r="AW2521" s="24"/>
      <c r="AX2521" s="24"/>
      <c r="AY2521" s="24"/>
    </row>
    <row r="2522" spans="3:51" s="23" customFormat="1">
      <c r="C2522" s="115"/>
      <c r="D2522" s="115"/>
      <c r="E2522" s="115"/>
      <c r="O2522" s="24"/>
      <c r="AB2522" s="24"/>
      <c r="AC2522" s="24"/>
      <c r="AD2522" s="24"/>
      <c r="AE2522" s="24"/>
      <c r="AV2522" s="24"/>
      <c r="AW2522" s="24"/>
      <c r="AX2522" s="24"/>
      <c r="AY2522" s="24"/>
    </row>
    <row r="2523" spans="3:51" s="23" customFormat="1">
      <c r="C2523" s="115"/>
      <c r="D2523" s="115"/>
      <c r="E2523" s="115"/>
      <c r="O2523" s="24"/>
      <c r="AB2523" s="24"/>
      <c r="AC2523" s="24"/>
      <c r="AD2523" s="24"/>
      <c r="AE2523" s="24"/>
      <c r="AV2523" s="24"/>
      <c r="AW2523" s="24"/>
      <c r="AX2523" s="24"/>
      <c r="AY2523" s="24"/>
    </row>
    <row r="2524" spans="3:51" s="23" customFormat="1">
      <c r="C2524" s="115"/>
      <c r="D2524" s="115"/>
      <c r="E2524" s="115"/>
      <c r="O2524" s="24"/>
      <c r="AB2524" s="24"/>
      <c r="AC2524" s="24"/>
      <c r="AD2524" s="24"/>
      <c r="AE2524" s="24"/>
      <c r="AV2524" s="24"/>
      <c r="AW2524" s="24"/>
      <c r="AX2524" s="24"/>
      <c r="AY2524" s="24"/>
    </row>
    <row r="2525" spans="3:51" s="23" customFormat="1">
      <c r="C2525" s="115"/>
      <c r="D2525" s="115"/>
      <c r="E2525" s="115"/>
      <c r="O2525" s="24"/>
      <c r="AB2525" s="24"/>
      <c r="AC2525" s="24"/>
      <c r="AD2525" s="24"/>
      <c r="AE2525" s="24"/>
      <c r="AV2525" s="24"/>
      <c r="AW2525" s="24"/>
      <c r="AX2525" s="24"/>
      <c r="AY2525" s="24"/>
    </row>
    <row r="2526" spans="3:51" s="23" customFormat="1">
      <c r="C2526" s="115"/>
      <c r="D2526" s="115"/>
      <c r="E2526" s="115"/>
      <c r="O2526" s="24"/>
      <c r="AB2526" s="24"/>
      <c r="AC2526" s="24"/>
      <c r="AD2526" s="24"/>
      <c r="AE2526" s="24"/>
      <c r="AV2526" s="24"/>
      <c r="AW2526" s="24"/>
      <c r="AX2526" s="24"/>
      <c r="AY2526" s="24"/>
    </row>
    <row r="2527" spans="3:51" s="23" customFormat="1">
      <c r="C2527" s="115"/>
      <c r="D2527" s="115"/>
      <c r="E2527" s="115"/>
      <c r="O2527" s="24"/>
      <c r="AB2527" s="24"/>
      <c r="AC2527" s="24"/>
      <c r="AD2527" s="24"/>
      <c r="AE2527" s="24"/>
      <c r="AV2527" s="24"/>
      <c r="AW2527" s="24"/>
      <c r="AX2527" s="24"/>
      <c r="AY2527" s="24"/>
    </row>
    <row r="2528" spans="3:51" s="23" customFormat="1">
      <c r="C2528" s="115"/>
      <c r="D2528" s="115"/>
      <c r="E2528" s="115"/>
      <c r="O2528" s="24"/>
      <c r="AB2528" s="24"/>
      <c r="AC2528" s="24"/>
      <c r="AD2528" s="24"/>
      <c r="AE2528" s="24"/>
      <c r="AV2528" s="24"/>
      <c r="AW2528" s="24"/>
      <c r="AX2528" s="24"/>
      <c r="AY2528" s="24"/>
    </row>
    <row r="2529" spans="3:51" s="23" customFormat="1">
      <c r="C2529" s="115"/>
      <c r="D2529" s="115"/>
      <c r="E2529" s="115"/>
      <c r="O2529" s="24"/>
      <c r="AB2529" s="24"/>
      <c r="AC2529" s="24"/>
      <c r="AD2529" s="24"/>
      <c r="AE2529" s="24"/>
      <c r="AV2529" s="24"/>
      <c r="AW2529" s="24"/>
      <c r="AX2529" s="24"/>
      <c r="AY2529" s="24"/>
    </row>
    <row r="2530" spans="3:51" s="23" customFormat="1">
      <c r="C2530" s="115"/>
      <c r="D2530" s="115"/>
      <c r="E2530" s="115"/>
      <c r="O2530" s="24"/>
      <c r="AB2530" s="24"/>
      <c r="AC2530" s="24"/>
      <c r="AD2530" s="24"/>
      <c r="AE2530" s="24"/>
      <c r="AV2530" s="24"/>
      <c r="AW2530" s="24"/>
      <c r="AX2530" s="24"/>
      <c r="AY2530" s="24"/>
    </row>
    <row r="2531" spans="3:51" s="23" customFormat="1">
      <c r="C2531" s="115"/>
      <c r="D2531" s="115"/>
      <c r="E2531" s="115"/>
      <c r="O2531" s="24"/>
      <c r="AB2531" s="24"/>
      <c r="AC2531" s="24"/>
      <c r="AD2531" s="24"/>
      <c r="AE2531" s="24"/>
      <c r="AV2531" s="24"/>
      <c r="AW2531" s="24"/>
      <c r="AX2531" s="24"/>
      <c r="AY2531" s="24"/>
    </row>
    <row r="2532" spans="3:51" s="23" customFormat="1">
      <c r="C2532" s="115"/>
      <c r="D2532" s="115"/>
      <c r="E2532" s="115"/>
      <c r="O2532" s="24"/>
      <c r="AB2532" s="24"/>
      <c r="AC2532" s="24"/>
      <c r="AD2532" s="24"/>
      <c r="AE2532" s="24"/>
      <c r="AV2532" s="24"/>
      <c r="AW2532" s="24"/>
      <c r="AX2532" s="24"/>
      <c r="AY2532" s="24"/>
    </row>
    <row r="2533" spans="3:51" s="23" customFormat="1">
      <c r="C2533" s="115"/>
      <c r="D2533" s="115"/>
      <c r="E2533" s="115"/>
      <c r="O2533" s="24"/>
      <c r="AB2533" s="24"/>
      <c r="AC2533" s="24"/>
      <c r="AD2533" s="24"/>
      <c r="AE2533" s="24"/>
      <c r="AV2533" s="24"/>
      <c r="AW2533" s="24"/>
      <c r="AX2533" s="24"/>
      <c r="AY2533" s="24"/>
    </row>
    <row r="2534" spans="3:51" s="23" customFormat="1">
      <c r="C2534" s="115"/>
      <c r="D2534" s="115"/>
      <c r="E2534" s="115"/>
      <c r="O2534" s="24"/>
      <c r="AB2534" s="24"/>
      <c r="AC2534" s="24"/>
      <c r="AD2534" s="24"/>
      <c r="AE2534" s="24"/>
      <c r="AV2534" s="24"/>
      <c r="AW2534" s="24"/>
      <c r="AX2534" s="24"/>
      <c r="AY2534" s="24"/>
    </row>
    <row r="2535" spans="3:51" s="23" customFormat="1">
      <c r="C2535" s="115"/>
      <c r="D2535" s="115"/>
      <c r="E2535" s="115"/>
      <c r="O2535" s="24"/>
      <c r="AB2535" s="24"/>
      <c r="AC2535" s="24"/>
      <c r="AD2535" s="24"/>
      <c r="AE2535" s="24"/>
      <c r="AV2535" s="24"/>
      <c r="AW2535" s="24"/>
      <c r="AX2535" s="24"/>
      <c r="AY2535" s="24"/>
    </row>
    <row r="2536" spans="3:51" s="23" customFormat="1">
      <c r="C2536" s="115"/>
      <c r="D2536" s="115"/>
      <c r="E2536" s="115"/>
      <c r="O2536" s="24"/>
      <c r="AB2536" s="24"/>
      <c r="AC2536" s="24"/>
      <c r="AD2536" s="24"/>
      <c r="AE2536" s="24"/>
      <c r="AV2536" s="24"/>
      <c r="AW2536" s="24"/>
      <c r="AX2536" s="24"/>
      <c r="AY2536" s="24"/>
    </row>
    <row r="2537" spans="3:51" s="23" customFormat="1">
      <c r="C2537" s="115"/>
      <c r="D2537" s="115"/>
      <c r="E2537" s="115"/>
      <c r="O2537" s="24"/>
      <c r="AB2537" s="24"/>
      <c r="AC2537" s="24"/>
      <c r="AD2537" s="24"/>
      <c r="AE2537" s="24"/>
      <c r="AV2537" s="24"/>
      <c r="AW2537" s="24"/>
      <c r="AX2537" s="24"/>
      <c r="AY2537" s="24"/>
    </row>
    <row r="2538" spans="3:51" s="23" customFormat="1">
      <c r="C2538" s="115"/>
      <c r="D2538" s="115"/>
      <c r="E2538" s="115"/>
      <c r="O2538" s="24"/>
      <c r="AB2538" s="24"/>
      <c r="AC2538" s="24"/>
      <c r="AD2538" s="24"/>
      <c r="AE2538" s="24"/>
      <c r="AV2538" s="24"/>
      <c r="AW2538" s="24"/>
      <c r="AX2538" s="24"/>
      <c r="AY2538" s="24"/>
    </row>
    <row r="2539" spans="3:51" s="23" customFormat="1">
      <c r="C2539" s="115"/>
      <c r="D2539" s="115"/>
      <c r="E2539" s="115"/>
      <c r="O2539" s="24"/>
      <c r="AB2539" s="24"/>
      <c r="AC2539" s="24"/>
      <c r="AD2539" s="24"/>
      <c r="AE2539" s="24"/>
      <c r="AV2539" s="24"/>
      <c r="AW2539" s="24"/>
      <c r="AX2539" s="24"/>
      <c r="AY2539" s="24"/>
    </row>
    <row r="2540" spans="3:51" s="23" customFormat="1">
      <c r="C2540" s="115"/>
      <c r="D2540" s="115"/>
      <c r="E2540" s="115"/>
      <c r="O2540" s="24"/>
      <c r="AB2540" s="24"/>
      <c r="AC2540" s="24"/>
      <c r="AD2540" s="24"/>
      <c r="AE2540" s="24"/>
      <c r="AV2540" s="24"/>
      <c r="AW2540" s="24"/>
      <c r="AX2540" s="24"/>
      <c r="AY2540" s="24"/>
    </row>
    <row r="2541" spans="3:51" s="23" customFormat="1">
      <c r="C2541" s="115"/>
      <c r="D2541" s="115"/>
      <c r="E2541" s="115"/>
      <c r="O2541" s="24"/>
      <c r="AB2541" s="24"/>
      <c r="AC2541" s="24"/>
      <c r="AD2541" s="24"/>
      <c r="AE2541" s="24"/>
      <c r="AV2541" s="24"/>
      <c r="AW2541" s="24"/>
      <c r="AX2541" s="24"/>
      <c r="AY2541" s="24"/>
    </row>
    <row r="2542" spans="3:51" s="23" customFormat="1">
      <c r="C2542" s="115"/>
      <c r="D2542" s="115"/>
      <c r="E2542" s="115"/>
      <c r="O2542" s="24"/>
      <c r="AB2542" s="24"/>
      <c r="AC2542" s="24"/>
      <c r="AD2542" s="24"/>
      <c r="AE2542" s="24"/>
      <c r="AV2542" s="24"/>
      <c r="AW2542" s="24"/>
      <c r="AX2542" s="24"/>
      <c r="AY2542" s="24"/>
    </row>
    <row r="2543" spans="3:51" s="23" customFormat="1">
      <c r="C2543" s="115"/>
      <c r="D2543" s="115"/>
      <c r="E2543" s="115"/>
      <c r="O2543" s="24"/>
      <c r="AB2543" s="24"/>
      <c r="AC2543" s="24"/>
      <c r="AD2543" s="24"/>
      <c r="AE2543" s="24"/>
      <c r="AV2543" s="24"/>
      <c r="AW2543" s="24"/>
      <c r="AX2543" s="24"/>
      <c r="AY2543" s="24"/>
    </row>
    <row r="2544" spans="3:51" s="23" customFormat="1">
      <c r="C2544" s="115"/>
      <c r="D2544" s="115"/>
      <c r="E2544" s="115"/>
      <c r="O2544" s="24"/>
      <c r="AB2544" s="24"/>
      <c r="AC2544" s="24"/>
      <c r="AD2544" s="24"/>
      <c r="AE2544" s="24"/>
      <c r="AV2544" s="24"/>
      <c r="AW2544" s="24"/>
      <c r="AX2544" s="24"/>
      <c r="AY2544" s="24"/>
    </row>
    <row r="2545" spans="3:51" s="23" customFormat="1">
      <c r="C2545" s="115"/>
      <c r="D2545" s="115"/>
      <c r="E2545" s="115"/>
      <c r="O2545" s="24"/>
      <c r="AB2545" s="24"/>
      <c r="AC2545" s="24"/>
      <c r="AD2545" s="24"/>
      <c r="AE2545" s="24"/>
      <c r="AV2545" s="24"/>
      <c r="AW2545" s="24"/>
      <c r="AX2545" s="24"/>
      <c r="AY2545" s="24"/>
    </row>
    <row r="2546" spans="3:51" s="23" customFormat="1">
      <c r="C2546" s="115"/>
      <c r="D2546" s="115"/>
      <c r="E2546" s="115"/>
      <c r="O2546" s="24"/>
      <c r="AB2546" s="24"/>
      <c r="AC2546" s="24"/>
      <c r="AD2546" s="24"/>
      <c r="AE2546" s="24"/>
      <c r="AV2546" s="24"/>
      <c r="AW2546" s="24"/>
      <c r="AX2546" s="24"/>
      <c r="AY2546" s="24"/>
    </row>
    <row r="2547" spans="3:51" s="23" customFormat="1">
      <c r="C2547" s="115"/>
      <c r="D2547" s="115"/>
      <c r="E2547" s="115"/>
      <c r="O2547" s="24"/>
      <c r="AB2547" s="24"/>
      <c r="AC2547" s="24"/>
      <c r="AD2547" s="24"/>
      <c r="AE2547" s="24"/>
      <c r="AV2547" s="24"/>
      <c r="AW2547" s="24"/>
      <c r="AX2547" s="24"/>
      <c r="AY2547" s="24"/>
    </row>
    <row r="2548" spans="3:51" s="23" customFormat="1">
      <c r="C2548" s="115"/>
      <c r="D2548" s="115"/>
      <c r="E2548" s="115"/>
      <c r="O2548" s="24"/>
      <c r="AB2548" s="24"/>
      <c r="AC2548" s="24"/>
      <c r="AD2548" s="24"/>
      <c r="AE2548" s="24"/>
      <c r="AV2548" s="24"/>
      <c r="AW2548" s="24"/>
      <c r="AX2548" s="24"/>
      <c r="AY2548" s="24"/>
    </row>
    <row r="2549" spans="3:51" s="23" customFormat="1">
      <c r="C2549" s="115"/>
      <c r="D2549" s="115"/>
      <c r="E2549" s="115"/>
      <c r="O2549" s="24"/>
      <c r="AB2549" s="24"/>
      <c r="AC2549" s="24"/>
      <c r="AD2549" s="24"/>
      <c r="AE2549" s="24"/>
      <c r="AV2549" s="24"/>
      <c r="AW2549" s="24"/>
      <c r="AX2549" s="24"/>
      <c r="AY2549" s="24"/>
    </row>
    <row r="2550" spans="3:51" s="23" customFormat="1">
      <c r="C2550" s="115"/>
      <c r="D2550" s="115"/>
      <c r="E2550" s="115"/>
      <c r="O2550" s="24"/>
      <c r="AB2550" s="24"/>
      <c r="AC2550" s="24"/>
      <c r="AD2550" s="24"/>
      <c r="AE2550" s="24"/>
      <c r="AV2550" s="24"/>
      <c r="AW2550" s="24"/>
      <c r="AX2550" s="24"/>
      <c r="AY2550" s="24"/>
    </row>
    <row r="2551" spans="3:51" s="23" customFormat="1">
      <c r="C2551" s="115"/>
      <c r="D2551" s="115"/>
      <c r="E2551" s="115"/>
      <c r="O2551" s="24"/>
      <c r="AB2551" s="24"/>
      <c r="AC2551" s="24"/>
      <c r="AD2551" s="24"/>
      <c r="AE2551" s="24"/>
      <c r="AV2551" s="24"/>
      <c r="AW2551" s="24"/>
      <c r="AX2551" s="24"/>
      <c r="AY2551" s="24"/>
    </row>
    <row r="2552" spans="3:51" s="23" customFormat="1">
      <c r="C2552" s="115"/>
      <c r="D2552" s="115"/>
      <c r="E2552" s="115"/>
      <c r="O2552" s="24"/>
      <c r="AB2552" s="24"/>
      <c r="AC2552" s="24"/>
      <c r="AD2552" s="24"/>
      <c r="AE2552" s="24"/>
      <c r="AV2552" s="24"/>
      <c r="AW2552" s="24"/>
      <c r="AX2552" s="24"/>
      <c r="AY2552" s="24"/>
    </row>
    <row r="2553" spans="3:51" s="23" customFormat="1">
      <c r="C2553" s="115"/>
      <c r="D2553" s="115"/>
      <c r="E2553" s="115"/>
      <c r="O2553" s="24"/>
      <c r="AB2553" s="24"/>
      <c r="AC2553" s="24"/>
      <c r="AD2553" s="24"/>
      <c r="AE2553" s="24"/>
      <c r="AV2553" s="24"/>
      <c r="AW2553" s="24"/>
      <c r="AX2553" s="24"/>
      <c r="AY2553" s="24"/>
    </row>
    <row r="2554" spans="3:51" s="23" customFormat="1">
      <c r="C2554" s="115"/>
      <c r="D2554" s="115"/>
      <c r="E2554" s="115"/>
      <c r="O2554" s="24"/>
      <c r="AB2554" s="24"/>
      <c r="AC2554" s="24"/>
      <c r="AD2554" s="24"/>
      <c r="AE2554" s="24"/>
      <c r="AV2554" s="24"/>
      <c r="AW2554" s="24"/>
      <c r="AX2554" s="24"/>
      <c r="AY2554" s="24"/>
    </row>
    <row r="2555" spans="3:51" s="23" customFormat="1">
      <c r="C2555" s="115"/>
      <c r="D2555" s="115"/>
      <c r="E2555" s="115"/>
      <c r="O2555" s="24"/>
      <c r="AB2555" s="24"/>
      <c r="AC2555" s="24"/>
      <c r="AD2555" s="24"/>
      <c r="AE2555" s="24"/>
      <c r="AV2555" s="24"/>
      <c r="AW2555" s="24"/>
      <c r="AX2555" s="24"/>
      <c r="AY2555" s="24"/>
    </row>
    <row r="2556" spans="3:51" s="23" customFormat="1">
      <c r="C2556" s="115"/>
      <c r="D2556" s="115"/>
      <c r="E2556" s="115"/>
      <c r="O2556" s="24"/>
      <c r="AB2556" s="24"/>
      <c r="AC2556" s="24"/>
      <c r="AD2556" s="24"/>
      <c r="AE2556" s="24"/>
      <c r="AV2556" s="24"/>
      <c r="AW2556" s="24"/>
      <c r="AX2556" s="24"/>
      <c r="AY2556" s="24"/>
    </row>
    <row r="2557" spans="3:51" s="23" customFormat="1">
      <c r="C2557" s="115"/>
      <c r="D2557" s="115"/>
      <c r="E2557" s="115"/>
      <c r="O2557" s="24"/>
      <c r="AB2557" s="24"/>
      <c r="AC2557" s="24"/>
      <c r="AD2557" s="24"/>
      <c r="AE2557" s="24"/>
      <c r="AV2557" s="24"/>
      <c r="AW2557" s="24"/>
      <c r="AX2557" s="24"/>
      <c r="AY2557" s="24"/>
    </row>
    <row r="2558" spans="3:51" s="23" customFormat="1">
      <c r="C2558" s="115"/>
      <c r="D2558" s="115"/>
      <c r="E2558" s="115"/>
      <c r="O2558" s="24"/>
      <c r="AB2558" s="24"/>
      <c r="AC2558" s="24"/>
      <c r="AD2558" s="24"/>
      <c r="AE2558" s="24"/>
      <c r="AV2558" s="24"/>
      <c r="AW2558" s="24"/>
      <c r="AX2558" s="24"/>
      <c r="AY2558" s="24"/>
    </row>
    <row r="2559" spans="3:51" s="23" customFormat="1">
      <c r="C2559" s="115"/>
      <c r="D2559" s="115"/>
      <c r="E2559" s="115"/>
      <c r="O2559" s="24"/>
      <c r="AB2559" s="24"/>
      <c r="AC2559" s="24"/>
      <c r="AD2559" s="24"/>
      <c r="AE2559" s="24"/>
      <c r="AV2559" s="24"/>
      <c r="AW2559" s="24"/>
      <c r="AX2559" s="24"/>
      <c r="AY2559" s="24"/>
    </row>
    <row r="2560" spans="3:51" s="23" customFormat="1">
      <c r="C2560" s="115"/>
      <c r="D2560" s="115"/>
      <c r="E2560" s="115"/>
      <c r="O2560" s="24"/>
      <c r="AB2560" s="24"/>
      <c r="AC2560" s="24"/>
      <c r="AD2560" s="24"/>
      <c r="AE2560" s="24"/>
      <c r="AV2560" s="24"/>
      <c r="AW2560" s="24"/>
      <c r="AX2560" s="24"/>
      <c r="AY2560" s="24"/>
    </row>
    <row r="2561" spans="3:51" s="23" customFormat="1">
      <c r="C2561" s="115"/>
      <c r="D2561" s="115"/>
      <c r="E2561" s="115"/>
      <c r="O2561" s="24"/>
      <c r="AB2561" s="24"/>
      <c r="AC2561" s="24"/>
      <c r="AD2561" s="24"/>
      <c r="AE2561" s="24"/>
      <c r="AV2561" s="24"/>
      <c r="AW2561" s="24"/>
      <c r="AX2561" s="24"/>
      <c r="AY2561" s="24"/>
    </row>
    <row r="2562" spans="3:51" s="23" customFormat="1">
      <c r="C2562" s="115"/>
      <c r="D2562" s="115"/>
      <c r="E2562" s="115"/>
      <c r="O2562" s="24"/>
      <c r="AB2562" s="24"/>
      <c r="AC2562" s="24"/>
      <c r="AD2562" s="24"/>
      <c r="AE2562" s="24"/>
      <c r="AV2562" s="24"/>
      <c r="AW2562" s="24"/>
      <c r="AX2562" s="24"/>
      <c r="AY2562" s="24"/>
    </row>
    <row r="2563" spans="3:51" s="23" customFormat="1">
      <c r="C2563" s="115"/>
      <c r="D2563" s="115"/>
      <c r="E2563" s="115"/>
      <c r="O2563" s="24"/>
      <c r="AB2563" s="24"/>
      <c r="AC2563" s="24"/>
      <c r="AD2563" s="24"/>
      <c r="AE2563" s="24"/>
      <c r="AV2563" s="24"/>
      <c r="AW2563" s="24"/>
      <c r="AX2563" s="24"/>
      <c r="AY2563" s="24"/>
    </row>
    <row r="2564" spans="3:51" s="23" customFormat="1">
      <c r="C2564" s="115"/>
      <c r="D2564" s="115"/>
      <c r="E2564" s="115"/>
      <c r="O2564" s="24"/>
      <c r="AB2564" s="24"/>
      <c r="AC2564" s="24"/>
      <c r="AD2564" s="24"/>
      <c r="AE2564" s="24"/>
      <c r="AV2564" s="24"/>
      <c r="AW2564" s="24"/>
      <c r="AX2564" s="24"/>
      <c r="AY2564" s="24"/>
    </row>
    <row r="2565" spans="3:51" s="23" customFormat="1">
      <c r="C2565" s="115"/>
      <c r="D2565" s="115"/>
      <c r="E2565" s="115"/>
      <c r="O2565" s="24"/>
      <c r="AB2565" s="24"/>
      <c r="AC2565" s="24"/>
      <c r="AD2565" s="24"/>
      <c r="AE2565" s="24"/>
      <c r="AV2565" s="24"/>
      <c r="AW2565" s="24"/>
      <c r="AX2565" s="24"/>
      <c r="AY2565" s="24"/>
    </row>
    <row r="2566" spans="3:51" s="23" customFormat="1">
      <c r="C2566" s="115"/>
      <c r="D2566" s="115"/>
      <c r="E2566" s="115"/>
      <c r="O2566" s="24"/>
      <c r="AB2566" s="24"/>
      <c r="AC2566" s="24"/>
      <c r="AD2566" s="24"/>
      <c r="AE2566" s="24"/>
      <c r="AV2566" s="24"/>
      <c r="AW2566" s="24"/>
      <c r="AX2566" s="24"/>
      <c r="AY2566" s="24"/>
    </row>
    <row r="2567" spans="3:51" s="23" customFormat="1">
      <c r="C2567" s="115"/>
      <c r="D2567" s="115"/>
      <c r="E2567" s="115"/>
      <c r="O2567" s="24"/>
      <c r="AB2567" s="24"/>
      <c r="AC2567" s="24"/>
      <c r="AD2567" s="24"/>
      <c r="AE2567" s="24"/>
      <c r="AV2567" s="24"/>
      <c r="AW2567" s="24"/>
      <c r="AX2567" s="24"/>
      <c r="AY2567" s="24"/>
    </row>
    <row r="2568" spans="3:51" s="23" customFormat="1">
      <c r="C2568" s="115"/>
      <c r="D2568" s="115"/>
      <c r="E2568" s="115"/>
      <c r="O2568" s="24"/>
      <c r="AB2568" s="24"/>
      <c r="AC2568" s="24"/>
      <c r="AD2568" s="24"/>
      <c r="AE2568" s="24"/>
      <c r="AV2568" s="24"/>
      <c r="AW2568" s="24"/>
      <c r="AX2568" s="24"/>
      <c r="AY2568" s="24"/>
    </row>
    <row r="2569" spans="3:51" s="23" customFormat="1">
      <c r="C2569" s="115"/>
      <c r="D2569" s="115"/>
      <c r="E2569" s="115"/>
      <c r="O2569" s="24"/>
      <c r="AB2569" s="24"/>
      <c r="AC2569" s="24"/>
      <c r="AD2569" s="24"/>
      <c r="AE2569" s="24"/>
      <c r="AV2569" s="24"/>
      <c r="AW2569" s="24"/>
      <c r="AX2569" s="24"/>
      <c r="AY2569" s="24"/>
    </row>
    <row r="2570" spans="3:51" s="23" customFormat="1">
      <c r="C2570" s="115"/>
      <c r="D2570" s="115"/>
      <c r="E2570" s="115"/>
      <c r="O2570" s="24"/>
      <c r="AB2570" s="24"/>
      <c r="AC2570" s="24"/>
      <c r="AD2570" s="24"/>
      <c r="AE2570" s="24"/>
      <c r="AV2570" s="24"/>
      <c r="AW2570" s="24"/>
      <c r="AX2570" s="24"/>
      <c r="AY2570" s="24"/>
    </row>
    <row r="2571" spans="3:51" s="23" customFormat="1">
      <c r="C2571" s="115"/>
      <c r="D2571" s="115"/>
      <c r="E2571" s="115"/>
      <c r="O2571" s="24"/>
      <c r="AB2571" s="24"/>
      <c r="AC2571" s="24"/>
      <c r="AD2571" s="24"/>
      <c r="AE2571" s="24"/>
      <c r="AV2571" s="24"/>
      <c r="AW2571" s="24"/>
      <c r="AX2571" s="24"/>
      <c r="AY2571" s="24"/>
    </row>
    <row r="2572" spans="3:51" s="23" customFormat="1">
      <c r="C2572" s="115"/>
      <c r="D2572" s="115"/>
      <c r="E2572" s="115"/>
      <c r="O2572" s="24"/>
      <c r="AB2572" s="24"/>
      <c r="AC2572" s="24"/>
      <c r="AD2572" s="24"/>
      <c r="AE2572" s="24"/>
      <c r="AV2572" s="24"/>
      <c r="AW2572" s="24"/>
      <c r="AX2572" s="24"/>
      <c r="AY2572" s="24"/>
    </row>
    <row r="2573" spans="3:51" s="23" customFormat="1">
      <c r="C2573" s="115"/>
      <c r="D2573" s="115"/>
      <c r="E2573" s="115"/>
      <c r="O2573" s="24"/>
      <c r="AB2573" s="24"/>
      <c r="AC2573" s="24"/>
      <c r="AD2573" s="24"/>
      <c r="AE2573" s="24"/>
      <c r="AV2573" s="24"/>
      <c r="AW2573" s="24"/>
      <c r="AX2573" s="24"/>
      <c r="AY2573" s="24"/>
    </row>
    <row r="2574" spans="3:51" s="23" customFormat="1">
      <c r="C2574" s="115"/>
      <c r="D2574" s="115"/>
      <c r="E2574" s="115"/>
      <c r="O2574" s="24"/>
      <c r="AB2574" s="24"/>
      <c r="AC2574" s="24"/>
      <c r="AD2574" s="24"/>
      <c r="AE2574" s="24"/>
      <c r="AV2574" s="24"/>
      <c r="AW2574" s="24"/>
      <c r="AX2574" s="24"/>
      <c r="AY2574" s="24"/>
    </row>
    <row r="2575" spans="3:51" s="23" customFormat="1">
      <c r="C2575" s="115"/>
      <c r="D2575" s="115"/>
      <c r="E2575" s="115"/>
      <c r="O2575" s="24"/>
      <c r="AB2575" s="24"/>
      <c r="AC2575" s="24"/>
      <c r="AD2575" s="24"/>
      <c r="AE2575" s="24"/>
      <c r="AV2575" s="24"/>
      <c r="AW2575" s="24"/>
      <c r="AX2575" s="24"/>
      <c r="AY2575" s="24"/>
    </row>
    <row r="2576" spans="3:51" s="23" customFormat="1">
      <c r="C2576" s="115"/>
      <c r="D2576" s="115"/>
      <c r="E2576" s="115"/>
      <c r="O2576" s="24"/>
      <c r="AB2576" s="24"/>
      <c r="AC2576" s="24"/>
      <c r="AD2576" s="24"/>
      <c r="AE2576" s="24"/>
      <c r="AV2576" s="24"/>
      <c r="AW2576" s="24"/>
      <c r="AX2576" s="24"/>
      <c r="AY2576" s="24"/>
    </row>
    <row r="2577" spans="3:51" s="23" customFormat="1">
      <c r="C2577" s="115"/>
      <c r="D2577" s="115"/>
      <c r="E2577" s="115"/>
      <c r="O2577" s="24"/>
      <c r="AB2577" s="24"/>
      <c r="AC2577" s="24"/>
      <c r="AD2577" s="24"/>
      <c r="AE2577" s="24"/>
      <c r="AV2577" s="24"/>
      <c r="AW2577" s="24"/>
      <c r="AX2577" s="24"/>
      <c r="AY2577" s="24"/>
    </row>
    <row r="2578" spans="3:51" s="23" customFormat="1">
      <c r="C2578" s="115"/>
      <c r="D2578" s="115"/>
      <c r="E2578" s="115"/>
      <c r="O2578" s="24"/>
      <c r="AB2578" s="24"/>
      <c r="AC2578" s="24"/>
      <c r="AD2578" s="24"/>
      <c r="AE2578" s="24"/>
      <c r="AV2578" s="24"/>
      <c r="AW2578" s="24"/>
      <c r="AX2578" s="24"/>
      <c r="AY2578" s="24"/>
    </row>
    <row r="2579" spans="3:51" s="23" customFormat="1">
      <c r="C2579" s="115"/>
      <c r="D2579" s="115"/>
      <c r="E2579" s="115"/>
      <c r="O2579" s="24"/>
      <c r="AB2579" s="24"/>
      <c r="AC2579" s="24"/>
      <c r="AD2579" s="24"/>
      <c r="AE2579" s="24"/>
      <c r="AV2579" s="24"/>
      <c r="AW2579" s="24"/>
      <c r="AX2579" s="24"/>
      <c r="AY2579" s="24"/>
    </row>
    <row r="2580" spans="3:51" s="23" customFormat="1">
      <c r="C2580" s="115"/>
      <c r="D2580" s="115"/>
      <c r="E2580" s="115"/>
      <c r="O2580" s="24"/>
      <c r="AB2580" s="24"/>
      <c r="AC2580" s="24"/>
      <c r="AD2580" s="24"/>
      <c r="AE2580" s="24"/>
      <c r="AV2580" s="24"/>
      <c r="AW2580" s="24"/>
      <c r="AX2580" s="24"/>
      <c r="AY2580" s="24"/>
    </row>
    <row r="2581" spans="3:51" s="23" customFormat="1">
      <c r="C2581" s="115"/>
      <c r="D2581" s="115"/>
      <c r="E2581" s="115"/>
      <c r="O2581" s="24"/>
      <c r="AB2581" s="24"/>
      <c r="AC2581" s="24"/>
      <c r="AD2581" s="24"/>
      <c r="AE2581" s="24"/>
      <c r="AV2581" s="24"/>
      <c r="AW2581" s="24"/>
      <c r="AX2581" s="24"/>
      <c r="AY2581" s="24"/>
    </row>
    <row r="2582" spans="3:51" s="23" customFormat="1">
      <c r="C2582" s="115"/>
      <c r="D2582" s="115"/>
      <c r="E2582" s="115"/>
      <c r="O2582" s="24"/>
      <c r="AB2582" s="24"/>
      <c r="AC2582" s="24"/>
      <c r="AD2582" s="24"/>
      <c r="AE2582" s="24"/>
      <c r="AV2582" s="24"/>
      <c r="AW2582" s="24"/>
      <c r="AX2582" s="24"/>
      <c r="AY2582" s="24"/>
    </row>
    <row r="2583" spans="3:51" s="23" customFormat="1">
      <c r="C2583" s="115"/>
      <c r="D2583" s="115"/>
      <c r="E2583" s="115"/>
      <c r="O2583" s="24"/>
      <c r="AB2583" s="24"/>
      <c r="AC2583" s="24"/>
      <c r="AD2583" s="24"/>
      <c r="AE2583" s="24"/>
      <c r="AV2583" s="24"/>
      <c r="AW2583" s="24"/>
      <c r="AX2583" s="24"/>
      <c r="AY2583" s="24"/>
    </row>
    <row r="2584" spans="3:51" s="23" customFormat="1">
      <c r="C2584" s="115"/>
      <c r="D2584" s="115"/>
      <c r="E2584" s="115"/>
      <c r="O2584" s="24"/>
      <c r="AB2584" s="24"/>
      <c r="AC2584" s="24"/>
      <c r="AD2584" s="24"/>
      <c r="AE2584" s="24"/>
      <c r="AV2584" s="24"/>
      <c r="AW2584" s="24"/>
      <c r="AX2584" s="24"/>
      <c r="AY2584" s="24"/>
    </row>
    <row r="2585" spans="3:51" s="23" customFormat="1">
      <c r="C2585" s="115"/>
      <c r="D2585" s="115"/>
      <c r="E2585" s="115"/>
      <c r="O2585" s="24"/>
      <c r="AB2585" s="24"/>
      <c r="AC2585" s="24"/>
      <c r="AD2585" s="24"/>
      <c r="AE2585" s="24"/>
      <c r="AV2585" s="24"/>
      <c r="AW2585" s="24"/>
      <c r="AX2585" s="24"/>
      <c r="AY2585" s="24"/>
    </row>
    <row r="2586" spans="3:51" s="23" customFormat="1">
      <c r="C2586" s="115"/>
      <c r="D2586" s="115"/>
      <c r="E2586" s="115"/>
      <c r="O2586" s="24"/>
      <c r="AB2586" s="24"/>
      <c r="AC2586" s="24"/>
      <c r="AD2586" s="24"/>
      <c r="AE2586" s="24"/>
      <c r="AV2586" s="24"/>
      <c r="AW2586" s="24"/>
      <c r="AX2586" s="24"/>
      <c r="AY2586" s="24"/>
    </row>
    <row r="2587" spans="3:51" s="23" customFormat="1">
      <c r="C2587" s="115"/>
      <c r="D2587" s="115"/>
      <c r="E2587" s="115"/>
      <c r="O2587" s="24"/>
      <c r="AB2587" s="24"/>
      <c r="AC2587" s="24"/>
      <c r="AD2587" s="24"/>
      <c r="AE2587" s="24"/>
      <c r="AV2587" s="24"/>
      <c r="AW2587" s="24"/>
      <c r="AX2587" s="24"/>
      <c r="AY2587" s="24"/>
    </row>
    <row r="2588" spans="3:51" s="23" customFormat="1">
      <c r="C2588" s="115"/>
      <c r="D2588" s="115"/>
      <c r="E2588" s="115"/>
      <c r="O2588" s="24"/>
      <c r="AB2588" s="24"/>
      <c r="AC2588" s="24"/>
      <c r="AD2588" s="24"/>
      <c r="AE2588" s="24"/>
      <c r="AV2588" s="24"/>
      <c r="AW2588" s="24"/>
      <c r="AX2588" s="24"/>
      <c r="AY2588" s="24"/>
    </row>
    <row r="2589" spans="3:51" s="23" customFormat="1">
      <c r="C2589" s="115"/>
      <c r="D2589" s="115"/>
      <c r="E2589" s="115"/>
      <c r="O2589" s="24"/>
      <c r="AB2589" s="24"/>
      <c r="AC2589" s="24"/>
      <c r="AD2589" s="24"/>
      <c r="AE2589" s="24"/>
      <c r="AV2589" s="24"/>
      <c r="AW2589" s="24"/>
      <c r="AX2589" s="24"/>
      <c r="AY2589" s="24"/>
    </row>
    <row r="2590" spans="3:51" s="23" customFormat="1">
      <c r="C2590" s="115"/>
      <c r="D2590" s="115"/>
      <c r="E2590" s="115"/>
      <c r="O2590" s="24"/>
      <c r="AB2590" s="24"/>
      <c r="AC2590" s="24"/>
      <c r="AD2590" s="24"/>
      <c r="AE2590" s="24"/>
      <c r="AV2590" s="24"/>
      <c r="AW2590" s="24"/>
      <c r="AX2590" s="24"/>
      <c r="AY2590" s="24"/>
    </row>
    <row r="2591" spans="3:51" s="23" customFormat="1">
      <c r="C2591" s="115"/>
      <c r="D2591" s="115"/>
      <c r="E2591" s="115"/>
      <c r="O2591" s="24"/>
      <c r="AB2591" s="24"/>
      <c r="AC2591" s="24"/>
      <c r="AD2591" s="24"/>
      <c r="AE2591" s="24"/>
      <c r="AV2591" s="24"/>
      <c r="AW2591" s="24"/>
      <c r="AX2591" s="24"/>
      <c r="AY2591" s="24"/>
    </row>
    <row r="2592" spans="3:51" s="23" customFormat="1">
      <c r="C2592" s="115"/>
      <c r="D2592" s="115"/>
      <c r="E2592" s="115"/>
      <c r="O2592" s="24"/>
      <c r="AB2592" s="24"/>
      <c r="AC2592" s="24"/>
      <c r="AD2592" s="24"/>
      <c r="AE2592" s="24"/>
      <c r="AV2592" s="24"/>
      <c r="AW2592" s="24"/>
      <c r="AX2592" s="24"/>
      <c r="AY2592" s="24"/>
    </row>
    <row r="2593" spans="3:51" s="23" customFormat="1">
      <c r="C2593" s="115"/>
      <c r="D2593" s="115"/>
      <c r="E2593" s="115"/>
      <c r="O2593" s="24"/>
      <c r="AB2593" s="24"/>
      <c r="AC2593" s="24"/>
      <c r="AD2593" s="24"/>
      <c r="AE2593" s="24"/>
      <c r="AV2593" s="24"/>
      <c r="AW2593" s="24"/>
      <c r="AX2593" s="24"/>
      <c r="AY2593" s="24"/>
    </row>
    <row r="2594" spans="3:51" s="23" customFormat="1">
      <c r="C2594" s="115"/>
      <c r="D2594" s="115"/>
      <c r="E2594" s="115"/>
      <c r="O2594" s="24"/>
      <c r="AB2594" s="24"/>
      <c r="AC2594" s="24"/>
      <c r="AD2594" s="24"/>
      <c r="AE2594" s="24"/>
      <c r="AV2594" s="24"/>
      <c r="AW2594" s="24"/>
      <c r="AX2594" s="24"/>
      <c r="AY2594" s="24"/>
    </row>
    <row r="2595" spans="3:51" s="23" customFormat="1">
      <c r="C2595" s="115"/>
      <c r="D2595" s="115"/>
      <c r="E2595" s="115"/>
      <c r="O2595" s="24"/>
      <c r="AB2595" s="24"/>
      <c r="AC2595" s="24"/>
      <c r="AD2595" s="24"/>
      <c r="AE2595" s="24"/>
      <c r="AV2595" s="24"/>
      <c r="AW2595" s="24"/>
      <c r="AX2595" s="24"/>
      <c r="AY2595" s="24"/>
    </row>
    <row r="2596" spans="3:51" s="23" customFormat="1">
      <c r="C2596" s="115"/>
      <c r="D2596" s="115"/>
      <c r="E2596" s="115"/>
      <c r="O2596" s="24"/>
      <c r="AB2596" s="24"/>
      <c r="AC2596" s="24"/>
      <c r="AD2596" s="24"/>
      <c r="AE2596" s="24"/>
      <c r="AV2596" s="24"/>
      <c r="AW2596" s="24"/>
      <c r="AX2596" s="24"/>
      <c r="AY2596" s="24"/>
    </row>
    <row r="2597" spans="3:51" s="23" customFormat="1">
      <c r="C2597" s="115"/>
      <c r="D2597" s="115"/>
      <c r="E2597" s="115"/>
      <c r="O2597" s="24"/>
      <c r="AB2597" s="24"/>
      <c r="AC2597" s="24"/>
      <c r="AD2597" s="24"/>
      <c r="AE2597" s="24"/>
      <c r="AV2597" s="24"/>
      <c r="AW2597" s="24"/>
      <c r="AX2597" s="24"/>
      <c r="AY2597" s="24"/>
    </row>
    <row r="2598" spans="3:51" s="23" customFormat="1">
      <c r="C2598" s="115"/>
      <c r="D2598" s="115"/>
      <c r="E2598" s="115"/>
      <c r="O2598" s="24"/>
      <c r="AB2598" s="24"/>
      <c r="AC2598" s="24"/>
      <c r="AD2598" s="24"/>
      <c r="AE2598" s="24"/>
      <c r="AV2598" s="24"/>
      <c r="AW2598" s="24"/>
      <c r="AX2598" s="24"/>
      <c r="AY2598" s="24"/>
    </row>
    <row r="2599" spans="3:51" s="23" customFormat="1">
      <c r="C2599" s="115"/>
      <c r="D2599" s="115"/>
      <c r="E2599" s="115"/>
      <c r="O2599" s="24"/>
      <c r="AB2599" s="24"/>
      <c r="AC2599" s="24"/>
      <c r="AD2599" s="24"/>
      <c r="AE2599" s="24"/>
      <c r="AV2599" s="24"/>
      <c r="AW2599" s="24"/>
      <c r="AX2599" s="24"/>
      <c r="AY2599" s="24"/>
    </row>
    <row r="2600" spans="3:51" s="23" customFormat="1">
      <c r="C2600" s="115"/>
      <c r="D2600" s="115"/>
      <c r="E2600" s="115"/>
      <c r="O2600" s="24"/>
      <c r="AB2600" s="24"/>
      <c r="AC2600" s="24"/>
      <c r="AD2600" s="24"/>
      <c r="AE2600" s="24"/>
      <c r="AV2600" s="24"/>
      <c r="AW2600" s="24"/>
      <c r="AX2600" s="24"/>
      <c r="AY2600" s="24"/>
    </row>
    <row r="2601" spans="3:51" s="23" customFormat="1">
      <c r="C2601" s="115"/>
      <c r="D2601" s="115"/>
      <c r="E2601" s="115"/>
      <c r="O2601" s="24"/>
      <c r="AB2601" s="24"/>
      <c r="AC2601" s="24"/>
      <c r="AD2601" s="24"/>
      <c r="AE2601" s="24"/>
      <c r="AV2601" s="24"/>
      <c r="AW2601" s="24"/>
      <c r="AX2601" s="24"/>
      <c r="AY2601" s="24"/>
    </row>
    <row r="2602" spans="3:51" s="23" customFormat="1">
      <c r="C2602" s="115"/>
      <c r="D2602" s="115"/>
      <c r="E2602" s="115"/>
      <c r="O2602" s="24"/>
      <c r="AB2602" s="24"/>
      <c r="AC2602" s="24"/>
      <c r="AD2602" s="24"/>
      <c r="AE2602" s="24"/>
      <c r="AV2602" s="24"/>
      <c r="AW2602" s="24"/>
      <c r="AX2602" s="24"/>
      <c r="AY2602" s="24"/>
    </row>
    <row r="2603" spans="3:51" s="23" customFormat="1">
      <c r="C2603" s="115"/>
      <c r="D2603" s="115"/>
      <c r="E2603" s="115"/>
      <c r="O2603" s="24"/>
      <c r="AB2603" s="24"/>
      <c r="AC2603" s="24"/>
      <c r="AD2603" s="24"/>
      <c r="AE2603" s="24"/>
      <c r="AV2603" s="24"/>
      <c r="AW2603" s="24"/>
      <c r="AX2603" s="24"/>
      <c r="AY2603" s="24"/>
    </row>
    <row r="2604" spans="3:51" s="23" customFormat="1">
      <c r="C2604" s="115"/>
      <c r="D2604" s="115"/>
      <c r="E2604" s="115"/>
      <c r="O2604" s="24"/>
      <c r="AB2604" s="24"/>
      <c r="AC2604" s="24"/>
      <c r="AD2604" s="24"/>
      <c r="AE2604" s="24"/>
      <c r="AV2604" s="24"/>
      <c r="AW2604" s="24"/>
      <c r="AX2604" s="24"/>
      <c r="AY2604" s="24"/>
    </row>
    <row r="2605" spans="3:51" s="23" customFormat="1">
      <c r="C2605" s="115"/>
      <c r="D2605" s="115"/>
      <c r="E2605" s="115"/>
      <c r="O2605" s="24"/>
      <c r="AB2605" s="24"/>
      <c r="AC2605" s="24"/>
      <c r="AD2605" s="24"/>
      <c r="AE2605" s="24"/>
      <c r="AV2605" s="24"/>
      <c r="AW2605" s="24"/>
      <c r="AX2605" s="24"/>
      <c r="AY2605" s="24"/>
    </row>
    <row r="2606" spans="3:51" s="23" customFormat="1">
      <c r="C2606" s="115"/>
      <c r="D2606" s="115"/>
      <c r="E2606" s="115"/>
      <c r="O2606" s="24"/>
      <c r="AB2606" s="24"/>
      <c r="AC2606" s="24"/>
      <c r="AD2606" s="24"/>
      <c r="AE2606" s="24"/>
      <c r="AV2606" s="24"/>
      <c r="AW2606" s="24"/>
      <c r="AX2606" s="24"/>
      <c r="AY2606" s="24"/>
    </row>
    <row r="2607" spans="3:51" s="23" customFormat="1">
      <c r="C2607" s="115"/>
      <c r="D2607" s="115"/>
      <c r="E2607" s="115"/>
      <c r="O2607" s="24"/>
      <c r="AB2607" s="24"/>
      <c r="AC2607" s="24"/>
      <c r="AD2607" s="24"/>
      <c r="AE2607" s="24"/>
      <c r="AV2607" s="24"/>
      <c r="AW2607" s="24"/>
      <c r="AX2607" s="24"/>
      <c r="AY2607" s="24"/>
    </row>
    <row r="2608" spans="3:51" s="23" customFormat="1">
      <c r="C2608" s="115"/>
      <c r="D2608" s="115"/>
      <c r="E2608" s="115"/>
      <c r="O2608" s="24"/>
      <c r="AB2608" s="24"/>
      <c r="AC2608" s="24"/>
      <c r="AD2608" s="24"/>
      <c r="AE2608" s="24"/>
      <c r="AV2608" s="24"/>
      <c r="AW2608" s="24"/>
      <c r="AX2608" s="24"/>
      <c r="AY2608" s="24"/>
    </row>
    <row r="2609" spans="3:51" s="23" customFormat="1">
      <c r="C2609" s="115"/>
      <c r="D2609" s="115"/>
      <c r="E2609" s="115"/>
      <c r="O2609" s="24"/>
      <c r="AB2609" s="24"/>
      <c r="AC2609" s="24"/>
      <c r="AD2609" s="24"/>
      <c r="AE2609" s="24"/>
      <c r="AV2609" s="24"/>
      <c r="AW2609" s="24"/>
      <c r="AX2609" s="24"/>
      <c r="AY2609" s="24"/>
    </row>
    <row r="2610" spans="3:51" s="23" customFormat="1">
      <c r="C2610" s="115"/>
      <c r="D2610" s="115"/>
      <c r="E2610" s="115"/>
      <c r="O2610" s="24"/>
      <c r="AB2610" s="24"/>
      <c r="AC2610" s="24"/>
      <c r="AD2610" s="24"/>
      <c r="AE2610" s="24"/>
      <c r="AV2610" s="24"/>
      <c r="AW2610" s="24"/>
      <c r="AX2610" s="24"/>
      <c r="AY2610" s="24"/>
    </row>
    <row r="2611" spans="3:51" s="23" customFormat="1">
      <c r="C2611" s="115"/>
      <c r="D2611" s="115"/>
      <c r="E2611" s="115"/>
      <c r="O2611" s="24"/>
      <c r="AB2611" s="24"/>
      <c r="AC2611" s="24"/>
      <c r="AD2611" s="24"/>
      <c r="AE2611" s="24"/>
      <c r="AV2611" s="24"/>
      <c r="AW2611" s="24"/>
      <c r="AX2611" s="24"/>
      <c r="AY2611" s="24"/>
    </row>
    <row r="2612" spans="3:51" s="23" customFormat="1">
      <c r="C2612" s="115"/>
      <c r="D2612" s="115"/>
      <c r="E2612" s="115"/>
      <c r="O2612" s="24"/>
      <c r="AB2612" s="24"/>
      <c r="AC2612" s="24"/>
      <c r="AD2612" s="24"/>
      <c r="AE2612" s="24"/>
      <c r="AV2612" s="24"/>
      <c r="AW2612" s="24"/>
      <c r="AX2612" s="24"/>
      <c r="AY2612" s="24"/>
    </row>
    <row r="2613" spans="3:51" s="23" customFormat="1">
      <c r="C2613" s="115"/>
      <c r="D2613" s="115"/>
      <c r="E2613" s="115"/>
      <c r="O2613" s="24"/>
      <c r="AB2613" s="24"/>
      <c r="AC2613" s="24"/>
      <c r="AD2613" s="24"/>
      <c r="AE2613" s="24"/>
      <c r="AV2613" s="24"/>
      <c r="AW2613" s="24"/>
      <c r="AX2613" s="24"/>
      <c r="AY2613" s="24"/>
    </row>
    <row r="2614" spans="3:51" s="23" customFormat="1">
      <c r="C2614" s="115"/>
      <c r="D2614" s="115"/>
      <c r="E2614" s="115"/>
      <c r="O2614" s="24"/>
      <c r="AB2614" s="24"/>
      <c r="AC2614" s="24"/>
      <c r="AD2614" s="24"/>
      <c r="AE2614" s="24"/>
      <c r="AV2614" s="24"/>
      <c r="AW2614" s="24"/>
      <c r="AX2614" s="24"/>
      <c r="AY2614" s="24"/>
    </row>
    <row r="2615" spans="3:51" s="23" customFormat="1">
      <c r="C2615" s="115"/>
      <c r="D2615" s="115"/>
      <c r="E2615" s="115"/>
      <c r="O2615" s="24"/>
      <c r="AB2615" s="24"/>
      <c r="AC2615" s="24"/>
      <c r="AD2615" s="24"/>
      <c r="AE2615" s="24"/>
      <c r="AV2615" s="24"/>
      <c r="AW2615" s="24"/>
      <c r="AX2615" s="24"/>
      <c r="AY2615" s="24"/>
    </row>
    <row r="2616" spans="3:51" s="23" customFormat="1">
      <c r="C2616" s="115"/>
      <c r="D2616" s="115"/>
      <c r="E2616" s="115"/>
      <c r="O2616" s="24"/>
      <c r="AB2616" s="24"/>
      <c r="AC2616" s="24"/>
      <c r="AD2616" s="24"/>
      <c r="AE2616" s="24"/>
      <c r="AV2616" s="24"/>
      <c r="AW2616" s="24"/>
      <c r="AX2616" s="24"/>
      <c r="AY2616" s="24"/>
    </row>
    <row r="2617" spans="3:51" s="23" customFormat="1">
      <c r="C2617" s="115"/>
      <c r="D2617" s="115"/>
      <c r="E2617" s="115"/>
      <c r="O2617" s="24"/>
      <c r="AB2617" s="24"/>
      <c r="AC2617" s="24"/>
      <c r="AD2617" s="24"/>
      <c r="AE2617" s="24"/>
      <c r="AV2617" s="24"/>
      <c r="AW2617" s="24"/>
      <c r="AX2617" s="24"/>
      <c r="AY2617" s="24"/>
    </row>
    <row r="2618" spans="3:51" s="23" customFormat="1">
      <c r="C2618" s="115"/>
      <c r="D2618" s="115"/>
      <c r="E2618" s="115"/>
      <c r="O2618" s="24"/>
      <c r="AB2618" s="24"/>
      <c r="AC2618" s="24"/>
      <c r="AD2618" s="24"/>
      <c r="AE2618" s="24"/>
      <c r="AV2618" s="24"/>
      <c r="AW2618" s="24"/>
      <c r="AX2618" s="24"/>
      <c r="AY2618" s="24"/>
    </row>
    <row r="2619" spans="3:51" s="23" customFormat="1">
      <c r="C2619" s="115"/>
      <c r="D2619" s="115"/>
      <c r="E2619" s="115"/>
      <c r="O2619" s="24"/>
      <c r="AB2619" s="24"/>
      <c r="AC2619" s="24"/>
      <c r="AD2619" s="24"/>
      <c r="AE2619" s="24"/>
      <c r="AV2619" s="24"/>
      <c r="AW2619" s="24"/>
      <c r="AX2619" s="24"/>
      <c r="AY2619" s="24"/>
    </row>
    <row r="2620" spans="3:51" s="23" customFormat="1">
      <c r="C2620" s="115"/>
      <c r="D2620" s="115"/>
      <c r="E2620" s="115"/>
      <c r="O2620" s="24"/>
      <c r="AB2620" s="24"/>
      <c r="AC2620" s="24"/>
      <c r="AD2620" s="24"/>
      <c r="AE2620" s="24"/>
      <c r="AV2620" s="24"/>
      <c r="AW2620" s="24"/>
      <c r="AX2620" s="24"/>
      <c r="AY2620" s="24"/>
    </row>
    <row r="2621" spans="3:51" s="23" customFormat="1">
      <c r="C2621" s="115"/>
      <c r="D2621" s="115"/>
      <c r="E2621" s="115"/>
      <c r="O2621" s="24"/>
      <c r="AB2621" s="24"/>
      <c r="AC2621" s="24"/>
      <c r="AD2621" s="24"/>
      <c r="AE2621" s="24"/>
      <c r="AV2621" s="24"/>
      <c r="AW2621" s="24"/>
      <c r="AX2621" s="24"/>
      <c r="AY2621" s="24"/>
    </row>
    <row r="2622" spans="3:51" s="23" customFormat="1">
      <c r="C2622" s="115"/>
      <c r="D2622" s="115"/>
      <c r="E2622" s="115"/>
      <c r="O2622" s="24"/>
      <c r="AB2622" s="24"/>
      <c r="AC2622" s="24"/>
      <c r="AD2622" s="24"/>
      <c r="AE2622" s="24"/>
      <c r="AV2622" s="24"/>
      <c r="AW2622" s="24"/>
      <c r="AX2622" s="24"/>
      <c r="AY2622" s="24"/>
    </row>
    <row r="2623" spans="3:51" s="23" customFormat="1">
      <c r="C2623" s="115"/>
      <c r="D2623" s="115"/>
      <c r="E2623" s="115"/>
      <c r="O2623" s="24"/>
      <c r="AB2623" s="24"/>
      <c r="AC2623" s="24"/>
      <c r="AD2623" s="24"/>
      <c r="AE2623" s="24"/>
      <c r="AV2623" s="24"/>
      <c r="AW2623" s="24"/>
      <c r="AX2623" s="24"/>
      <c r="AY2623" s="24"/>
    </row>
    <row r="2624" spans="3:51" s="23" customFormat="1">
      <c r="C2624" s="115"/>
      <c r="D2624" s="115"/>
      <c r="E2624" s="115"/>
      <c r="O2624" s="24"/>
      <c r="AB2624" s="24"/>
      <c r="AC2624" s="24"/>
      <c r="AD2624" s="24"/>
      <c r="AE2624" s="24"/>
      <c r="AV2624" s="24"/>
      <c r="AW2624" s="24"/>
      <c r="AX2624" s="24"/>
      <c r="AY2624" s="24"/>
    </row>
    <row r="2625" spans="3:51" s="23" customFormat="1">
      <c r="C2625" s="115"/>
      <c r="D2625" s="115"/>
      <c r="E2625" s="115"/>
      <c r="O2625" s="24"/>
      <c r="AB2625" s="24"/>
      <c r="AC2625" s="24"/>
      <c r="AD2625" s="24"/>
      <c r="AE2625" s="24"/>
      <c r="AV2625" s="24"/>
      <c r="AW2625" s="24"/>
      <c r="AX2625" s="24"/>
      <c r="AY2625" s="24"/>
    </row>
    <row r="2626" spans="3:51" s="23" customFormat="1">
      <c r="C2626" s="115"/>
      <c r="D2626" s="115"/>
      <c r="E2626" s="115"/>
      <c r="O2626" s="24"/>
      <c r="AB2626" s="24"/>
      <c r="AC2626" s="24"/>
      <c r="AD2626" s="24"/>
      <c r="AE2626" s="24"/>
      <c r="AV2626" s="24"/>
      <c r="AW2626" s="24"/>
      <c r="AX2626" s="24"/>
      <c r="AY2626" s="24"/>
    </row>
    <row r="2627" spans="3:51" s="23" customFormat="1">
      <c r="C2627" s="115"/>
      <c r="D2627" s="115"/>
      <c r="E2627" s="115"/>
      <c r="O2627" s="24"/>
      <c r="AB2627" s="24"/>
      <c r="AC2627" s="24"/>
      <c r="AD2627" s="24"/>
      <c r="AE2627" s="24"/>
      <c r="AV2627" s="24"/>
      <c r="AW2627" s="24"/>
      <c r="AX2627" s="24"/>
      <c r="AY2627" s="24"/>
    </row>
    <row r="2628" spans="3:51" s="23" customFormat="1">
      <c r="C2628" s="115"/>
      <c r="D2628" s="115"/>
      <c r="E2628" s="115"/>
      <c r="O2628" s="24"/>
      <c r="AB2628" s="24"/>
      <c r="AC2628" s="24"/>
      <c r="AD2628" s="24"/>
      <c r="AE2628" s="24"/>
      <c r="AV2628" s="24"/>
      <c r="AW2628" s="24"/>
      <c r="AX2628" s="24"/>
      <c r="AY2628" s="24"/>
    </row>
    <row r="2629" spans="3:51" s="23" customFormat="1">
      <c r="C2629" s="115"/>
      <c r="D2629" s="115"/>
      <c r="E2629" s="115"/>
      <c r="O2629" s="24"/>
      <c r="AB2629" s="24"/>
      <c r="AC2629" s="24"/>
      <c r="AD2629" s="24"/>
      <c r="AE2629" s="24"/>
      <c r="AV2629" s="24"/>
      <c r="AW2629" s="24"/>
      <c r="AX2629" s="24"/>
      <c r="AY2629" s="24"/>
    </row>
    <row r="2630" spans="3:51" s="23" customFormat="1">
      <c r="C2630" s="115"/>
      <c r="D2630" s="115"/>
      <c r="E2630" s="115"/>
      <c r="O2630" s="24"/>
      <c r="AB2630" s="24"/>
      <c r="AC2630" s="24"/>
      <c r="AD2630" s="24"/>
      <c r="AE2630" s="24"/>
      <c r="AV2630" s="24"/>
      <c r="AW2630" s="24"/>
      <c r="AX2630" s="24"/>
      <c r="AY2630" s="24"/>
    </row>
    <row r="2631" spans="3:51" s="23" customFormat="1">
      <c r="C2631" s="115"/>
      <c r="D2631" s="115"/>
      <c r="E2631" s="115"/>
      <c r="O2631" s="24"/>
      <c r="AB2631" s="24"/>
      <c r="AC2631" s="24"/>
      <c r="AD2631" s="24"/>
      <c r="AE2631" s="24"/>
      <c r="AV2631" s="24"/>
      <c r="AW2631" s="24"/>
      <c r="AX2631" s="24"/>
      <c r="AY2631" s="24"/>
    </row>
    <row r="2632" spans="3:51" s="23" customFormat="1">
      <c r="C2632" s="115"/>
      <c r="D2632" s="115"/>
      <c r="E2632" s="115"/>
      <c r="O2632" s="24"/>
      <c r="AB2632" s="24"/>
      <c r="AC2632" s="24"/>
      <c r="AD2632" s="24"/>
      <c r="AE2632" s="24"/>
      <c r="AV2632" s="24"/>
      <c r="AW2632" s="24"/>
      <c r="AX2632" s="24"/>
      <c r="AY2632" s="24"/>
    </row>
    <row r="2633" spans="3:51" s="23" customFormat="1">
      <c r="C2633" s="115"/>
      <c r="D2633" s="115"/>
      <c r="E2633" s="115"/>
      <c r="O2633" s="24"/>
      <c r="AB2633" s="24"/>
      <c r="AC2633" s="24"/>
      <c r="AD2633" s="24"/>
      <c r="AE2633" s="24"/>
      <c r="AV2633" s="24"/>
      <c r="AW2633" s="24"/>
      <c r="AX2633" s="24"/>
      <c r="AY2633" s="24"/>
    </row>
    <row r="2634" spans="3:51" s="23" customFormat="1">
      <c r="C2634" s="115"/>
      <c r="D2634" s="115"/>
      <c r="E2634" s="115"/>
      <c r="O2634" s="24"/>
      <c r="AB2634" s="24"/>
      <c r="AC2634" s="24"/>
      <c r="AD2634" s="24"/>
      <c r="AE2634" s="24"/>
      <c r="AV2634" s="24"/>
      <c r="AW2634" s="24"/>
      <c r="AX2634" s="24"/>
      <c r="AY2634" s="24"/>
    </row>
    <row r="2635" spans="3:51" s="23" customFormat="1">
      <c r="C2635" s="115"/>
      <c r="D2635" s="115"/>
      <c r="E2635" s="115"/>
      <c r="O2635" s="24"/>
      <c r="AB2635" s="24"/>
      <c r="AC2635" s="24"/>
      <c r="AD2635" s="24"/>
      <c r="AE2635" s="24"/>
      <c r="AV2635" s="24"/>
      <c r="AW2635" s="24"/>
      <c r="AX2635" s="24"/>
      <c r="AY2635" s="24"/>
    </row>
    <row r="2636" spans="3:51" s="23" customFormat="1">
      <c r="C2636" s="115"/>
      <c r="D2636" s="115"/>
      <c r="E2636" s="115"/>
      <c r="O2636" s="24"/>
      <c r="AB2636" s="24"/>
      <c r="AC2636" s="24"/>
      <c r="AD2636" s="24"/>
      <c r="AE2636" s="24"/>
      <c r="AV2636" s="24"/>
      <c r="AW2636" s="24"/>
      <c r="AX2636" s="24"/>
      <c r="AY2636" s="24"/>
    </row>
    <row r="2637" spans="3:51" s="23" customFormat="1">
      <c r="C2637" s="115"/>
      <c r="D2637" s="115"/>
      <c r="E2637" s="115"/>
      <c r="O2637" s="24"/>
      <c r="AB2637" s="24"/>
      <c r="AC2637" s="24"/>
      <c r="AD2637" s="24"/>
      <c r="AE2637" s="24"/>
      <c r="AV2637" s="24"/>
      <c r="AW2637" s="24"/>
      <c r="AX2637" s="24"/>
      <c r="AY2637" s="24"/>
    </row>
    <row r="2638" spans="3:51" s="23" customFormat="1">
      <c r="C2638" s="115"/>
      <c r="D2638" s="115"/>
      <c r="E2638" s="115"/>
      <c r="O2638" s="24"/>
      <c r="AB2638" s="24"/>
      <c r="AC2638" s="24"/>
      <c r="AD2638" s="24"/>
      <c r="AE2638" s="24"/>
      <c r="AV2638" s="24"/>
      <c r="AW2638" s="24"/>
      <c r="AX2638" s="24"/>
      <c r="AY2638" s="24"/>
    </row>
    <row r="2639" spans="3:51" s="23" customFormat="1">
      <c r="C2639" s="115"/>
      <c r="D2639" s="115"/>
      <c r="E2639" s="115"/>
      <c r="O2639" s="24"/>
      <c r="AB2639" s="24"/>
      <c r="AC2639" s="24"/>
      <c r="AD2639" s="24"/>
      <c r="AE2639" s="24"/>
      <c r="AV2639" s="24"/>
      <c r="AW2639" s="24"/>
      <c r="AX2639" s="24"/>
      <c r="AY2639" s="24"/>
    </row>
    <row r="2640" spans="3:51" s="23" customFormat="1">
      <c r="C2640" s="115"/>
      <c r="D2640" s="115"/>
      <c r="E2640" s="115"/>
      <c r="O2640" s="24"/>
      <c r="AB2640" s="24"/>
      <c r="AC2640" s="24"/>
      <c r="AD2640" s="24"/>
      <c r="AE2640" s="24"/>
      <c r="AV2640" s="24"/>
      <c r="AW2640" s="24"/>
      <c r="AX2640" s="24"/>
      <c r="AY2640" s="24"/>
    </row>
    <row r="2641" spans="3:51" s="23" customFormat="1">
      <c r="C2641" s="115"/>
      <c r="D2641" s="115"/>
      <c r="E2641" s="115"/>
      <c r="O2641" s="24"/>
      <c r="AB2641" s="24"/>
      <c r="AC2641" s="24"/>
      <c r="AD2641" s="24"/>
      <c r="AE2641" s="24"/>
      <c r="AV2641" s="24"/>
      <c r="AW2641" s="24"/>
      <c r="AX2641" s="24"/>
      <c r="AY2641" s="24"/>
    </row>
    <row r="2642" spans="3:51" s="23" customFormat="1">
      <c r="C2642" s="115"/>
      <c r="D2642" s="115"/>
      <c r="E2642" s="115"/>
      <c r="O2642" s="24"/>
      <c r="AB2642" s="24"/>
      <c r="AC2642" s="24"/>
      <c r="AD2642" s="24"/>
      <c r="AE2642" s="24"/>
      <c r="AV2642" s="24"/>
      <c r="AW2642" s="24"/>
      <c r="AX2642" s="24"/>
      <c r="AY2642" s="24"/>
    </row>
    <row r="2643" spans="3:51" s="23" customFormat="1">
      <c r="C2643" s="115"/>
      <c r="D2643" s="115"/>
      <c r="E2643" s="115"/>
      <c r="O2643" s="24"/>
      <c r="AB2643" s="24"/>
      <c r="AC2643" s="24"/>
      <c r="AD2643" s="24"/>
      <c r="AE2643" s="24"/>
      <c r="AV2643" s="24"/>
      <c r="AW2643" s="24"/>
      <c r="AX2643" s="24"/>
      <c r="AY2643" s="24"/>
    </row>
    <row r="2644" spans="3:51" s="23" customFormat="1">
      <c r="C2644" s="115"/>
      <c r="D2644" s="115"/>
      <c r="E2644" s="115"/>
      <c r="O2644" s="24"/>
      <c r="AB2644" s="24"/>
      <c r="AC2644" s="24"/>
      <c r="AD2644" s="24"/>
      <c r="AE2644" s="24"/>
      <c r="AV2644" s="24"/>
      <c r="AW2644" s="24"/>
      <c r="AX2644" s="24"/>
      <c r="AY2644" s="24"/>
    </row>
    <row r="2645" spans="3:51" s="23" customFormat="1">
      <c r="C2645" s="115"/>
      <c r="D2645" s="115"/>
      <c r="E2645" s="115"/>
      <c r="O2645" s="24"/>
      <c r="AB2645" s="24"/>
      <c r="AC2645" s="24"/>
      <c r="AD2645" s="24"/>
      <c r="AE2645" s="24"/>
      <c r="AV2645" s="24"/>
      <c r="AW2645" s="24"/>
      <c r="AX2645" s="24"/>
      <c r="AY2645" s="24"/>
    </row>
    <row r="2646" spans="3:51" s="23" customFormat="1">
      <c r="C2646" s="115"/>
      <c r="D2646" s="115"/>
      <c r="E2646" s="115"/>
      <c r="O2646" s="24"/>
      <c r="AB2646" s="24"/>
      <c r="AC2646" s="24"/>
      <c r="AD2646" s="24"/>
      <c r="AE2646" s="24"/>
      <c r="AV2646" s="24"/>
      <c r="AW2646" s="24"/>
      <c r="AX2646" s="24"/>
      <c r="AY2646" s="24"/>
    </row>
    <row r="2647" spans="3:51" s="23" customFormat="1">
      <c r="C2647" s="115"/>
      <c r="D2647" s="115"/>
      <c r="E2647" s="115"/>
      <c r="O2647" s="24"/>
      <c r="AB2647" s="24"/>
      <c r="AC2647" s="24"/>
      <c r="AD2647" s="24"/>
      <c r="AE2647" s="24"/>
      <c r="AV2647" s="24"/>
      <c r="AW2647" s="24"/>
      <c r="AX2647" s="24"/>
      <c r="AY2647" s="24"/>
    </row>
    <row r="2648" spans="3:51" s="23" customFormat="1">
      <c r="C2648" s="115"/>
      <c r="D2648" s="115"/>
      <c r="E2648" s="115"/>
      <c r="O2648" s="24"/>
      <c r="AB2648" s="24"/>
      <c r="AC2648" s="24"/>
      <c r="AD2648" s="24"/>
      <c r="AE2648" s="24"/>
      <c r="AV2648" s="24"/>
      <c r="AW2648" s="24"/>
      <c r="AX2648" s="24"/>
      <c r="AY2648" s="24"/>
    </row>
    <row r="2649" spans="3:51" s="23" customFormat="1">
      <c r="C2649" s="115"/>
      <c r="D2649" s="115"/>
      <c r="E2649" s="115"/>
      <c r="O2649" s="24"/>
      <c r="AB2649" s="24"/>
      <c r="AC2649" s="24"/>
      <c r="AD2649" s="24"/>
      <c r="AE2649" s="24"/>
      <c r="AV2649" s="24"/>
      <c r="AW2649" s="24"/>
      <c r="AX2649" s="24"/>
      <c r="AY2649" s="24"/>
    </row>
    <row r="2650" spans="3:51" s="23" customFormat="1">
      <c r="C2650" s="115"/>
      <c r="D2650" s="115"/>
      <c r="E2650" s="115"/>
      <c r="O2650" s="24"/>
      <c r="AB2650" s="24"/>
      <c r="AC2650" s="24"/>
      <c r="AD2650" s="24"/>
      <c r="AE2650" s="24"/>
      <c r="AV2650" s="24"/>
      <c r="AW2650" s="24"/>
      <c r="AX2650" s="24"/>
      <c r="AY2650" s="24"/>
    </row>
    <row r="2651" spans="3:51" s="23" customFormat="1">
      <c r="C2651" s="115"/>
      <c r="D2651" s="115"/>
      <c r="E2651" s="115"/>
      <c r="O2651" s="24"/>
      <c r="AB2651" s="24"/>
      <c r="AC2651" s="24"/>
      <c r="AD2651" s="24"/>
      <c r="AE2651" s="24"/>
      <c r="AV2651" s="24"/>
      <c r="AW2651" s="24"/>
      <c r="AX2651" s="24"/>
      <c r="AY2651" s="24"/>
    </row>
    <row r="2652" spans="3:51" s="23" customFormat="1">
      <c r="C2652" s="115"/>
      <c r="D2652" s="115"/>
      <c r="E2652" s="115"/>
      <c r="O2652" s="24"/>
      <c r="AB2652" s="24"/>
      <c r="AC2652" s="24"/>
      <c r="AD2652" s="24"/>
      <c r="AE2652" s="24"/>
      <c r="AV2652" s="24"/>
      <c r="AW2652" s="24"/>
      <c r="AX2652" s="24"/>
      <c r="AY2652" s="24"/>
    </row>
    <row r="2653" spans="3:51" s="23" customFormat="1">
      <c r="C2653" s="115"/>
      <c r="D2653" s="115"/>
      <c r="E2653" s="115"/>
      <c r="O2653" s="24"/>
      <c r="AB2653" s="24"/>
      <c r="AC2653" s="24"/>
      <c r="AD2653" s="24"/>
      <c r="AE2653" s="24"/>
      <c r="AV2653" s="24"/>
      <c r="AW2653" s="24"/>
      <c r="AX2653" s="24"/>
      <c r="AY2653" s="24"/>
    </row>
    <row r="2654" spans="3:51" s="23" customFormat="1">
      <c r="C2654" s="115"/>
      <c r="D2654" s="115"/>
      <c r="E2654" s="115"/>
      <c r="O2654" s="24"/>
      <c r="AB2654" s="24"/>
      <c r="AC2654" s="24"/>
      <c r="AD2654" s="24"/>
      <c r="AE2654" s="24"/>
      <c r="AV2654" s="24"/>
      <c r="AW2654" s="24"/>
      <c r="AX2654" s="24"/>
      <c r="AY2654" s="24"/>
    </row>
    <row r="2655" spans="3:51" s="23" customFormat="1">
      <c r="C2655" s="115"/>
      <c r="D2655" s="115"/>
      <c r="E2655" s="115"/>
      <c r="O2655" s="24"/>
      <c r="AB2655" s="24"/>
      <c r="AC2655" s="24"/>
      <c r="AD2655" s="24"/>
      <c r="AE2655" s="24"/>
      <c r="AV2655" s="24"/>
      <c r="AW2655" s="24"/>
      <c r="AX2655" s="24"/>
      <c r="AY2655" s="24"/>
    </row>
    <row r="2656" spans="3:51" s="23" customFormat="1">
      <c r="C2656" s="115"/>
      <c r="D2656" s="115"/>
      <c r="E2656" s="115"/>
      <c r="O2656" s="24"/>
      <c r="AB2656" s="24"/>
      <c r="AC2656" s="24"/>
      <c r="AD2656" s="24"/>
      <c r="AE2656" s="24"/>
      <c r="AV2656" s="24"/>
      <c r="AW2656" s="24"/>
      <c r="AX2656" s="24"/>
      <c r="AY2656" s="24"/>
    </row>
    <row r="2657" spans="3:51" s="23" customFormat="1">
      <c r="C2657" s="115"/>
      <c r="D2657" s="115"/>
      <c r="E2657" s="115"/>
      <c r="O2657" s="24"/>
      <c r="AB2657" s="24"/>
      <c r="AC2657" s="24"/>
      <c r="AD2657" s="24"/>
      <c r="AE2657" s="24"/>
      <c r="AV2657" s="24"/>
      <c r="AW2657" s="24"/>
      <c r="AX2657" s="24"/>
      <c r="AY2657" s="24"/>
    </row>
    <row r="2658" spans="3:51" s="23" customFormat="1">
      <c r="C2658" s="115"/>
      <c r="D2658" s="115"/>
      <c r="E2658" s="115"/>
      <c r="O2658" s="24"/>
      <c r="AB2658" s="24"/>
      <c r="AC2658" s="24"/>
      <c r="AD2658" s="24"/>
      <c r="AE2658" s="24"/>
      <c r="AV2658" s="24"/>
      <c r="AW2658" s="24"/>
      <c r="AX2658" s="24"/>
      <c r="AY2658" s="24"/>
    </row>
    <row r="2659" spans="3:51" s="23" customFormat="1">
      <c r="C2659" s="115"/>
      <c r="D2659" s="115"/>
      <c r="E2659" s="115"/>
      <c r="O2659" s="24"/>
      <c r="AB2659" s="24"/>
      <c r="AC2659" s="24"/>
      <c r="AD2659" s="24"/>
      <c r="AE2659" s="24"/>
      <c r="AV2659" s="24"/>
      <c r="AW2659" s="24"/>
      <c r="AX2659" s="24"/>
      <c r="AY2659" s="24"/>
    </row>
    <row r="2660" spans="3:51" s="23" customFormat="1">
      <c r="C2660" s="115"/>
      <c r="D2660" s="115"/>
      <c r="E2660" s="115"/>
      <c r="O2660" s="24"/>
      <c r="AB2660" s="24"/>
      <c r="AC2660" s="24"/>
      <c r="AD2660" s="24"/>
      <c r="AE2660" s="24"/>
      <c r="AV2660" s="24"/>
      <c r="AW2660" s="24"/>
      <c r="AX2660" s="24"/>
      <c r="AY2660" s="24"/>
    </row>
    <row r="2661" spans="3:51" s="23" customFormat="1">
      <c r="C2661" s="115"/>
      <c r="D2661" s="115"/>
      <c r="E2661" s="115"/>
      <c r="O2661" s="24"/>
      <c r="AB2661" s="24"/>
      <c r="AC2661" s="24"/>
      <c r="AD2661" s="24"/>
      <c r="AE2661" s="24"/>
      <c r="AV2661" s="24"/>
      <c r="AW2661" s="24"/>
      <c r="AX2661" s="24"/>
      <c r="AY2661" s="24"/>
    </row>
    <row r="2662" spans="3:51" s="23" customFormat="1">
      <c r="C2662" s="115"/>
      <c r="D2662" s="115"/>
      <c r="E2662" s="115"/>
      <c r="O2662" s="24"/>
      <c r="AB2662" s="24"/>
      <c r="AC2662" s="24"/>
      <c r="AD2662" s="24"/>
      <c r="AE2662" s="24"/>
      <c r="AV2662" s="24"/>
      <c r="AW2662" s="24"/>
      <c r="AX2662" s="24"/>
      <c r="AY2662" s="24"/>
    </row>
    <row r="2663" spans="3:51" s="23" customFormat="1">
      <c r="C2663" s="115"/>
      <c r="D2663" s="115"/>
      <c r="E2663" s="115"/>
      <c r="O2663" s="24"/>
      <c r="AB2663" s="24"/>
      <c r="AC2663" s="24"/>
      <c r="AD2663" s="24"/>
      <c r="AE2663" s="24"/>
      <c r="AV2663" s="24"/>
      <c r="AW2663" s="24"/>
      <c r="AX2663" s="24"/>
      <c r="AY2663" s="24"/>
    </row>
    <row r="2664" spans="3:51" s="23" customFormat="1">
      <c r="C2664" s="115"/>
      <c r="D2664" s="115"/>
      <c r="E2664" s="115"/>
      <c r="O2664" s="24"/>
      <c r="AB2664" s="24"/>
      <c r="AC2664" s="24"/>
      <c r="AD2664" s="24"/>
      <c r="AE2664" s="24"/>
      <c r="AV2664" s="24"/>
      <c r="AW2664" s="24"/>
      <c r="AX2664" s="24"/>
      <c r="AY2664" s="24"/>
    </row>
    <row r="2665" spans="3:51" s="23" customFormat="1">
      <c r="C2665" s="115"/>
      <c r="D2665" s="115"/>
      <c r="E2665" s="115"/>
      <c r="O2665" s="24"/>
      <c r="AB2665" s="24"/>
      <c r="AC2665" s="24"/>
      <c r="AD2665" s="24"/>
      <c r="AE2665" s="24"/>
      <c r="AV2665" s="24"/>
      <c r="AW2665" s="24"/>
      <c r="AX2665" s="24"/>
      <c r="AY2665" s="24"/>
    </row>
    <row r="2666" spans="3:51" s="23" customFormat="1">
      <c r="C2666" s="115"/>
      <c r="D2666" s="115"/>
      <c r="E2666" s="115"/>
      <c r="O2666" s="24"/>
      <c r="AB2666" s="24"/>
      <c r="AC2666" s="24"/>
      <c r="AD2666" s="24"/>
      <c r="AE2666" s="24"/>
      <c r="AV2666" s="24"/>
      <c r="AW2666" s="24"/>
      <c r="AX2666" s="24"/>
      <c r="AY2666" s="24"/>
    </row>
    <row r="2667" spans="3:51" s="23" customFormat="1">
      <c r="C2667" s="115"/>
      <c r="D2667" s="115"/>
      <c r="E2667" s="115"/>
      <c r="O2667" s="24"/>
      <c r="AB2667" s="24"/>
      <c r="AC2667" s="24"/>
      <c r="AD2667" s="24"/>
      <c r="AE2667" s="24"/>
      <c r="AV2667" s="24"/>
      <c r="AW2667" s="24"/>
      <c r="AX2667" s="24"/>
      <c r="AY2667" s="24"/>
    </row>
    <row r="2668" spans="3:51" s="23" customFormat="1">
      <c r="C2668" s="115"/>
      <c r="D2668" s="115"/>
      <c r="E2668" s="115"/>
      <c r="O2668" s="24"/>
      <c r="AB2668" s="24"/>
      <c r="AC2668" s="24"/>
      <c r="AD2668" s="24"/>
      <c r="AE2668" s="24"/>
      <c r="AV2668" s="24"/>
      <c r="AW2668" s="24"/>
      <c r="AX2668" s="24"/>
      <c r="AY2668" s="24"/>
    </row>
    <row r="2669" spans="3:51" s="23" customFormat="1">
      <c r="C2669" s="115"/>
      <c r="D2669" s="115"/>
      <c r="E2669" s="115"/>
      <c r="O2669" s="24"/>
      <c r="AB2669" s="24"/>
      <c r="AC2669" s="24"/>
      <c r="AD2669" s="24"/>
      <c r="AE2669" s="24"/>
      <c r="AV2669" s="24"/>
      <c r="AW2669" s="24"/>
      <c r="AX2669" s="24"/>
      <c r="AY2669" s="24"/>
    </row>
    <row r="2670" spans="3:51" s="23" customFormat="1">
      <c r="C2670" s="115"/>
      <c r="D2670" s="115"/>
      <c r="E2670" s="115"/>
      <c r="O2670" s="24"/>
      <c r="AB2670" s="24"/>
      <c r="AC2670" s="24"/>
      <c r="AD2670" s="24"/>
      <c r="AE2670" s="24"/>
      <c r="AV2670" s="24"/>
      <c r="AW2670" s="24"/>
      <c r="AX2670" s="24"/>
      <c r="AY2670" s="24"/>
    </row>
    <row r="2671" spans="3:51" s="23" customFormat="1">
      <c r="C2671" s="115"/>
      <c r="D2671" s="115"/>
      <c r="E2671" s="115"/>
      <c r="O2671" s="24"/>
      <c r="AB2671" s="24"/>
      <c r="AC2671" s="24"/>
      <c r="AD2671" s="24"/>
      <c r="AE2671" s="24"/>
      <c r="AV2671" s="24"/>
      <c r="AW2671" s="24"/>
      <c r="AX2671" s="24"/>
      <c r="AY2671" s="24"/>
    </row>
    <row r="2672" spans="3:51" s="23" customFormat="1">
      <c r="C2672" s="115"/>
      <c r="D2672" s="115"/>
      <c r="E2672" s="115"/>
      <c r="O2672" s="24"/>
      <c r="AB2672" s="24"/>
      <c r="AC2672" s="24"/>
      <c r="AD2672" s="24"/>
      <c r="AE2672" s="24"/>
      <c r="AV2672" s="24"/>
      <c r="AW2672" s="24"/>
      <c r="AX2672" s="24"/>
      <c r="AY2672" s="24"/>
    </row>
    <row r="2673" spans="3:51" s="23" customFormat="1">
      <c r="C2673" s="115"/>
      <c r="D2673" s="115"/>
      <c r="E2673" s="115"/>
      <c r="O2673" s="24"/>
      <c r="AB2673" s="24"/>
      <c r="AC2673" s="24"/>
      <c r="AD2673" s="24"/>
      <c r="AE2673" s="24"/>
      <c r="AV2673" s="24"/>
      <c r="AW2673" s="24"/>
      <c r="AX2673" s="24"/>
      <c r="AY2673" s="24"/>
    </row>
    <row r="2674" spans="3:51" s="23" customFormat="1">
      <c r="C2674" s="115"/>
      <c r="D2674" s="115"/>
      <c r="E2674" s="115"/>
      <c r="O2674" s="24"/>
      <c r="AB2674" s="24"/>
      <c r="AC2674" s="24"/>
      <c r="AD2674" s="24"/>
      <c r="AE2674" s="24"/>
      <c r="AV2674" s="24"/>
      <c r="AW2674" s="24"/>
      <c r="AX2674" s="24"/>
      <c r="AY2674" s="24"/>
    </row>
    <row r="2675" spans="3:51" s="23" customFormat="1">
      <c r="C2675" s="115"/>
      <c r="D2675" s="115"/>
      <c r="E2675" s="115"/>
      <c r="O2675" s="24"/>
      <c r="AB2675" s="24"/>
      <c r="AC2675" s="24"/>
      <c r="AD2675" s="24"/>
      <c r="AE2675" s="24"/>
      <c r="AV2675" s="24"/>
      <c r="AW2675" s="24"/>
      <c r="AX2675" s="24"/>
      <c r="AY2675" s="24"/>
    </row>
    <row r="2676" spans="3:51" s="23" customFormat="1">
      <c r="C2676" s="115"/>
      <c r="D2676" s="115"/>
      <c r="E2676" s="115"/>
      <c r="O2676" s="24"/>
      <c r="AB2676" s="24"/>
      <c r="AC2676" s="24"/>
      <c r="AD2676" s="24"/>
      <c r="AE2676" s="24"/>
      <c r="AV2676" s="24"/>
      <c r="AW2676" s="24"/>
      <c r="AX2676" s="24"/>
      <c r="AY2676" s="24"/>
    </row>
    <row r="2677" spans="3:51" s="23" customFormat="1">
      <c r="C2677" s="115"/>
      <c r="D2677" s="115"/>
      <c r="E2677" s="115"/>
      <c r="O2677" s="24"/>
      <c r="AB2677" s="24"/>
      <c r="AC2677" s="24"/>
      <c r="AD2677" s="24"/>
      <c r="AE2677" s="24"/>
      <c r="AV2677" s="24"/>
      <c r="AW2677" s="24"/>
      <c r="AX2677" s="24"/>
      <c r="AY2677" s="24"/>
    </row>
    <row r="2678" spans="3:51" s="23" customFormat="1">
      <c r="C2678" s="115"/>
      <c r="D2678" s="115"/>
      <c r="E2678" s="115"/>
      <c r="O2678" s="24"/>
      <c r="AB2678" s="24"/>
      <c r="AC2678" s="24"/>
      <c r="AD2678" s="24"/>
      <c r="AE2678" s="24"/>
      <c r="AV2678" s="24"/>
      <c r="AW2678" s="24"/>
      <c r="AX2678" s="24"/>
      <c r="AY2678" s="24"/>
    </row>
    <row r="2679" spans="3:51" s="23" customFormat="1">
      <c r="C2679" s="115"/>
      <c r="D2679" s="115"/>
      <c r="E2679" s="115"/>
      <c r="O2679" s="24"/>
      <c r="AB2679" s="24"/>
      <c r="AC2679" s="24"/>
      <c r="AD2679" s="24"/>
      <c r="AE2679" s="24"/>
      <c r="AV2679" s="24"/>
      <c r="AW2679" s="24"/>
      <c r="AX2679" s="24"/>
      <c r="AY2679" s="24"/>
    </row>
    <row r="2680" spans="3:51" s="23" customFormat="1">
      <c r="C2680" s="115"/>
      <c r="D2680" s="115"/>
      <c r="E2680" s="115"/>
      <c r="O2680" s="24"/>
      <c r="AB2680" s="24"/>
      <c r="AC2680" s="24"/>
      <c r="AD2680" s="24"/>
      <c r="AE2680" s="24"/>
      <c r="AV2680" s="24"/>
      <c r="AW2680" s="24"/>
      <c r="AX2680" s="24"/>
      <c r="AY2680" s="24"/>
    </row>
    <row r="2681" spans="3:51" s="23" customFormat="1">
      <c r="C2681" s="115"/>
      <c r="D2681" s="115"/>
      <c r="E2681" s="115"/>
      <c r="O2681" s="24"/>
      <c r="AB2681" s="24"/>
      <c r="AC2681" s="24"/>
      <c r="AD2681" s="24"/>
      <c r="AE2681" s="24"/>
      <c r="AV2681" s="24"/>
      <c r="AW2681" s="24"/>
      <c r="AX2681" s="24"/>
      <c r="AY2681" s="24"/>
    </row>
    <row r="2682" spans="3:51" s="23" customFormat="1">
      <c r="C2682" s="115"/>
      <c r="D2682" s="115"/>
      <c r="E2682" s="115"/>
      <c r="O2682" s="24"/>
      <c r="AB2682" s="24"/>
      <c r="AC2682" s="24"/>
      <c r="AD2682" s="24"/>
      <c r="AE2682" s="24"/>
      <c r="AV2682" s="24"/>
      <c r="AW2682" s="24"/>
      <c r="AX2682" s="24"/>
      <c r="AY2682" s="24"/>
    </row>
    <row r="2683" spans="3:51" s="23" customFormat="1">
      <c r="C2683" s="115"/>
      <c r="D2683" s="115"/>
      <c r="E2683" s="115"/>
      <c r="O2683" s="24"/>
      <c r="AB2683" s="24"/>
      <c r="AC2683" s="24"/>
      <c r="AD2683" s="24"/>
      <c r="AE2683" s="24"/>
      <c r="AV2683" s="24"/>
      <c r="AW2683" s="24"/>
      <c r="AX2683" s="24"/>
      <c r="AY2683" s="24"/>
    </row>
    <row r="2684" spans="3:51" s="23" customFormat="1">
      <c r="C2684" s="115"/>
      <c r="D2684" s="115"/>
      <c r="E2684" s="115"/>
      <c r="O2684" s="24"/>
      <c r="AB2684" s="24"/>
      <c r="AC2684" s="24"/>
      <c r="AD2684" s="24"/>
      <c r="AE2684" s="24"/>
      <c r="AV2684" s="24"/>
      <c r="AW2684" s="24"/>
      <c r="AX2684" s="24"/>
      <c r="AY2684" s="24"/>
    </row>
    <row r="2685" spans="3:51" s="23" customFormat="1">
      <c r="C2685" s="115"/>
      <c r="D2685" s="115"/>
      <c r="E2685" s="115"/>
      <c r="O2685" s="24"/>
      <c r="AB2685" s="24"/>
      <c r="AC2685" s="24"/>
      <c r="AD2685" s="24"/>
      <c r="AE2685" s="24"/>
      <c r="AV2685" s="24"/>
      <c r="AW2685" s="24"/>
      <c r="AX2685" s="24"/>
      <c r="AY2685" s="24"/>
    </row>
    <row r="2686" spans="3:51" s="23" customFormat="1">
      <c r="C2686" s="115"/>
      <c r="D2686" s="115"/>
      <c r="E2686" s="115"/>
      <c r="O2686" s="24"/>
      <c r="AB2686" s="24"/>
      <c r="AC2686" s="24"/>
      <c r="AD2686" s="24"/>
      <c r="AE2686" s="24"/>
      <c r="AV2686" s="24"/>
      <c r="AW2686" s="24"/>
      <c r="AX2686" s="24"/>
      <c r="AY2686" s="24"/>
    </row>
    <row r="2687" spans="3:51" s="23" customFormat="1">
      <c r="C2687" s="115"/>
      <c r="D2687" s="115"/>
      <c r="E2687" s="115"/>
      <c r="O2687" s="24"/>
      <c r="AB2687" s="24"/>
      <c r="AC2687" s="24"/>
      <c r="AD2687" s="24"/>
      <c r="AE2687" s="24"/>
      <c r="AV2687" s="24"/>
      <c r="AW2687" s="24"/>
      <c r="AX2687" s="24"/>
      <c r="AY2687" s="24"/>
    </row>
    <row r="2688" spans="3:51" s="23" customFormat="1">
      <c r="C2688" s="115"/>
      <c r="D2688" s="115"/>
      <c r="E2688" s="115"/>
      <c r="O2688" s="24"/>
      <c r="AB2688" s="24"/>
      <c r="AC2688" s="24"/>
      <c r="AD2688" s="24"/>
      <c r="AE2688" s="24"/>
      <c r="AV2688" s="24"/>
      <c r="AW2688" s="24"/>
      <c r="AX2688" s="24"/>
      <c r="AY2688" s="24"/>
    </row>
    <row r="2689" spans="3:51" s="23" customFormat="1">
      <c r="C2689" s="115"/>
      <c r="D2689" s="115"/>
      <c r="E2689" s="115"/>
      <c r="O2689" s="24"/>
      <c r="AB2689" s="24"/>
      <c r="AC2689" s="24"/>
      <c r="AD2689" s="24"/>
      <c r="AE2689" s="24"/>
      <c r="AV2689" s="24"/>
      <c r="AW2689" s="24"/>
      <c r="AX2689" s="24"/>
      <c r="AY2689" s="24"/>
    </row>
    <row r="2690" spans="3:51" s="23" customFormat="1">
      <c r="C2690" s="115"/>
      <c r="D2690" s="115"/>
      <c r="E2690" s="115"/>
      <c r="O2690" s="24"/>
      <c r="AB2690" s="24"/>
      <c r="AC2690" s="24"/>
      <c r="AD2690" s="24"/>
      <c r="AE2690" s="24"/>
      <c r="AV2690" s="24"/>
      <c r="AW2690" s="24"/>
      <c r="AX2690" s="24"/>
      <c r="AY2690" s="24"/>
    </row>
    <row r="2691" spans="3:51" s="23" customFormat="1">
      <c r="C2691" s="115"/>
      <c r="D2691" s="115"/>
      <c r="E2691" s="115"/>
      <c r="O2691" s="24"/>
      <c r="AB2691" s="24"/>
      <c r="AC2691" s="24"/>
      <c r="AD2691" s="24"/>
      <c r="AE2691" s="24"/>
      <c r="AV2691" s="24"/>
      <c r="AW2691" s="24"/>
      <c r="AX2691" s="24"/>
      <c r="AY2691" s="24"/>
    </row>
    <row r="2692" spans="3:51" s="23" customFormat="1">
      <c r="C2692" s="115"/>
      <c r="D2692" s="115"/>
      <c r="E2692" s="115"/>
      <c r="O2692" s="24"/>
      <c r="AB2692" s="24"/>
      <c r="AC2692" s="24"/>
      <c r="AD2692" s="24"/>
      <c r="AE2692" s="24"/>
      <c r="AV2692" s="24"/>
      <c r="AW2692" s="24"/>
      <c r="AX2692" s="24"/>
      <c r="AY2692" s="24"/>
    </row>
    <row r="2693" spans="3:51" s="23" customFormat="1">
      <c r="C2693" s="115"/>
      <c r="D2693" s="115"/>
      <c r="E2693" s="115"/>
      <c r="O2693" s="24"/>
      <c r="AB2693" s="24"/>
      <c r="AC2693" s="24"/>
      <c r="AD2693" s="24"/>
      <c r="AE2693" s="24"/>
      <c r="AV2693" s="24"/>
      <c r="AW2693" s="24"/>
      <c r="AX2693" s="24"/>
      <c r="AY2693" s="24"/>
    </row>
    <row r="2694" spans="3:51" s="23" customFormat="1">
      <c r="C2694" s="115"/>
      <c r="D2694" s="115"/>
      <c r="E2694" s="115"/>
      <c r="O2694" s="24"/>
      <c r="AB2694" s="24"/>
      <c r="AC2694" s="24"/>
      <c r="AD2694" s="24"/>
      <c r="AE2694" s="24"/>
      <c r="AV2694" s="24"/>
      <c r="AW2694" s="24"/>
      <c r="AX2694" s="24"/>
      <c r="AY2694" s="24"/>
    </row>
    <row r="2695" spans="3:51" s="23" customFormat="1">
      <c r="C2695" s="115"/>
      <c r="D2695" s="115"/>
      <c r="E2695" s="115"/>
      <c r="O2695" s="24"/>
      <c r="AB2695" s="24"/>
      <c r="AC2695" s="24"/>
      <c r="AD2695" s="24"/>
      <c r="AE2695" s="24"/>
      <c r="AV2695" s="24"/>
      <c r="AW2695" s="24"/>
      <c r="AX2695" s="24"/>
      <c r="AY2695" s="24"/>
    </row>
    <row r="2696" spans="3:51" s="23" customFormat="1">
      <c r="C2696" s="115"/>
      <c r="D2696" s="115"/>
      <c r="E2696" s="115"/>
      <c r="O2696" s="24"/>
      <c r="AB2696" s="24"/>
      <c r="AC2696" s="24"/>
      <c r="AD2696" s="24"/>
      <c r="AE2696" s="24"/>
      <c r="AV2696" s="24"/>
      <c r="AW2696" s="24"/>
      <c r="AX2696" s="24"/>
      <c r="AY2696" s="24"/>
    </row>
    <row r="2697" spans="3:51" s="23" customFormat="1">
      <c r="C2697" s="115"/>
      <c r="D2697" s="115"/>
      <c r="E2697" s="115"/>
      <c r="O2697" s="24"/>
      <c r="AB2697" s="24"/>
      <c r="AC2697" s="24"/>
      <c r="AD2697" s="24"/>
      <c r="AE2697" s="24"/>
      <c r="AV2697" s="24"/>
      <c r="AW2697" s="24"/>
      <c r="AX2697" s="24"/>
      <c r="AY2697" s="24"/>
    </row>
    <row r="2698" spans="3:51" s="23" customFormat="1">
      <c r="C2698" s="115"/>
      <c r="D2698" s="115"/>
      <c r="E2698" s="115"/>
      <c r="O2698" s="24"/>
      <c r="AB2698" s="24"/>
      <c r="AC2698" s="24"/>
      <c r="AD2698" s="24"/>
      <c r="AE2698" s="24"/>
      <c r="AV2698" s="24"/>
      <c r="AW2698" s="24"/>
      <c r="AX2698" s="24"/>
      <c r="AY2698" s="24"/>
    </row>
    <row r="2699" spans="3:51" s="23" customFormat="1">
      <c r="C2699" s="115"/>
      <c r="D2699" s="115"/>
      <c r="E2699" s="115"/>
      <c r="O2699" s="24"/>
      <c r="AB2699" s="24"/>
      <c r="AC2699" s="24"/>
      <c r="AD2699" s="24"/>
      <c r="AE2699" s="24"/>
      <c r="AV2699" s="24"/>
      <c r="AW2699" s="24"/>
      <c r="AX2699" s="24"/>
      <c r="AY2699" s="24"/>
    </row>
    <row r="2700" spans="3:51" s="23" customFormat="1">
      <c r="C2700" s="115"/>
      <c r="D2700" s="115"/>
      <c r="E2700" s="115"/>
      <c r="O2700" s="24"/>
      <c r="AB2700" s="24"/>
      <c r="AC2700" s="24"/>
      <c r="AD2700" s="24"/>
      <c r="AE2700" s="24"/>
      <c r="AV2700" s="24"/>
      <c r="AW2700" s="24"/>
      <c r="AX2700" s="24"/>
      <c r="AY2700" s="24"/>
    </row>
    <row r="2701" spans="3:51" s="23" customFormat="1">
      <c r="C2701" s="115"/>
      <c r="D2701" s="115"/>
      <c r="E2701" s="115"/>
      <c r="O2701" s="24"/>
      <c r="AB2701" s="24"/>
      <c r="AC2701" s="24"/>
      <c r="AD2701" s="24"/>
      <c r="AE2701" s="24"/>
      <c r="AV2701" s="24"/>
      <c r="AW2701" s="24"/>
      <c r="AX2701" s="24"/>
      <c r="AY2701" s="24"/>
    </row>
    <row r="2702" spans="3:51" s="23" customFormat="1">
      <c r="C2702" s="115"/>
      <c r="D2702" s="115"/>
      <c r="E2702" s="115"/>
      <c r="O2702" s="24"/>
      <c r="AB2702" s="24"/>
      <c r="AC2702" s="24"/>
      <c r="AD2702" s="24"/>
      <c r="AE2702" s="24"/>
      <c r="AV2702" s="24"/>
      <c r="AW2702" s="24"/>
      <c r="AX2702" s="24"/>
      <c r="AY2702" s="24"/>
    </row>
    <row r="2703" spans="3:51" s="23" customFormat="1">
      <c r="C2703" s="115"/>
      <c r="D2703" s="115"/>
      <c r="E2703" s="115"/>
      <c r="O2703" s="24"/>
      <c r="AB2703" s="24"/>
      <c r="AC2703" s="24"/>
      <c r="AD2703" s="24"/>
      <c r="AE2703" s="24"/>
      <c r="AV2703" s="24"/>
      <c r="AW2703" s="24"/>
      <c r="AX2703" s="24"/>
      <c r="AY2703" s="24"/>
    </row>
    <row r="2704" spans="3:51" s="23" customFormat="1">
      <c r="C2704" s="115"/>
      <c r="D2704" s="115"/>
      <c r="E2704" s="115"/>
      <c r="O2704" s="24"/>
      <c r="AB2704" s="24"/>
      <c r="AC2704" s="24"/>
      <c r="AD2704" s="24"/>
      <c r="AE2704" s="24"/>
      <c r="AV2704" s="24"/>
      <c r="AW2704" s="24"/>
      <c r="AX2704" s="24"/>
      <c r="AY2704" s="24"/>
    </row>
    <row r="2705" spans="3:51" s="23" customFormat="1">
      <c r="C2705" s="115"/>
      <c r="D2705" s="115"/>
      <c r="E2705" s="115"/>
      <c r="O2705" s="24"/>
      <c r="AB2705" s="24"/>
      <c r="AC2705" s="24"/>
      <c r="AD2705" s="24"/>
      <c r="AE2705" s="24"/>
      <c r="AV2705" s="24"/>
      <c r="AW2705" s="24"/>
      <c r="AX2705" s="24"/>
      <c r="AY2705" s="24"/>
    </row>
    <row r="2706" spans="3:51" s="23" customFormat="1">
      <c r="C2706" s="115"/>
      <c r="D2706" s="115"/>
      <c r="E2706" s="115"/>
      <c r="O2706" s="24"/>
      <c r="AB2706" s="24"/>
      <c r="AC2706" s="24"/>
      <c r="AD2706" s="24"/>
      <c r="AE2706" s="24"/>
      <c r="AV2706" s="24"/>
      <c r="AW2706" s="24"/>
      <c r="AX2706" s="24"/>
      <c r="AY2706" s="24"/>
    </row>
    <row r="2707" spans="3:51" s="23" customFormat="1">
      <c r="C2707" s="115"/>
      <c r="D2707" s="115"/>
      <c r="E2707" s="115"/>
      <c r="O2707" s="24"/>
      <c r="AB2707" s="24"/>
      <c r="AC2707" s="24"/>
      <c r="AD2707" s="24"/>
      <c r="AE2707" s="24"/>
      <c r="AV2707" s="24"/>
      <c r="AW2707" s="24"/>
      <c r="AX2707" s="24"/>
      <c r="AY2707" s="24"/>
    </row>
    <row r="2708" spans="3:51" s="23" customFormat="1">
      <c r="C2708" s="115"/>
      <c r="D2708" s="115"/>
      <c r="E2708" s="115"/>
      <c r="O2708" s="24"/>
      <c r="AB2708" s="24"/>
      <c r="AC2708" s="24"/>
      <c r="AD2708" s="24"/>
      <c r="AE2708" s="24"/>
      <c r="AV2708" s="24"/>
      <c r="AW2708" s="24"/>
      <c r="AX2708" s="24"/>
      <c r="AY2708" s="24"/>
    </row>
    <row r="2709" spans="3:51" s="23" customFormat="1">
      <c r="C2709" s="115"/>
      <c r="D2709" s="115"/>
      <c r="E2709" s="115"/>
      <c r="O2709" s="24"/>
      <c r="AB2709" s="24"/>
      <c r="AC2709" s="24"/>
      <c r="AD2709" s="24"/>
      <c r="AE2709" s="24"/>
      <c r="AV2709" s="24"/>
      <c r="AW2709" s="24"/>
      <c r="AX2709" s="24"/>
      <c r="AY2709" s="24"/>
    </row>
    <row r="2710" spans="3:51" s="23" customFormat="1">
      <c r="C2710" s="115"/>
      <c r="D2710" s="115"/>
      <c r="E2710" s="115"/>
      <c r="O2710" s="24"/>
      <c r="AB2710" s="24"/>
      <c r="AC2710" s="24"/>
      <c r="AD2710" s="24"/>
      <c r="AE2710" s="24"/>
      <c r="AV2710" s="24"/>
      <c r="AW2710" s="24"/>
      <c r="AX2710" s="24"/>
      <c r="AY2710" s="24"/>
    </row>
    <row r="2711" spans="3:51" s="23" customFormat="1">
      <c r="C2711" s="115"/>
      <c r="D2711" s="115"/>
      <c r="E2711" s="115"/>
      <c r="O2711" s="24"/>
      <c r="AB2711" s="24"/>
      <c r="AC2711" s="24"/>
      <c r="AD2711" s="24"/>
      <c r="AE2711" s="24"/>
      <c r="AV2711" s="24"/>
      <c r="AW2711" s="24"/>
      <c r="AX2711" s="24"/>
      <c r="AY2711" s="24"/>
    </row>
    <row r="2712" spans="3:51" s="23" customFormat="1">
      <c r="C2712" s="115"/>
      <c r="D2712" s="115"/>
      <c r="E2712" s="115"/>
      <c r="O2712" s="24"/>
      <c r="AB2712" s="24"/>
      <c r="AC2712" s="24"/>
      <c r="AD2712" s="24"/>
      <c r="AE2712" s="24"/>
      <c r="AV2712" s="24"/>
      <c r="AW2712" s="24"/>
      <c r="AX2712" s="24"/>
      <c r="AY2712" s="24"/>
    </row>
    <row r="2713" spans="3:51" s="23" customFormat="1">
      <c r="C2713" s="115"/>
      <c r="D2713" s="115"/>
      <c r="E2713" s="115"/>
      <c r="O2713" s="24"/>
      <c r="AB2713" s="24"/>
      <c r="AC2713" s="24"/>
      <c r="AD2713" s="24"/>
      <c r="AE2713" s="24"/>
      <c r="AV2713" s="24"/>
      <c r="AW2713" s="24"/>
      <c r="AX2713" s="24"/>
      <c r="AY2713" s="24"/>
    </row>
    <row r="2714" spans="3:51" s="23" customFormat="1">
      <c r="C2714" s="115"/>
      <c r="D2714" s="115"/>
      <c r="E2714" s="115"/>
      <c r="O2714" s="24"/>
      <c r="AB2714" s="24"/>
      <c r="AC2714" s="24"/>
      <c r="AD2714" s="24"/>
      <c r="AE2714" s="24"/>
      <c r="AV2714" s="24"/>
      <c r="AW2714" s="24"/>
      <c r="AX2714" s="24"/>
      <c r="AY2714" s="24"/>
    </row>
    <row r="2715" spans="3:51" s="23" customFormat="1">
      <c r="C2715" s="115"/>
      <c r="D2715" s="115"/>
      <c r="E2715" s="115"/>
      <c r="O2715" s="24"/>
      <c r="AB2715" s="24"/>
      <c r="AC2715" s="24"/>
      <c r="AD2715" s="24"/>
      <c r="AE2715" s="24"/>
      <c r="AV2715" s="24"/>
      <c r="AW2715" s="24"/>
      <c r="AX2715" s="24"/>
      <c r="AY2715" s="24"/>
    </row>
    <row r="2716" spans="3:51" s="23" customFormat="1">
      <c r="C2716" s="115"/>
      <c r="D2716" s="115"/>
      <c r="E2716" s="115"/>
      <c r="O2716" s="24"/>
      <c r="AB2716" s="24"/>
      <c r="AC2716" s="24"/>
      <c r="AD2716" s="24"/>
      <c r="AE2716" s="24"/>
      <c r="AV2716" s="24"/>
      <c r="AW2716" s="24"/>
      <c r="AX2716" s="24"/>
      <c r="AY2716" s="24"/>
    </row>
    <row r="2717" spans="3:51" s="23" customFormat="1">
      <c r="C2717" s="115"/>
      <c r="D2717" s="115"/>
      <c r="E2717" s="115"/>
      <c r="O2717" s="24"/>
      <c r="AB2717" s="24"/>
      <c r="AC2717" s="24"/>
      <c r="AD2717" s="24"/>
      <c r="AE2717" s="24"/>
      <c r="AV2717" s="24"/>
      <c r="AW2717" s="24"/>
      <c r="AX2717" s="24"/>
      <c r="AY2717" s="24"/>
    </row>
    <row r="2718" spans="3:51" s="23" customFormat="1">
      <c r="C2718" s="115"/>
      <c r="D2718" s="115"/>
      <c r="E2718" s="115"/>
      <c r="O2718" s="24"/>
      <c r="AB2718" s="24"/>
      <c r="AC2718" s="24"/>
      <c r="AD2718" s="24"/>
      <c r="AE2718" s="24"/>
      <c r="AV2718" s="24"/>
      <c r="AW2718" s="24"/>
      <c r="AX2718" s="24"/>
      <c r="AY2718" s="24"/>
    </row>
    <row r="2719" spans="3:51" s="23" customFormat="1">
      <c r="C2719" s="115"/>
      <c r="D2719" s="115"/>
      <c r="E2719" s="115"/>
      <c r="O2719" s="24"/>
      <c r="AB2719" s="24"/>
      <c r="AC2719" s="24"/>
      <c r="AD2719" s="24"/>
      <c r="AE2719" s="24"/>
      <c r="AV2719" s="24"/>
      <c r="AW2719" s="24"/>
      <c r="AX2719" s="24"/>
      <c r="AY2719" s="24"/>
    </row>
    <row r="2720" spans="3:51" s="23" customFormat="1">
      <c r="C2720" s="115"/>
      <c r="D2720" s="115"/>
      <c r="E2720" s="115"/>
      <c r="O2720" s="24"/>
      <c r="AB2720" s="24"/>
      <c r="AC2720" s="24"/>
      <c r="AD2720" s="24"/>
      <c r="AE2720" s="24"/>
      <c r="AV2720" s="24"/>
      <c r="AW2720" s="24"/>
      <c r="AX2720" s="24"/>
      <c r="AY2720" s="24"/>
    </row>
    <row r="2721" spans="3:51" s="23" customFormat="1">
      <c r="C2721" s="115"/>
      <c r="D2721" s="115"/>
      <c r="E2721" s="115"/>
      <c r="O2721" s="24"/>
      <c r="AB2721" s="24"/>
      <c r="AC2721" s="24"/>
      <c r="AD2721" s="24"/>
      <c r="AE2721" s="24"/>
      <c r="AV2721" s="24"/>
      <c r="AW2721" s="24"/>
      <c r="AX2721" s="24"/>
      <c r="AY2721" s="24"/>
    </row>
    <row r="2722" spans="3:51" s="23" customFormat="1">
      <c r="C2722" s="115"/>
      <c r="D2722" s="115"/>
      <c r="E2722" s="115"/>
      <c r="O2722" s="24"/>
      <c r="AB2722" s="24"/>
      <c r="AC2722" s="24"/>
      <c r="AD2722" s="24"/>
      <c r="AE2722" s="24"/>
      <c r="AV2722" s="24"/>
      <c r="AW2722" s="24"/>
      <c r="AX2722" s="24"/>
      <c r="AY2722" s="24"/>
    </row>
    <row r="2723" spans="3:51" s="23" customFormat="1">
      <c r="C2723" s="115"/>
      <c r="D2723" s="115"/>
      <c r="E2723" s="115"/>
      <c r="O2723" s="24"/>
      <c r="AB2723" s="24"/>
      <c r="AC2723" s="24"/>
      <c r="AD2723" s="24"/>
      <c r="AE2723" s="24"/>
      <c r="AV2723" s="24"/>
      <c r="AW2723" s="24"/>
      <c r="AX2723" s="24"/>
      <c r="AY2723" s="24"/>
    </row>
    <row r="2724" spans="3:51" s="23" customFormat="1">
      <c r="C2724" s="115"/>
      <c r="D2724" s="115"/>
      <c r="E2724" s="115"/>
      <c r="O2724" s="24"/>
      <c r="AB2724" s="24"/>
      <c r="AC2724" s="24"/>
      <c r="AD2724" s="24"/>
      <c r="AE2724" s="24"/>
      <c r="AV2724" s="24"/>
      <c r="AW2724" s="24"/>
      <c r="AX2724" s="24"/>
      <c r="AY2724" s="24"/>
    </row>
    <row r="2725" spans="3:51" s="23" customFormat="1">
      <c r="C2725" s="115"/>
      <c r="D2725" s="115"/>
      <c r="E2725" s="115"/>
      <c r="O2725" s="24"/>
      <c r="AB2725" s="24"/>
      <c r="AC2725" s="24"/>
      <c r="AD2725" s="24"/>
      <c r="AE2725" s="24"/>
      <c r="AV2725" s="24"/>
      <c r="AW2725" s="24"/>
      <c r="AX2725" s="24"/>
      <c r="AY2725" s="24"/>
    </row>
    <row r="2726" spans="3:51" s="23" customFormat="1">
      <c r="C2726" s="115"/>
      <c r="D2726" s="115"/>
      <c r="E2726" s="115"/>
      <c r="O2726" s="24"/>
      <c r="AB2726" s="24"/>
      <c r="AC2726" s="24"/>
      <c r="AD2726" s="24"/>
      <c r="AE2726" s="24"/>
      <c r="AV2726" s="24"/>
      <c r="AW2726" s="24"/>
      <c r="AX2726" s="24"/>
      <c r="AY2726" s="24"/>
    </row>
    <row r="2727" spans="3:51" s="23" customFormat="1">
      <c r="C2727" s="115"/>
      <c r="D2727" s="115"/>
      <c r="E2727" s="115"/>
      <c r="O2727" s="24"/>
      <c r="AB2727" s="24"/>
      <c r="AC2727" s="24"/>
      <c r="AD2727" s="24"/>
      <c r="AE2727" s="24"/>
      <c r="AV2727" s="24"/>
      <c r="AW2727" s="24"/>
      <c r="AX2727" s="24"/>
      <c r="AY2727" s="24"/>
    </row>
    <row r="2728" spans="3:51" s="23" customFormat="1">
      <c r="C2728" s="115"/>
      <c r="D2728" s="115"/>
      <c r="E2728" s="115"/>
      <c r="O2728" s="24"/>
      <c r="AB2728" s="24"/>
      <c r="AC2728" s="24"/>
      <c r="AD2728" s="24"/>
      <c r="AE2728" s="24"/>
      <c r="AV2728" s="24"/>
      <c r="AW2728" s="24"/>
      <c r="AX2728" s="24"/>
      <c r="AY2728" s="24"/>
    </row>
    <row r="2729" spans="3:51" s="23" customFormat="1">
      <c r="C2729" s="115"/>
      <c r="D2729" s="115"/>
      <c r="E2729" s="115"/>
      <c r="O2729" s="24"/>
      <c r="AB2729" s="24"/>
      <c r="AC2729" s="24"/>
      <c r="AD2729" s="24"/>
      <c r="AE2729" s="24"/>
      <c r="AV2729" s="24"/>
      <c r="AW2729" s="24"/>
      <c r="AX2729" s="24"/>
      <c r="AY2729" s="24"/>
    </row>
    <row r="2730" spans="3:51" s="23" customFormat="1">
      <c r="C2730" s="115"/>
      <c r="D2730" s="115"/>
      <c r="E2730" s="115"/>
      <c r="O2730" s="24"/>
      <c r="AB2730" s="24"/>
      <c r="AC2730" s="24"/>
      <c r="AD2730" s="24"/>
      <c r="AE2730" s="24"/>
      <c r="AV2730" s="24"/>
      <c r="AW2730" s="24"/>
      <c r="AX2730" s="24"/>
      <c r="AY2730" s="24"/>
    </row>
    <row r="2731" spans="3:51" s="23" customFormat="1">
      <c r="C2731" s="115"/>
      <c r="D2731" s="115"/>
      <c r="E2731" s="115"/>
      <c r="O2731" s="24"/>
      <c r="AB2731" s="24"/>
      <c r="AC2731" s="24"/>
      <c r="AD2731" s="24"/>
      <c r="AE2731" s="24"/>
      <c r="AV2731" s="24"/>
      <c r="AW2731" s="24"/>
      <c r="AX2731" s="24"/>
      <c r="AY2731" s="24"/>
    </row>
    <row r="2732" spans="3:51" s="23" customFormat="1">
      <c r="C2732" s="115"/>
      <c r="D2732" s="115"/>
      <c r="E2732" s="115"/>
      <c r="O2732" s="24"/>
      <c r="AB2732" s="24"/>
      <c r="AC2732" s="24"/>
      <c r="AD2732" s="24"/>
      <c r="AE2732" s="24"/>
      <c r="AV2732" s="24"/>
      <c r="AW2732" s="24"/>
      <c r="AX2732" s="24"/>
      <c r="AY2732" s="24"/>
    </row>
    <row r="2733" spans="3:51" s="23" customFormat="1">
      <c r="C2733" s="115"/>
      <c r="D2733" s="115"/>
      <c r="E2733" s="115"/>
      <c r="O2733" s="24"/>
      <c r="AB2733" s="24"/>
      <c r="AC2733" s="24"/>
      <c r="AD2733" s="24"/>
      <c r="AE2733" s="24"/>
      <c r="AV2733" s="24"/>
      <c r="AW2733" s="24"/>
      <c r="AX2733" s="24"/>
      <c r="AY2733" s="24"/>
    </row>
    <row r="2734" spans="3:51" s="23" customFormat="1">
      <c r="C2734" s="115"/>
      <c r="D2734" s="115"/>
      <c r="E2734" s="115"/>
      <c r="O2734" s="24"/>
      <c r="AB2734" s="24"/>
      <c r="AC2734" s="24"/>
      <c r="AD2734" s="24"/>
      <c r="AE2734" s="24"/>
      <c r="AV2734" s="24"/>
      <c r="AW2734" s="24"/>
      <c r="AX2734" s="24"/>
      <c r="AY2734" s="24"/>
    </row>
    <row r="2735" spans="3:51" s="23" customFormat="1">
      <c r="C2735" s="115"/>
      <c r="D2735" s="115"/>
      <c r="E2735" s="115"/>
      <c r="O2735" s="24"/>
      <c r="AB2735" s="24"/>
      <c r="AC2735" s="24"/>
      <c r="AD2735" s="24"/>
      <c r="AE2735" s="24"/>
      <c r="AV2735" s="24"/>
      <c r="AW2735" s="24"/>
      <c r="AX2735" s="24"/>
      <c r="AY2735" s="24"/>
    </row>
    <row r="2736" spans="3:51" s="23" customFormat="1">
      <c r="C2736" s="115"/>
      <c r="D2736" s="115"/>
      <c r="E2736" s="115"/>
      <c r="O2736" s="24"/>
      <c r="AB2736" s="24"/>
      <c r="AC2736" s="24"/>
      <c r="AD2736" s="24"/>
      <c r="AE2736" s="24"/>
      <c r="AV2736" s="24"/>
      <c r="AW2736" s="24"/>
      <c r="AX2736" s="24"/>
      <c r="AY2736" s="24"/>
    </row>
    <row r="2737" spans="3:51" s="23" customFormat="1">
      <c r="C2737" s="115"/>
      <c r="D2737" s="115"/>
      <c r="E2737" s="115"/>
      <c r="O2737" s="24"/>
      <c r="AB2737" s="24"/>
      <c r="AC2737" s="24"/>
      <c r="AD2737" s="24"/>
      <c r="AE2737" s="24"/>
      <c r="AV2737" s="24"/>
      <c r="AW2737" s="24"/>
      <c r="AX2737" s="24"/>
      <c r="AY2737" s="24"/>
    </row>
    <row r="2738" spans="3:51" s="23" customFormat="1">
      <c r="C2738" s="115"/>
      <c r="D2738" s="115"/>
      <c r="E2738" s="115"/>
      <c r="O2738" s="24"/>
      <c r="AB2738" s="24"/>
      <c r="AC2738" s="24"/>
      <c r="AD2738" s="24"/>
      <c r="AE2738" s="24"/>
      <c r="AV2738" s="24"/>
      <c r="AW2738" s="24"/>
      <c r="AX2738" s="24"/>
      <c r="AY2738" s="24"/>
    </row>
    <row r="2739" spans="3:51" s="23" customFormat="1">
      <c r="C2739" s="115"/>
      <c r="D2739" s="115"/>
      <c r="E2739" s="115"/>
      <c r="O2739" s="24"/>
      <c r="AB2739" s="24"/>
      <c r="AC2739" s="24"/>
      <c r="AD2739" s="24"/>
      <c r="AE2739" s="24"/>
      <c r="AV2739" s="24"/>
      <c r="AW2739" s="24"/>
      <c r="AX2739" s="24"/>
      <c r="AY2739" s="24"/>
    </row>
    <row r="2740" spans="3:51" s="23" customFormat="1">
      <c r="C2740" s="115"/>
      <c r="D2740" s="115"/>
      <c r="E2740" s="115"/>
      <c r="O2740" s="24"/>
      <c r="AB2740" s="24"/>
      <c r="AC2740" s="24"/>
      <c r="AD2740" s="24"/>
      <c r="AE2740" s="24"/>
      <c r="AV2740" s="24"/>
      <c r="AW2740" s="24"/>
      <c r="AX2740" s="24"/>
      <c r="AY2740" s="24"/>
    </row>
    <row r="2741" spans="3:51" s="23" customFormat="1">
      <c r="C2741" s="115"/>
      <c r="D2741" s="115"/>
      <c r="E2741" s="115"/>
      <c r="O2741" s="24"/>
      <c r="AB2741" s="24"/>
      <c r="AC2741" s="24"/>
      <c r="AD2741" s="24"/>
      <c r="AE2741" s="24"/>
      <c r="AV2741" s="24"/>
      <c r="AW2741" s="24"/>
      <c r="AX2741" s="24"/>
      <c r="AY2741" s="24"/>
    </row>
    <row r="2742" spans="3:51" s="23" customFormat="1">
      <c r="C2742" s="115"/>
      <c r="D2742" s="115"/>
      <c r="E2742" s="115"/>
      <c r="O2742" s="24"/>
      <c r="AB2742" s="24"/>
      <c r="AC2742" s="24"/>
      <c r="AD2742" s="24"/>
      <c r="AE2742" s="24"/>
      <c r="AV2742" s="24"/>
      <c r="AW2742" s="24"/>
      <c r="AX2742" s="24"/>
      <c r="AY2742" s="24"/>
    </row>
    <row r="2743" spans="3:51" s="23" customFormat="1">
      <c r="C2743" s="115"/>
      <c r="D2743" s="115"/>
      <c r="E2743" s="115"/>
      <c r="O2743" s="24"/>
      <c r="AB2743" s="24"/>
      <c r="AC2743" s="24"/>
      <c r="AD2743" s="24"/>
      <c r="AE2743" s="24"/>
      <c r="AV2743" s="24"/>
      <c r="AW2743" s="24"/>
      <c r="AX2743" s="24"/>
      <c r="AY2743" s="24"/>
    </row>
    <row r="2744" spans="3:51" s="23" customFormat="1">
      <c r="C2744" s="115"/>
      <c r="D2744" s="115"/>
      <c r="E2744" s="115"/>
      <c r="O2744" s="24"/>
      <c r="AB2744" s="24"/>
      <c r="AC2744" s="24"/>
      <c r="AD2744" s="24"/>
      <c r="AE2744" s="24"/>
      <c r="AV2744" s="24"/>
      <c r="AW2744" s="24"/>
      <c r="AX2744" s="24"/>
      <c r="AY2744" s="24"/>
    </row>
    <row r="2745" spans="3:51" s="23" customFormat="1">
      <c r="C2745" s="115"/>
      <c r="D2745" s="115"/>
      <c r="E2745" s="115"/>
      <c r="O2745" s="24"/>
      <c r="AB2745" s="24"/>
      <c r="AC2745" s="24"/>
      <c r="AD2745" s="24"/>
      <c r="AE2745" s="24"/>
      <c r="AV2745" s="24"/>
      <c r="AW2745" s="24"/>
      <c r="AX2745" s="24"/>
      <c r="AY2745" s="24"/>
    </row>
    <row r="2746" spans="3:51" s="23" customFormat="1">
      <c r="C2746" s="115"/>
      <c r="D2746" s="115"/>
      <c r="E2746" s="115"/>
      <c r="O2746" s="24"/>
      <c r="AB2746" s="24"/>
      <c r="AC2746" s="24"/>
      <c r="AD2746" s="24"/>
      <c r="AE2746" s="24"/>
      <c r="AV2746" s="24"/>
      <c r="AW2746" s="24"/>
      <c r="AX2746" s="24"/>
      <c r="AY2746" s="24"/>
    </row>
    <row r="2747" spans="3:51" s="23" customFormat="1">
      <c r="C2747" s="115"/>
      <c r="D2747" s="115"/>
      <c r="E2747" s="115"/>
      <c r="O2747" s="24"/>
      <c r="AB2747" s="24"/>
      <c r="AC2747" s="24"/>
      <c r="AD2747" s="24"/>
      <c r="AE2747" s="24"/>
      <c r="AV2747" s="24"/>
      <c r="AW2747" s="24"/>
      <c r="AX2747" s="24"/>
      <c r="AY2747" s="24"/>
    </row>
    <row r="2748" spans="3:51" s="23" customFormat="1">
      <c r="C2748" s="115"/>
      <c r="D2748" s="115"/>
      <c r="E2748" s="115"/>
      <c r="O2748" s="24"/>
      <c r="AB2748" s="24"/>
      <c r="AC2748" s="24"/>
      <c r="AD2748" s="24"/>
      <c r="AE2748" s="24"/>
      <c r="AV2748" s="24"/>
      <c r="AW2748" s="24"/>
      <c r="AX2748" s="24"/>
      <c r="AY2748" s="24"/>
    </row>
    <row r="2749" spans="3:51" s="23" customFormat="1">
      <c r="C2749" s="115"/>
      <c r="D2749" s="115"/>
      <c r="E2749" s="115"/>
      <c r="O2749" s="24"/>
      <c r="AB2749" s="24"/>
      <c r="AC2749" s="24"/>
      <c r="AD2749" s="24"/>
      <c r="AE2749" s="24"/>
      <c r="AV2749" s="24"/>
      <c r="AW2749" s="24"/>
      <c r="AX2749" s="24"/>
      <c r="AY2749" s="24"/>
    </row>
    <row r="2750" spans="3:51" s="23" customFormat="1">
      <c r="C2750" s="115"/>
      <c r="D2750" s="115"/>
      <c r="E2750" s="115"/>
      <c r="O2750" s="24"/>
      <c r="AB2750" s="24"/>
      <c r="AC2750" s="24"/>
      <c r="AD2750" s="24"/>
      <c r="AE2750" s="24"/>
      <c r="AV2750" s="24"/>
      <c r="AW2750" s="24"/>
      <c r="AX2750" s="24"/>
      <c r="AY2750" s="24"/>
    </row>
    <row r="2751" spans="3:51" s="23" customFormat="1">
      <c r="C2751" s="115"/>
      <c r="D2751" s="115"/>
      <c r="E2751" s="115"/>
      <c r="O2751" s="24"/>
      <c r="AB2751" s="24"/>
      <c r="AC2751" s="24"/>
      <c r="AD2751" s="24"/>
      <c r="AE2751" s="24"/>
      <c r="AV2751" s="24"/>
      <c r="AW2751" s="24"/>
      <c r="AX2751" s="24"/>
      <c r="AY2751" s="24"/>
    </row>
    <row r="2752" spans="3:51" s="23" customFormat="1">
      <c r="C2752" s="115"/>
      <c r="D2752" s="115"/>
      <c r="E2752" s="115"/>
      <c r="O2752" s="24"/>
      <c r="AB2752" s="24"/>
      <c r="AC2752" s="24"/>
      <c r="AD2752" s="24"/>
      <c r="AE2752" s="24"/>
      <c r="AV2752" s="24"/>
      <c r="AW2752" s="24"/>
      <c r="AX2752" s="24"/>
      <c r="AY2752" s="24"/>
    </row>
    <row r="2753" spans="3:51" s="23" customFormat="1">
      <c r="C2753" s="115"/>
      <c r="D2753" s="115"/>
      <c r="E2753" s="115"/>
      <c r="O2753" s="24"/>
      <c r="AB2753" s="24"/>
      <c r="AC2753" s="24"/>
      <c r="AD2753" s="24"/>
      <c r="AE2753" s="24"/>
      <c r="AV2753" s="24"/>
      <c r="AW2753" s="24"/>
      <c r="AX2753" s="24"/>
      <c r="AY2753" s="24"/>
    </row>
    <row r="2754" spans="3:51" s="23" customFormat="1">
      <c r="C2754" s="115"/>
      <c r="D2754" s="115"/>
      <c r="E2754" s="115"/>
      <c r="O2754" s="24"/>
      <c r="AB2754" s="24"/>
      <c r="AC2754" s="24"/>
      <c r="AD2754" s="24"/>
      <c r="AE2754" s="24"/>
      <c r="AV2754" s="24"/>
      <c r="AW2754" s="24"/>
      <c r="AX2754" s="24"/>
      <c r="AY2754" s="24"/>
    </row>
    <row r="2755" spans="3:51" s="23" customFormat="1">
      <c r="C2755" s="115"/>
      <c r="D2755" s="115"/>
      <c r="E2755" s="115"/>
      <c r="O2755" s="24"/>
      <c r="AB2755" s="24"/>
      <c r="AC2755" s="24"/>
      <c r="AD2755" s="24"/>
      <c r="AE2755" s="24"/>
      <c r="AV2755" s="24"/>
      <c r="AW2755" s="24"/>
      <c r="AX2755" s="24"/>
      <c r="AY2755" s="24"/>
    </row>
    <row r="2756" spans="3:51" s="23" customFormat="1">
      <c r="C2756" s="115"/>
      <c r="D2756" s="115"/>
      <c r="E2756" s="115"/>
      <c r="O2756" s="24"/>
      <c r="AB2756" s="24"/>
      <c r="AC2756" s="24"/>
      <c r="AD2756" s="24"/>
      <c r="AE2756" s="24"/>
      <c r="AV2756" s="24"/>
      <c r="AW2756" s="24"/>
      <c r="AX2756" s="24"/>
      <c r="AY2756" s="24"/>
    </row>
    <row r="2757" spans="3:51" s="23" customFormat="1">
      <c r="C2757" s="115"/>
      <c r="D2757" s="115"/>
      <c r="E2757" s="115"/>
      <c r="O2757" s="24"/>
      <c r="AB2757" s="24"/>
      <c r="AC2757" s="24"/>
      <c r="AD2757" s="24"/>
      <c r="AE2757" s="24"/>
      <c r="AV2757" s="24"/>
      <c r="AW2757" s="24"/>
      <c r="AX2757" s="24"/>
      <c r="AY2757" s="24"/>
    </row>
    <row r="2758" spans="3:51" s="23" customFormat="1">
      <c r="C2758" s="115"/>
      <c r="D2758" s="115"/>
      <c r="E2758" s="115"/>
      <c r="O2758" s="24"/>
      <c r="AB2758" s="24"/>
      <c r="AC2758" s="24"/>
      <c r="AD2758" s="24"/>
      <c r="AE2758" s="24"/>
      <c r="AV2758" s="24"/>
      <c r="AW2758" s="24"/>
      <c r="AX2758" s="24"/>
      <c r="AY2758" s="24"/>
    </row>
    <row r="2759" spans="3:51" s="23" customFormat="1">
      <c r="C2759" s="115"/>
      <c r="D2759" s="115"/>
      <c r="E2759" s="115"/>
      <c r="O2759" s="24"/>
      <c r="AB2759" s="24"/>
      <c r="AC2759" s="24"/>
      <c r="AD2759" s="24"/>
      <c r="AE2759" s="24"/>
      <c r="AV2759" s="24"/>
      <c r="AW2759" s="24"/>
      <c r="AX2759" s="24"/>
      <c r="AY2759" s="24"/>
    </row>
    <row r="2760" spans="3:51" s="23" customFormat="1">
      <c r="C2760" s="115"/>
      <c r="D2760" s="115"/>
      <c r="E2760" s="115"/>
      <c r="O2760" s="24"/>
      <c r="AB2760" s="24"/>
      <c r="AC2760" s="24"/>
      <c r="AD2760" s="24"/>
      <c r="AE2760" s="24"/>
      <c r="AV2760" s="24"/>
      <c r="AW2760" s="24"/>
      <c r="AX2760" s="24"/>
      <c r="AY2760" s="24"/>
    </row>
    <row r="2761" spans="3:51" s="23" customFormat="1">
      <c r="C2761" s="115"/>
      <c r="D2761" s="115"/>
      <c r="E2761" s="115"/>
      <c r="O2761" s="24"/>
      <c r="AB2761" s="24"/>
      <c r="AC2761" s="24"/>
      <c r="AD2761" s="24"/>
      <c r="AE2761" s="24"/>
      <c r="AV2761" s="24"/>
      <c r="AW2761" s="24"/>
      <c r="AX2761" s="24"/>
      <c r="AY2761" s="24"/>
    </row>
    <row r="2762" spans="3:51" s="23" customFormat="1">
      <c r="C2762" s="115"/>
      <c r="D2762" s="115"/>
      <c r="E2762" s="115"/>
      <c r="O2762" s="24"/>
      <c r="AB2762" s="24"/>
      <c r="AC2762" s="24"/>
      <c r="AD2762" s="24"/>
      <c r="AE2762" s="24"/>
      <c r="AV2762" s="24"/>
      <c r="AW2762" s="24"/>
      <c r="AX2762" s="24"/>
      <c r="AY2762" s="24"/>
    </row>
    <row r="2763" spans="3:51" s="23" customFormat="1">
      <c r="C2763" s="115"/>
      <c r="D2763" s="115"/>
      <c r="E2763" s="115"/>
      <c r="O2763" s="24"/>
      <c r="AB2763" s="24"/>
      <c r="AC2763" s="24"/>
      <c r="AD2763" s="24"/>
      <c r="AE2763" s="24"/>
      <c r="AV2763" s="24"/>
      <c r="AW2763" s="24"/>
      <c r="AX2763" s="24"/>
      <c r="AY2763" s="24"/>
    </row>
    <row r="2764" spans="3:51" s="23" customFormat="1">
      <c r="C2764" s="115"/>
      <c r="D2764" s="115"/>
      <c r="E2764" s="115"/>
      <c r="O2764" s="24"/>
      <c r="AB2764" s="24"/>
      <c r="AC2764" s="24"/>
      <c r="AD2764" s="24"/>
      <c r="AE2764" s="24"/>
      <c r="AV2764" s="24"/>
      <c r="AW2764" s="24"/>
      <c r="AX2764" s="24"/>
      <c r="AY2764" s="24"/>
    </row>
    <row r="2765" spans="3:51" s="23" customFormat="1">
      <c r="C2765" s="115"/>
      <c r="D2765" s="115"/>
      <c r="E2765" s="115"/>
      <c r="O2765" s="24"/>
      <c r="AB2765" s="24"/>
      <c r="AC2765" s="24"/>
      <c r="AD2765" s="24"/>
      <c r="AE2765" s="24"/>
      <c r="AV2765" s="24"/>
      <c r="AW2765" s="24"/>
      <c r="AX2765" s="24"/>
      <c r="AY2765" s="24"/>
    </row>
    <row r="2766" spans="3:51" s="23" customFormat="1">
      <c r="C2766" s="115"/>
      <c r="D2766" s="115"/>
      <c r="E2766" s="115"/>
      <c r="O2766" s="24"/>
      <c r="AB2766" s="24"/>
      <c r="AC2766" s="24"/>
      <c r="AD2766" s="24"/>
      <c r="AE2766" s="24"/>
      <c r="AV2766" s="24"/>
      <c r="AW2766" s="24"/>
      <c r="AX2766" s="24"/>
      <c r="AY2766" s="24"/>
    </row>
    <row r="2767" spans="3:51" s="23" customFormat="1">
      <c r="C2767" s="115"/>
      <c r="D2767" s="115"/>
      <c r="E2767" s="115"/>
      <c r="O2767" s="24"/>
      <c r="AB2767" s="24"/>
      <c r="AC2767" s="24"/>
      <c r="AD2767" s="24"/>
      <c r="AE2767" s="24"/>
      <c r="AV2767" s="24"/>
      <c r="AW2767" s="24"/>
      <c r="AX2767" s="24"/>
      <c r="AY2767" s="24"/>
    </row>
    <row r="2768" spans="3:51" s="23" customFormat="1">
      <c r="C2768" s="115"/>
      <c r="D2768" s="115"/>
      <c r="E2768" s="115"/>
      <c r="O2768" s="24"/>
      <c r="AB2768" s="24"/>
      <c r="AC2768" s="24"/>
      <c r="AD2768" s="24"/>
      <c r="AE2768" s="24"/>
      <c r="AV2768" s="24"/>
      <c r="AW2768" s="24"/>
      <c r="AX2768" s="24"/>
      <c r="AY2768" s="24"/>
    </row>
    <row r="2769" spans="3:51" s="23" customFormat="1">
      <c r="C2769" s="115"/>
      <c r="D2769" s="115"/>
      <c r="E2769" s="115"/>
      <c r="O2769" s="24"/>
      <c r="AB2769" s="24"/>
      <c r="AC2769" s="24"/>
      <c r="AD2769" s="24"/>
      <c r="AE2769" s="24"/>
      <c r="AV2769" s="24"/>
      <c r="AW2769" s="24"/>
      <c r="AX2769" s="24"/>
      <c r="AY2769" s="24"/>
    </row>
    <row r="2770" spans="3:51" s="23" customFormat="1">
      <c r="C2770" s="115"/>
      <c r="D2770" s="115"/>
      <c r="E2770" s="115"/>
      <c r="O2770" s="24"/>
      <c r="AB2770" s="24"/>
      <c r="AC2770" s="24"/>
      <c r="AD2770" s="24"/>
      <c r="AE2770" s="24"/>
      <c r="AV2770" s="24"/>
      <c r="AW2770" s="24"/>
      <c r="AX2770" s="24"/>
      <c r="AY2770" s="24"/>
    </row>
    <row r="2771" spans="3:51" s="23" customFormat="1">
      <c r="C2771" s="115"/>
      <c r="D2771" s="115"/>
      <c r="E2771" s="115"/>
      <c r="O2771" s="24"/>
      <c r="AB2771" s="24"/>
      <c r="AC2771" s="24"/>
      <c r="AD2771" s="24"/>
      <c r="AE2771" s="24"/>
      <c r="AV2771" s="24"/>
      <c r="AW2771" s="24"/>
      <c r="AX2771" s="24"/>
      <c r="AY2771" s="24"/>
    </row>
    <row r="2772" spans="3:51" s="23" customFormat="1">
      <c r="C2772" s="115"/>
      <c r="D2772" s="115"/>
      <c r="E2772" s="115"/>
      <c r="O2772" s="24"/>
      <c r="AB2772" s="24"/>
      <c r="AC2772" s="24"/>
      <c r="AD2772" s="24"/>
      <c r="AE2772" s="24"/>
      <c r="AV2772" s="24"/>
      <c r="AW2772" s="24"/>
      <c r="AX2772" s="24"/>
      <c r="AY2772" s="24"/>
    </row>
    <row r="2773" spans="3:51" s="23" customFormat="1">
      <c r="C2773" s="115"/>
      <c r="D2773" s="115"/>
      <c r="E2773" s="115"/>
      <c r="O2773" s="24"/>
      <c r="AB2773" s="24"/>
      <c r="AC2773" s="24"/>
      <c r="AD2773" s="24"/>
      <c r="AE2773" s="24"/>
      <c r="AV2773" s="24"/>
      <c r="AW2773" s="24"/>
      <c r="AX2773" s="24"/>
      <c r="AY2773" s="24"/>
    </row>
    <row r="2774" spans="3:51" s="23" customFormat="1">
      <c r="C2774" s="115"/>
      <c r="D2774" s="115"/>
      <c r="E2774" s="115"/>
      <c r="O2774" s="24"/>
      <c r="AB2774" s="24"/>
      <c r="AC2774" s="24"/>
      <c r="AD2774" s="24"/>
      <c r="AE2774" s="24"/>
      <c r="AV2774" s="24"/>
      <c r="AW2774" s="24"/>
      <c r="AX2774" s="24"/>
      <c r="AY2774" s="24"/>
    </row>
    <row r="2775" spans="3:51" s="23" customFormat="1">
      <c r="C2775" s="115"/>
      <c r="D2775" s="115"/>
      <c r="E2775" s="115"/>
      <c r="O2775" s="24"/>
      <c r="AB2775" s="24"/>
      <c r="AC2775" s="24"/>
      <c r="AD2775" s="24"/>
      <c r="AE2775" s="24"/>
      <c r="AV2775" s="24"/>
      <c r="AW2775" s="24"/>
      <c r="AX2775" s="24"/>
      <c r="AY2775" s="24"/>
    </row>
    <row r="2776" spans="3:51" s="23" customFormat="1">
      <c r="C2776" s="115"/>
      <c r="D2776" s="115"/>
      <c r="E2776" s="115"/>
      <c r="O2776" s="24"/>
      <c r="AB2776" s="24"/>
      <c r="AC2776" s="24"/>
      <c r="AD2776" s="24"/>
      <c r="AE2776" s="24"/>
      <c r="AV2776" s="24"/>
      <c r="AW2776" s="24"/>
      <c r="AX2776" s="24"/>
      <c r="AY2776" s="24"/>
    </row>
    <row r="2777" spans="3:51" s="23" customFormat="1">
      <c r="C2777" s="115"/>
      <c r="D2777" s="115"/>
      <c r="E2777" s="115"/>
      <c r="O2777" s="24"/>
      <c r="AB2777" s="24"/>
      <c r="AC2777" s="24"/>
      <c r="AD2777" s="24"/>
      <c r="AE2777" s="24"/>
      <c r="AV2777" s="24"/>
      <c r="AW2777" s="24"/>
      <c r="AX2777" s="24"/>
      <c r="AY2777" s="24"/>
    </row>
    <row r="2778" spans="3:51" s="23" customFormat="1">
      <c r="C2778" s="115"/>
      <c r="D2778" s="115"/>
      <c r="E2778" s="115"/>
      <c r="O2778" s="24"/>
      <c r="AB2778" s="24"/>
      <c r="AC2778" s="24"/>
      <c r="AD2778" s="24"/>
      <c r="AE2778" s="24"/>
      <c r="AV2778" s="24"/>
      <c r="AW2778" s="24"/>
      <c r="AX2778" s="24"/>
      <c r="AY2778" s="24"/>
    </row>
    <row r="2779" spans="3:51" s="23" customFormat="1">
      <c r="C2779" s="115"/>
      <c r="D2779" s="115"/>
      <c r="E2779" s="115"/>
      <c r="O2779" s="24"/>
      <c r="AB2779" s="24"/>
      <c r="AC2779" s="24"/>
      <c r="AD2779" s="24"/>
      <c r="AE2779" s="24"/>
      <c r="AV2779" s="24"/>
      <c r="AW2779" s="24"/>
      <c r="AX2779" s="24"/>
      <c r="AY2779" s="24"/>
    </row>
    <row r="2780" spans="3:51" s="23" customFormat="1">
      <c r="C2780" s="115"/>
      <c r="D2780" s="115"/>
      <c r="E2780" s="115"/>
      <c r="O2780" s="24"/>
      <c r="AB2780" s="24"/>
      <c r="AC2780" s="24"/>
      <c r="AD2780" s="24"/>
      <c r="AE2780" s="24"/>
      <c r="AV2780" s="24"/>
      <c r="AW2780" s="24"/>
      <c r="AX2780" s="24"/>
      <c r="AY2780" s="24"/>
    </row>
    <row r="2781" spans="3:51" s="23" customFormat="1">
      <c r="C2781" s="115"/>
      <c r="D2781" s="115"/>
      <c r="E2781" s="115"/>
      <c r="O2781" s="24"/>
      <c r="AB2781" s="24"/>
      <c r="AC2781" s="24"/>
      <c r="AD2781" s="24"/>
      <c r="AE2781" s="24"/>
      <c r="AV2781" s="24"/>
      <c r="AW2781" s="24"/>
      <c r="AX2781" s="24"/>
      <c r="AY2781" s="24"/>
    </row>
    <row r="2782" spans="3:51" s="23" customFormat="1">
      <c r="C2782" s="115"/>
      <c r="D2782" s="115"/>
      <c r="E2782" s="115"/>
      <c r="O2782" s="24"/>
      <c r="AB2782" s="24"/>
      <c r="AC2782" s="24"/>
      <c r="AD2782" s="24"/>
      <c r="AE2782" s="24"/>
      <c r="AV2782" s="24"/>
      <c r="AW2782" s="24"/>
      <c r="AX2782" s="24"/>
      <c r="AY2782" s="24"/>
    </row>
    <row r="2783" spans="3:51" s="23" customFormat="1">
      <c r="C2783" s="115"/>
      <c r="D2783" s="115"/>
      <c r="E2783" s="115"/>
      <c r="O2783" s="24"/>
      <c r="AB2783" s="24"/>
      <c r="AC2783" s="24"/>
      <c r="AD2783" s="24"/>
      <c r="AE2783" s="24"/>
      <c r="AV2783" s="24"/>
      <c r="AW2783" s="24"/>
      <c r="AX2783" s="24"/>
      <c r="AY2783" s="24"/>
    </row>
    <row r="2784" spans="3:51" s="23" customFormat="1">
      <c r="C2784" s="115"/>
      <c r="D2784" s="115"/>
      <c r="E2784" s="115"/>
      <c r="O2784" s="24"/>
      <c r="AB2784" s="24"/>
      <c r="AC2784" s="24"/>
      <c r="AD2784" s="24"/>
      <c r="AE2784" s="24"/>
      <c r="AV2784" s="24"/>
      <c r="AW2784" s="24"/>
      <c r="AX2784" s="24"/>
      <c r="AY2784" s="24"/>
    </row>
    <row r="2785" spans="3:51" s="23" customFormat="1">
      <c r="C2785" s="115"/>
      <c r="D2785" s="115"/>
      <c r="E2785" s="115"/>
      <c r="O2785" s="24"/>
      <c r="AB2785" s="24"/>
      <c r="AC2785" s="24"/>
      <c r="AD2785" s="24"/>
      <c r="AE2785" s="24"/>
      <c r="AV2785" s="24"/>
      <c r="AW2785" s="24"/>
      <c r="AX2785" s="24"/>
      <c r="AY2785" s="24"/>
    </row>
    <row r="2786" spans="3:51" s="23" customFormat="1">
      <c r="C2786" s="115"/>
      <c r="D2786" s="115"/>
      <c r="E2786" s="115"/>
      <c r="O2786" s="24"/>
      <c r="AB2786" s="24"/>
      <c r="AC2786" s="24"/>
      <c r="AD2786" s="24"/>
      <c r="AE2786" s="24"/>
      <c r="AV2786" s="24"/>
      <c r="AW2786" s="24"/>
      <c r="AX2786" s="24"/>
      <c r="AY2786" s="24"/>
    </row>
    <row r="2787" spans="3:51" s="23" customFormat="1">
      <c r="C2787" s="115"/>
      <c r="D2787" s="115"/>
      <c r="E2787" s="115"/>
      <c r="O2787" s="24"/>
      <c r="AB2787" s="24"/>
      <c r="AC2787" s="24"/>
      <c r="AD2787" s="24"/>
      <c r="AE2787" s="24"/>
      <c r="AV2787" s="24"/>
      <c r="AW2787" s="24"/>
      <c r="AX2787" s="24"/>
      <c r="AY2787" s="24"/>
    </row>
    <row r="2788" spans="3:51" s="23" customFormat="1">
      <c r="C2788" s="115"/>
      <c r="D2788" s="115"/>
      <c r="E2788" s="115"/>
      <c r="O2788" s="24"/>
      <c r="AB2788" s="24"/>
      <c r="AC2788" s="24"/>
      <c r="AD2788" s="24"/>
      <c r="AE2788" s="24"/>
      <c r="AV2788" s="24"/>
      <c r="AW2788" s="24"/>
      <c r="AX2788" s="24"/>
      <c r="AY2788" s="24"/>
    </row>
    <row r="2789" spans="3:51" s="23" customFormat="1">
      <c r="C2789" s="115"/>
      <c r="D2789" s="115"/>
      <c r="E2789" s="115"/>
      <c r="O2789" s="24"/>
      <c r="AB2789" s="24"/>
      <c r="AC2789" s="24"/>
      <c r="AD2789" s="24"/>
      <c r="AE2789" s="24"/>
      <c r="AV2789" s="24"/>
      <c r="AW2789" s="24"/>
      <c r="AX2789" s="24"/>
      <c r="AY2789" s="24"/>
    </row>
    <row r="2790" spans="3:51" s="23" customFormat="1">
      <c r="C2790" s="115"/>
      <c r="D2790" s="115"/>
      <c r="E2790" s="115"/>
      <c r="O2790" s="24"/>
      <c r="AB2790" s="24"/>
      <c r="AC2790" s="24"/>
      <c r="AD2790" s="24"/>
      <c r="AE2790" s="24"/>
      <c r="AV2790" s="24"/>
      <c r="AW2790" s="24"/>
      <c r="AX2790" s="24"/>
      <c r="AY2790" s="24"/>
    </row>
    <row r="2791" spans="3:51" s="23" customFormat="1">
      <c r="C2791" s="115"/>
      <c r="D2791" s="115"/>
      <c r="E2791" s="115"/>
      <c r="O2791" s="24"/>
      <c r="AB2791" s="24"/>
      <c r="AC2791" s="24"/>
      <c r="AD2791" s="24"/>
      <c r="AE2791" s="24"/>
      <c r="AV2791" s="24"/>
      <c r="AW2791" s="24"/>
      <c r="AX2791" s="24"/>
      <c r="AY2791" s="24"/>
    </row>
    <row r="2792" spans="3:51" s="23" customFormat="1">
      <c r="C2792" s="115"/>
      <c r="D2792" s="115"/>
      <c r="E2792" s="115"/>
      <c r="O2792" s="24"/>
      <c r="AB2792" s="24"/>
      <c r="AC2792" s="24"/>
      <c r="AD2792" s="24"/>
      <c r="AE2792" s="24"/>
      <c r="AV2792" s="24"/>
      <c r="AW2792" s="24"/>
      <c r="AX2792" s="24"/>
      <c r="AY2792" s="24"/>
    </row>
    <row r="2793" spans="3:51" s="23" customFormat="1">
      <c r="C2793" s="115"/>
      <c r="D2793" s="115"/>
      <c r="E2793" s="115"/>
      <c r="O2793" s="24"/>
      <c r="AB2793" s="24"/>
      <c r="AC2793" s="24"/>
      <c r="AD2793" s="24"/>
      <c r="AE2793" s="24"/>
      <c r="AV2793" s="24"/>
      <c r="AW2793" s="24"/>
      <c r="AX2793" s="24"/>
      <c r="AY2793" s="24"/>
    </row>
    <row r="2794" spans="3:51" s="23" customFormat="1">
      <c r="C2794" s="115"/>
      <c r="D2794" s="115"/>
      <c r="E2794" s="115"/>
      <c r="O2794" s="24"/>
      <c r="AB2794" s="24"/>
      <c r="AC2794" s="24"/>
      <c r="AD2794" s="24"/>
      <c r="AE2794" s="24"/>
      <c r="AV2794" s="24"/>
      <c r="AW2794" s="24"/>
      <c r="AX2794" s="24"/>
      <c r="AY2794" s="24"/>
    </row>
    <row r="2795" spans="3:51" s="23" customFormat="1">
      <c r="C2795" s="115"/>
      <c r="D2795" s="115"/>
      <c r="E2795" s="115"/>
      <c r="O2795" s="24"/>
      <c r="AB2795" s="24"/>
      <c r="AC2795" s="24"/>
      <c r="AD2795" s="24"/>
      <c r="AE2795" s="24"/>
      <c r="AV2795" s="24"/>
      <c r="AW2795" s="24"/>
      <c r="AX2795" s="24"/>
      <c r="AY2795" s="24"/>
    </row>
    <row r="2796" spans="3:51" s="23" customFormat="1">
      <c r="C2796" s="115"/>
      <c r="D2796" s="115"/>
      <c r="E2796" s="115"/>
      <c r="O2796" s="24"/>
      <c r="AB2796" s="24"/>
      <c r="AC2796" s="24"/>
      <c r="AD2796" s="24"/>
      <c r="AE2796" s="24"/>
      <c r="AV2796" s="24"/>
      <c r="AW2796" s="24"/>
      <c r="AX2796" s="24"/>
      <c r="AY2796" s="24"/>
    </row>
    <row r="2797" spans="3:51" s="23" customFormat="1">
      <c r="C2797" s="115"/>
      <c r="D2797" s="115"/>
      <c r="E2797" s="115"/>
      <c r="O2797" s="24"/>
      <c r="AB2797" s="24"/>
      <c r="AC2797" s="24"/>
      <c r="AD2797" s="24"/>
      <c r="AE2797" s="24"/>
      <c r="AV2797" s="24"/>
      <c r="AW2797" s="24"/>
      <c r="AX2797" s="24"/>
      <c r="AY2797" s="24"/>
    </row>
    <row r="2798" spans="3:51" s="23" customFormat="1">
      <c r="C2798" s="115"/>
      <c r="D2798" s="115"/>
      <c r="E2798" s="115"/>
      <c r="O2798" s="24"/>
      <c r="AB2798" s="24"/>
      <c r="AC2798" s="24"/>
      <c r="AD2798" s="24"/>
      <c r="AE2798" s="24"/>
      <c r="AV2798" s="24"/>
      <c r="AW2798" s="24"/>
      <c r="AX2798" s="24"/>
      <c r="AY2798" s="24"/>
    </row>
    <row r="2799" spans="3:51" s="23" customFormat="1">
      <c r="C2799" s="115"/>
      <c r="D2799" s="115"/>
      <c r="E2799" s="115"/>
      <c r="O2799" s="24"/>
      <c r="AB2799" s="24"/>
      <c r="AC2799" s="24"/>
      <c r="AD2799" s="24"/>
      <c r="AE2799" s="24"/>
      <c r="AV2799" s="24"/>
      <c r="AW2799" s="24"/>
      <c r="AX2799" s="24"/>
      <c r="AY2799" s="24"/>
    </row>
    <row r="2800" spans="3:51" s="23" customFormat="1">
      <c r="C2800" s="115"/>
      <c r="D2800" s="115"/>
      <c r="E2800" s="115"/>
      <c r="O2800" s="24"/>
      <c r="AB2800" s="24"/>
      <c r="AC2800" s="24"/>
      <c r="AD2800" s="24"/>
      <c r="AE2800" s="24"/>
      <c r="AV2800" s="24"/>
      <c r="AW2800" s="24"/>
      <c r="AX2800" s="24"/>
      <c r="AY2800" s="24"/>
    </row>
    <row r="2801" spans="3:51" s="23" customFormat="1">
      <c r="C2801" s="115"/>
      <c r="D2801" s="115"/>
      <c r="E2801" s="115"/>
      <c r="O2801" s="24"/>
      <c r="AB2801" s="24"/>
      <c r="AC2801" s="24"/>
      <c r="AD2801" s="24"/>
      <c r="AE2801" s="24"/>
      <c r="AV2801" s="24"/>
      <c r="AW2801" s="24"/>
      <c r="AX2801" s="24"/>
      <c r="AY2801" s="24"/>
    </row>
    <row r="2802" spans="3:51" s="23" customFormat="1">
      <c r="C2802" s="115"/>
      <c r="D2802" s="115"/>
      <c r="E2802" s="115"/>
      <c r="O2802" s="24"/>
      <c r="AB2802" s="24"/>
      <c r="AC2802" s="24"/>
      <c r="AD2802" s="24"/>
      <c r="AE2802" s="24"/>
      <c r="AV2802" s="24"/>
      <c r="AW2802" s="24"/>
      <c r="AX2802" s="24"/>
      <c r="AY2802" s="24"/>
    </row>
    <row r="2803" spans="3:51" s="23" customFormat="1">
      <c r="C2803" s="115"/>
      <c r="D2803" s="115"/>
      <c r="E2803" s="115"/>
      <c r="O2803" s="24"/>
      <c r="AB2803" s="24"/>
      <c r="AC2803" s="24"/>
      <c r="AD2803" s="24"/>
      <c r="AE2803" s="24"/>
      <c r="AV2803" s="24"/>
      <c r="AW2803" s="24"/>
      <c r="AX2803" s="24"/>
      <c r="AY2803" s="24"/>
    </row>
    <row r="2804" spans="3:51" s="23" customFormat="1">
      <c r="C2804" s="115"/>
      <c r="D2804" s="115"/>
      <c r="E2804" s="115"/>
      <c r="O2804" s="24"/>
      <c r="AB2804" s="24"/>
      <c r="AC2804" s="24"/>
      <c r="AD2804" s="24"/>
      <c r="AE2804" s="24"/>
      <c r="AV2804" s="24"/>
      <c r="AW2804" s="24"/>
      <c r="AX2804" s="24"/>
      <c r="AY2804" s="24"/>
    </row>
    <row r="2805" spans="3:51" s="23" customFormat="1">
      <c r="C2805" s="115"/>
      <c r="D2805" s="115"/>
      <c r="E2805" s="115"/>
      <c r="O2805" s="24"/>
      <c r="AB2805" s="24"/>
      <c r="AC2805" s="24"/>
      <c r="AD2805" s="24"/>
      <c r="AE2805" s="24"/>
      <c r="AV2805" s="24"/>
      <c r="AW2805" s="24"/>
      <c r="AX2805" s="24"/>
      <c r="AY2805" s="24"/>
    </row>
    <row r="2806" spans="3:51" s="23" customFormat="1">
      <c r="C2806" s="115"/>
      <c r="D2806" s="115"/>
      <c r="E2806" s="115"/>
      <c r="O2806" s="24"/>
      <c r="AB2806" s="24"/>
      <c r="AC2806" s="24"/>
      <c r="AD2806" s="24"/>
      <c r="AE2806" s="24"/>
      <c r="AV2806" s="24"/>
      <c r="AW2806" s="24"/>
      <c r="AX2806" s="24"/>
      <c r="AY2806" s="24"/>
    </row>
    <row r="2807" spans="3:51" s="23" customFormat="1">
      <c r="C2807" s="115"/>
      <c r="D2807" s="115"/>
      <c r="E2807" s="115"/>
      <c r="O2807" s="24"/>
      <c r="AB2807" s="24"/>
      <c r="AC2807" s="24"/>
      <c r="AD2807" s="24"/>
      <c r="AE2807" s="24"/>
      <c r="AV2807" s="24"/>
      <c r="AW2807" s="24"/>
      <c r="AX2807" s="24"/>
      <c r="AY2807" s="24"/>
    </row>
    <row r="2808" spans="3:51" s="23" customFormat="1">
      <c r="C2808" s="115"/>
      <c r="D2808" s="115"/>
      <c r="E2808" s="115"/>
      <c r="O2808" s="24"/>
      <c r="AB2808" s="24"/>
      <c r="AC2808" s="24"/>
      <c r="AD2808" s="24"/>
      <c r="AE2808" s="24"/>
      <c r="AV2808" s="24"/>
      <c r="AW2808" s="24"/>
      <c r="AX2808" s="24"/>
      <c r="AY2808" s="24"/>
    </row>
    <row r="2809" spans="3:51" s="23" customFormat="1">
      <c r="C2809" s="115"/>
      <c r="D2809" s="115"/>
      <c r="E2809" s="115"/>
      <c r="O2809" s="24"/>
      <c r="AB2809" s="24"/>
      <c r="AC2809" s="24"/>
      <c r="AD2809" s="24"/>
      <c r="AE2809" s="24"/>
      <c r="AV2809" s="24"/>
      <c r="AW2809" s="24"/>
      <c r="AX2809" s="24"/>
      <c r="AY2809" s="24"/>
    </row>
    <row r="2810" spans="3:51" s="23" customFormat="1">
      <c r="C2810" s="115"/>
      <c r="D2810" s="115"/>
      <c r="E2810" s="115"/>
      <c r="O2810" s="24"/>
      <c r="AB2810" s="24"/>
      <c r="AC2810" s="24"/>
      <c r="AD2810" s="24"/>
      <c r="AE2810" s="24"/>
      <c r="AV2810" s="24"/>
      <c r="AW2810" s="24"/>
      <c r="AX2810" s="24"/>
      <c r="AY2810" s="24"/>
    </row>
    <row r="2811" spans="3:51" s="23" customFormat="1">
      <c r="C2811" s="115"/>
      <c r="D2811" s="115"/>
      <c r="E2811" s="115"/>
      <c r="O2811" s="24"/>
      <c r="AB2811" s="24"/>
      <c r="AC2811" s="24"/>
      <c r="AD2811" s="24"/>
      <c r="AE2811" s="24"/>
      <c r="AV2811" s="24"/>
      <c r="AW2811" s="24"/>
      <c r="AX2811" s="24"/>
      <c r="AY2811" s="24"/>
    </row>
    <row r="2812" spans="3:51" s="23" customFormat="1">
      <c r="C2812" s="115"/>
      <c r="D2812" s="115"/>
      <c r="E2812" s="115"/>
      <c r="O2812" s="24"/>
      <c r="AB2812" s="24"/>
      <c r="AC2812" s="24"/>
      <c r="AD2812" s="24"/>
      <c r="AE2812" s="24"/>
      <c r="AV2812" s="24"/>
      <c r="AW2812" s="24"/>
      <c r="AX2812" s="24"/>
      <c r="AY2812" s="24"/>
    </row>
    <row r="2813" spans="3:51" s="23" customFormat="1">
      <c r="C2813" s="115"/>
      <c r="D2813" s="115"/>
      <c r="E2813" s="115"/>
      <c r="O2813" s="24"/>
      <c r="AB2813" s="24"/>
      <c r="AC2813" s="24"/>
      <c r="AD2813" s="24"/>
      <c r="AE2813" s="24"/>
      <c r="AV2813" s="24"/>
      <c r="AW2813" s="24"/>
      <c r="AX2813" s="24"/>
      <c r="AY2813" s="24"/>
    </row>
    <row r="2814" spans="3:51" s="23" customFormat="1">
      <c r="C2814" s="115"/>
      <c r="D2814" s="115"/>
      <c r="E2814" s="115"/>
      <c r="O2814" s="24"/>
      <c r="AB2814" s="24"/>
      <c r="AC2814" s="24"/>
      <c r="AD2814" s="24"/>
      <c r="AE2814" s="24"/>
      <c r="AV2814" s="24"/>
      <c r="AW2814" s="24"/>
      <c r="AX2814" s="24"/>
      <c r="AY2814" s="24"/>
    </row>
    <row r="2815" spans="3:51" s="23" customFormat="1">
      <c r="C2815" s="115"/>
      <c r="D2815" s="115"/>
      <c r="E2815" s="115"/>
      <c r="O2815" s="24"/>
      <c r="AB2815" s="24"/>
      <c r="AC2815" s="24"/>
      <c r="AD2815" s="24"/>
      <c r="AE2815" s="24"/>
      <c r="AV2815" s="24"/>
      <c r="AW2815" s="24"/>
      <c r="AX2815" s="24"/>
      <c r="AY2815" s="24"/>
    </row>
    <row r="2816" spans="3:51" s="23" customFormat="1">
      <c r="C2816" s="115"/>
      <c r="D2816" s="115"/>
      <c r="E2816" s="115"/>
      <c r="O2816" s="24"/>
      <c r="AB2816" s="24"/>
      <c r="AC2816" s="24"/>
      <c r="AD2816" s="24"/>
      <c r="AE2816" s="24"/>
      <c r="AV2816" s="24"/>
      <c r="AW2816" s="24"/>
      <c r="AX2816" s="24"/>
      <c r="AY2816" s="24"/>
    </row>
    <row r="2817" spans="3:51" s="23" customFormat="1">
      <c r="C2817" s="115"/>
      <c r="D2817" s="115"/>
      <c r="E2817" s="115"/>
      <c r="O2817" s="24"/>
      <c r="AB2817" s="24"/>
      <c r="AC2817" s="24"/>
      <c r="AD2817" s="24"/>
      <c r="AE2817" s="24"/>
      <c r="AV2817" s="24"/>
      <c r="AW2817" s="24"/>
      <c r="AX2817" s="24"/>
      <c r="AY2817" s="24"/>
    </row>
    <row r="2818" spans="3:51" s="23" customFormat="1">
      <c r="C2818" s="115"/>
      <c r="D2818" s="115"/>
      <c r="E2818" s="115"/>
      <c r="O2818" s="24"/>
      <c r="AB2818" s="24"/>
      <c r="AC2818" s="24"/>
      <c r="AD2818" s="24"/>
      <c r="AE2818" s="24"/>
      <c r="AV2818" s="24"/>
      <c r="AW2818" s="24"/>
      <c r="AX2818" s="24"/>
      <c r="AY2818" s="24"/>
    </row>
    <row r="2819" spans="3:51" s="23" customFormat="1">
      <c r="C2819" s="115"/>
      <c r="D2819" s="115"/>
      <c r="E2819" s="115"/>
      <c r="O2819" s="24"/>
      <c r="AB2819" s="24"/>
      <c r="AC2819" s="24"/>
      <c r="AD2819" s="24"/>
      <c r="AE2819" s="24"/>
      <c r="AV2819" s="24"/>
      <c r="AW2819" s="24"/>
      <c r="AX2819" s="24"/>
      <c r="AY2819" s="24"/>
    </row>
    <row r="2820" spans="3:51" s="23" customFormat="1">
      <c r="C2820" s="115"/>
      <c r="D2820" s="115"/>
      <c r="E2820" s="115"/>
      <c r="O2820" s="24"/>
      <c r="AB2820" s="24"/>
      <c r="AC2820" s="24"/>
      <c r="AD2820" s="24"/>
      <c r="AE2820" s="24"/>
      <c r="AV2820" s="24"/>
      <c r="AW2820" s="24"/>
      <c r="AX2820" s="24"/>
      <c r="AY2820" s="24"/>
    </row>
    <row r="2821" spans="3:51" s="23" customFormat="1">
      <c r="C2821" s="115"/>
      <c r="D2821" s="115"/>
      <c r="E2821" s="115"/>
      <c r="O2821" s="24"/>
      <c r="AB2821" s="24"/>
      <c r="AC2821" s="24"/>
      <c r="AD2821" s="24"/>
      <c r="AE2821" s="24"/>
      <c r="AV2821" s="24"/>
      <c r="AW2821" s="24"/>
      <c r="AX2821" s="24"/>
      <c r="AY2821" s="24"/>
    </row>
    <row r="2822" spans="3:51" s="23" customFormat="1">
      <c r="C2822" s="115"/>
      <c r="D2822" s="115"/>
      <c r="E2822" s="115"/>
      <c r="O2822" s="24"/>
      <c r="AB2822" s="24"/>
      <c r="AC2822" s="24"/>
      <c r="AD2822" s="24"/>
      <c r="AE2822" s="24"/>
      <c r="AV2822" s="24"/>
      <c r="AW2822" s="24"/>
      <c r="AX2822" s="24"/>
      <c r="AY2822" s="24"/>
    </row>
    <row r="2823" spans="3:51" s="23" customFormat="1">
      <c r="C2823" s="115"/>
      <c r="D2823" s="115"/>
      <c r="E2823" s="115"/>
      <c r="O2823" s="24"/>
      <c r="AB2823" s="24"/>
      <c r="AC2823" s="24"/>
      <c r="AD2823" s="24"/>
      <c r="AE2823" s="24"/>
      <c r="AV2823" s="24"/>
      <c r="AW2823" s="24"/>
      <c r="AX2823" s="24"/>
      <c r="AY2823" s="24"/>
    </row>
    <row r="2824" spans="3:51" s="23" customFormat="1">
      <c r="C2824" s="115"/>
      <c r="D2824" s="115"/>
      <c r="E2824" s="115"/>
      <c r="O2824" s="24"/>
      <c r="AB2824" s="24"/>
      <c r="AC2824" s="24"/>
      <c r="AD2824" s="24"/>
      <c r="AE2824" s="24"/>
      <c r="AV2824" s="24"/>
      <c r="AW2824" s="24"/>
      <c r="AX2824" s="24"/>
      <c r="AY2824" s="24"/>
    </row>
    <row r="2825" spans="3:51" s="23" customFormat="1">
      <c r="C2825" s="115"/>
      <c r="D2825" s="115"/>
      <c r="E2825" s="115"/>
      <c r="O2825" s="24"/>
      <c r="AB2825" s="24"/>
      <c r="AC2825" s="24"/>
      <c r="AD2825" s="24"/>
      <c r="AE2825" s="24"/>
      <c r="AV2825" s="24"/>
      <c r="AW2825" s="24"/>
      <c r="AX2825" s="24"/>
      <c r="AY2825" s="24"/>
    </row>
    <row r="2826" spans="3:51" s="23" customFormat="1">
      <c r="C2826" s="115"/>
      <c r="D2826" s="115"/>
      <c r="E2826" s="115"/>
      <c r="O2826" s="24"/>
      <c r="AB2826" s="24"/>
      <c r="AC2826" s="24"/>
      <c r="AD2826" s="24"/>
      <c r="AE2826" s="24"/>
      <c r="AV2826" s="24"/>
      <c r="AW2826" s="24"/>
      <c r="AX2826" s="24"/>
      <c r="AY2826" s="24"/>
    </row>
    <row r="2827" spans="3:51" s="23" customFormat="1">
      <c r="C2827" s="115"/>
      <c r="D2827" s="115"/>
      <c r="E2827" s="115"/>
      <c r="O2827" s="24"/>
      <c r="AB2827" s="24"/>
      <c r="AC2827" s="24"/>
      <c r="AD2827" s="24"/>
      <c r="AE2827" s="24"/>
      <c r="AV2827" s="24"/>
      <c r="AW2827" s="24"/>
      <c r="AX2827" s="24"/>
      <c r="AY2827" s="24"/>
    </row>
    <row r="2828" spans="3:51" s="23" customFormat="1">
      <c r="C2828" s="115"/>
      <c r="D2828" s="115"/>
      <c r="E2828" s="115"/>
      <c r="O2828" s="24"/>
      <c r="AB2828" s="24"/>
      <c r="AC2828" s="24"/>
      <c r="AD2828" s="24"/>
      <c r="AE2828" s="24"/>
      <c r="AV2828" s="24"/>
      <c r="AW2828" s="24"/>
      <c r="AX2828" s="24"/>
      <c r="AY2828" s="24"/>
    </row>
    <row r="2829" spans="3:51" s="23" customFormat="1">
      <c r="C2829" s="115"/>
      <c r="D2829" s="115"/>
      <c r="E2829" s="115"/>
      <c r="O2829" s="24"/>
      <c r="AB2829" s="24"/>
      <c r="AC2829" s="24"/>
      <c r="AD2829" s="24"/>
      <c r="AE2829" s="24"/>
      <c r="AV2829" s="24"/>
      <c r="AW2829" s="24"/>
      <c r="AX2829" s="24"/>
      <c r="AY2829" s="24"/>
    </row>
    <row r="2830" spans="3:51" s="23" customFormat="1">
      <c r="C2830" s="115"/>
      <c r="D2830" s="115"/>
      <c r="E2830" s="115"/>
      <c r="O2830" s="24"/>
      <c r="AB2830" s="24"/>
      <c r="AC2830" s="24"/>
      <c r="AD2830" s="24"/>
      <c r="AE2830" s="24"/>
      <c r="AV2830" s="24"/>
      <c r="AW2830" s="24"/>
      <c r="AX2830" s="24"/>
      <c r="AY2830" s="24"/>
    </row>
    <row r="2831" spans="3:51" s="23" customFormat="1">
      <c r="C2831" s="115"/>
      <c r="D2831" s="115"/>
      <c r="E2831" s="115"/>
      <c r="O2831" s="24"/>
      <c r="AB2831" s="24"/>
      <c r="AC2831" s="24"/>
      <c r="AD2831" s="24"/>
      <c r="AE2831" s="24"/>
      <c r="AV2831" s="24"/>
      <c r="AW2831" s="24"/>
      <c r="AX2831" s="24"/>
      <c r="AY2831" s="24"/>
    </row>
    <row r="2832" spans="3:51" s="23" customFormat="1">
      <c r="C2832" s="115"/>
      <c r="D2832" s="115"/>
      <c r="E2832" s="115"/>
      <c r="O2832" s="24"/>
      <c r="AB2832" s="24"/>
      <c r="AC2832" s="24"/>
      <c r="AD2832" s="24"/>
      <c r="AE2832" s="24"/>
      <c r="AV2832" s="24"/>
      <c r="AW2832" s="24"/>
      <c r="AX2832" s="24"/>
      <c r="AY2832" s="24"/>
    </row>
    <row r="2833" spans="3:51" s="23" customFormat="1">
      <c r="C2833" s="115"/>
      <c r="D2833" s="115"/>
      <c r="E2833" s="115"/>
      <c r="O2833" s="24"/>
      <c r="AB2833" s="24"/>
      <c r="AC2833" s="24"/>
      <c r="AD2833" s="24"/>
      <c r="AE2833" s="24"/>
      <c r="AV2833" s="24"/>
      <c r="AW2833" s="24"/>
      <c r="AX2833" s="24"/>
      <c r="AY2833" s="24"/>
    </row>
    <row r="2834" spans="3:51" s="23" customFormat="1">
      <c r="C2834" s="115"/>
      <c r="D2834" s="115"/>
      <c r="E2834" s="115"/>
      <c r="O2834" s="24"/>
      <c r="AB2834" s="24"/>
      <c r="AC2834" s="24"/>
      <c r="AD2834" s="24"/>
      <c r="AE2834" s="24"/>
      <c r="AV2834" s="24"/>
      <c r="AW2834" s="24"/>
      <c r="AX2834" s="24"/>
      <c r="AY2834" s="24"/>
    </row>
    <row r="2835" spans="3:51" s="23" customFormat="1">
      <c r="C2835" s="115"/>
      <c r="D2835" s="115"/>
      <c r="E2835" s="115"/>
      <c r="O2835" s="24"/>
      <c r="AB2835" s="24"/>
      <c r="AC2835" s="24"/>
      <c r="AD2835" s="24"/>
      <c r="AE2835" s="24"/>
      <c r="AV2835" s="24"/>
      <c r="AW2835" s="24"/>
      <c r="AX2835" s="24"/>
      <c r="AY2835" s="24"/>
    </row>
    <row r="2836" spans="3:51" s="23" customFormat="1">
      <c r="C2836" s="115"/>
      <c r="D2836" s="115"/>
      <c r="E2836" s="115"/>
      <c r="O2836" s="24"/>
      <c r="AB2836" s="24"/>
      <c r="AC2836" s="24"/>
      <c r="AD2836" s="24"/>
      <c r="AE2836" s="24"/>
      <c r="AV2836" s="24"/>
      <c r="AW2836" s="24"/>
      <c r="AX2836" s="24"/>
      <c r="AY2836" s="24"/>
    </row>
    <row r="2837" spans="3:51" s="23" customFormat="1">
      <c r="C2837" s="115"/>
      <c r="D2837" s="115"/>
      <c r="E2837" s="115"/>
      <c r="O2837" s="24"/>
      <c r="AB2837" s="24"/>
      <c r="AC2837" s="24"/>
      <c r="AD2837" s="24"/>
      <c r="AE2837" s="24"/>
      <c r="AV2837" s="24"/>
      <c r="AW2837" s="24"/>
      <c r="AX2837" s="24"/>
      <c r="AY2837" s="24"/>
    </row>
    <row r="2838" spans="3:51" s="23" customFormat="1">
      <c r="C2838" s="115"/>
      <c r="D2838" s="115"/>
      <c r="E2838" s="115"/>
      <c r="O2838" s="24"/>
      <c r="AB2838" s="24"/>
      <c r="AC2838" s="24"/>
      <c r="AD2838" s="24"/>
      <c r="AE2838" s="24"/>
      <c r="AV2838" s="24"/>
      <c r="AW2838" s="24"/>
      <c r="AX2838" s="24"/>
      <c r="AY2838" s="24"/>
    </row>
    <row r="2839" spans="3:51" s="23" customFormat="1">
      <c r="C2839" s="115"/>
      <c r="D2839" s="115"/>
      <c r="E2839" s="115"/>
      <c r="O2839" s="24"/>
      <c r="AB2839" s="24"/>
      <c r="AC2839" s="24"/>
      <c r="AD2839" s="24"/>
      <c r="AE2839" s="24"/>
      <c r="AV2839" s="24"/>
      <c r="AW2839" s="24"/>
      <c r="AX2839" s="24"/>
      <c r="AY2839" s="24"/>
    </row>
    <row r="2840" spans="3:51" s="23" customFormat="1">
      <c r="C2840" s="115"/>
      <c r="D2840" s="115"/>
      <c r="E2840" s="115"/>
      <c r="O2840" s="24"/>
      <c r="AB2840" s="24"/>
      <c r="AC2840" s="24"/>
      <c r="AD2840" s="24"/>
      <c r="AE2840" s="24"/>
      <c r="AV2840" s="24"/>
      <c r="AW2840" s="24"/>
      <c r="AX2840" s="24"/>
      <c r="AY2840" s="24"/>
    </row>
    <row r="2841" spans="3:51" s="23" customFormat="1">
      <c r="C2841" s="115"/>
      <c r="D2841" s="115"/>
      <c r="E2841" s="115"/>
      <c r="O2841" s="24"/>
      <c r="AB2841" s="24"/>
      <c r="AC2841" s="24"/>
      <c r="AD2841" s="24"/>
      <c r="AE2841" s="24"/>
      <c r="AV2841" s="24"/>
      <c r="AW2841" s="24"/>
      <c r="AX2841" s="24"/>
      <c r="AY2841" s="24"/>
    </row>
    <row r="2842" spans="3:51" s="23" customFormat="1">
      <c r="C2842" s="115"/>
      <c r="D2842" s="115"/>
      <c r="E2842" s="115"/>
      <c r="O2842" s="24"/>
      <c r="AB2842" s="24"/>
      <c r="AC2842" s="24"/>
      <c r="AD2842" s="24"/>
      <c r="AE2842" s="24"/>
      <c r="AV2842" s="24"/>
      <c r="AW2842" s="24"/>
      <c r="AX2842" s="24"/>
      <c r="AY2842" s="24"/>
    </row>
    <row r="2843" spans="3:51" s="23" customFormat="1">
      <c r="C2843" s="115"/>
      <c r="D2843" s="115"/>
      <c r="E2843" s="115"/>
      <c r="O2843" s="24"/>
      <c r="AB2843" s="24"/>
      <c r="AC2843" s="24"/>
      <c r="AD2843" s="24"/>
      <c r="AE2843" s="24"/>
      <c r="AV2843" s="24"/>
      <c r="AW2843" s="24"/>
      <c r="AX2843" s="24"/>
      <c r="AY2843" s="24"/>
    </row>
    <row r="2844" spans="3:51" s="23" customFormat="1">
      <c r="C2844" s="115"/>
      <c r="D2844" s="115"/>
      <c r="E2844" s="115"/>
      <c r="O2844" s="24"/>
      <c r="AB2844" s="24"/>
      <c r="AC2844" s="24"/>
      <c r="AD2844" s="24"/>
      <c r="AE2844" s="24"/>
      <c r="AV2844" s="24"/>
      <c r="AW2844" s="24"/>
      <c r="AX2844" s="24"/>
      <c r="AY2844" s="24"/>
    </row>
    <row r="2845" spans="3:51" s="23" customFormat="1">
      <c r="C2845" s="115"/>
      <c r="D2845" s="115"/>
      <c r="E2845" s="115"/>
      <c r="O2845" s="24"/>
      <c r="AB2845" s="24"/>
      <c r="AC2845" s="24"/>
      <c r="AD2845" s="24"/>
      <c r="AE2845" s="24"/>
      <c r="AV2845" s="24"/>
      <c r="AW2845" s="24"/>
      <c r="AX2845" s="24"/>
      <c r="AY2845" s="24"/>
    </row>
    <row r="2846" spans="3:51" s="23" customFormat="1">
      <c r="C2846" s="115"/>
      <c r="D2846" s="115"/>
      <c r="E2846" s="115"/>
      <c r="O2846" s="24"/>
      <c r="AB2846" s="24"/>
      <c r="AC2846" s="24"/>
      <c r="AD2846" s="24"/>
      <c r="AE2846" s="24"/>
      <c r="AV2846" s="24"/>
      <c r="AW2846" s="24"/>
      <c r="AX2846" s="24"/>
      <c r="AY2846" s="24"/>
    </row>
    <row r="2847" spans="3:51" s="23" customFormat="1">
      <c r="C2847" s="115"/>
      <c r="D2847" s="115"/>
      <c r="E2847" s="115"/>
      <c r="O2847" s="24"/>
      <c r="AB2847" s="24"/>
      <c r="AC2847" s="24"/>
      <c r="AD2847" s="24"/>
      <c r="AE2847" s="24"/>
      <c r="AV2847" s="24"/>
      <c r="AW2847" s="24"/>
      <c r="AX2847" s="24"/>
      <c r="AY2847" s="24"/>
    </row>
    <row r="2848" spans="3:51" s="23" customFormat="1">
      <c r="C2848" s="115"/>
      <c r="D2848" s="115"/>
      <c r="E2848" s="115"/>
      <c r="O2848" s="24"/>
      <c r="AB2848" s="24"/>
      <c r="AC2848" s="24"/>
      <c r="AD2848" s="24"/>
      <c r="AE2848" s="24"/>
      <c r="AV2848" s="24"/>
      <c r="AW2848" s="24"/>
      <c r="AX2848" s="24"/>
      <c r="AY2848" s="24"/>
    </row>
    <row r="2849" spans="3:51" s="23" customFormat="1">
      <c r="C2849" s="115"/>
      <c r="D2849" s="115"/>
      <c r="E2849" s="115"/>
      <c r="O2849" s="24"/>
      <c r="AB2849" s="24"/>
      <c r="AC2849" s="24"/>
      <c r="AD2849" s="24"/>
      <c r="AE2849" s="24"/>
      <c r="AV2849" s="24"/>
      <c r="AW2849" s="24"/>
      <c r="AX2849" s="24"/>
      <c r="AY2849" s="24"/>
    </row>
    <row r="2850" spans="3:51" s="23" customFormat="1">
      <c r="C2850" s="115"/>
      <c r="D2850" s="115"/>
      <c r="E2850" s="115"/>
      <c r="O2850" s="24"/>
      <c r="AB2850" s="24"/>
      <c r="AC2850" s="24"/>
      <c r="AD2850" s="24"/>
      <c r="AE2850" s="24"/>
      <c r="AV2850" s="24"/>
      <c r="AW2850" s="24"/>
      <c r="AX2850" s="24"/>
      <c r="AY2850" s="24"/>
    </row>
    <row r="2851" spans="3:51" s="23" customFormat="1">
      <c r="C2851" s="115"/>
      <c r="D2851" s="115"/>
      <c r="E2851" s="115"/>
      <c r="O2851" s="24"/>
      <c r="AB2851" s="24"/>
      <c r="AC2851" s="24"/>
      <c r="AD2851" s="24"/>
      <c r="AE2851" s="24"/>
      <c r="AV2851" s="24"/>
      <c r="AW2851" s="24"/>
      <c r="AX2851" s="24"/>
      <c r="AY2851" s="24"/>
    </row>
    <row r="2852" spans="3:51" s="23" customFormat="1">
      <c r="C2852" s="115"/>
      <c r="D2852" s="115"/>
      <c r="E2852" s="115"/>
      <c r="O2852" s="24"/>
      <c r="AB2852" s="24"/>
      <c r="AC2852" s="24"/>
      <c r="AD2852" s="24"/>
      <c r="AE2852" s="24"/>
      <c r="AV2852" s="24"/>
      <c r="AW2852" s="24"/>
      <c r="AX2852" s="24"/>
      <c r="AY2852" s="24"/>
    </row>
    <row r="2853" spans="3:51" s="23" customFormat="1">
      <c r="C2853" s="115"/>
      <c r="D2853" s="115"/>
      <c r="E2853" s="115"/>
      <c r="O2853" s="24"/>
      <c r="AB2853" s="24"/>
      <c r="AC2853" s="24"/>
      <c r="AD2853" s="24"/>
      <c r="AE2853" s="24"/>
      <c r="AV2853" s="24"/>
      <c r="AW2853" s="24"/>
      <c r="AX2853" s="24"/>
      <c r="AY2853" s="24"/>
    </row>
    <row r="2854" spans="3:51" s="23" customFormat="1">
      <c r="C2854" s="115"/>
      <c r="D2854" s="115"/>
      <c r="E2854" s="115"/>
      <c r="O2854" s="24"/>
      <c r="AB2854" s="24"/>
      <c r="AC2854" s="24"/>
      <c r="AD2854" s="24"/>
      <c r="AE2854" s="24"/>
      <c r="AV2854" s="24"/>
      <c r="AW2854" s="24"/>
      <c r="AX2854" s="24"/>
      <c r="AY2854" s="24"/>
    </row>
    <row r="2855" spans="3:51" s="23" customFormat="1">
      <c r="C2855" s="115"/>
      <c r="D2855" s="115"/>
      <c r="E2855" s="115"/>
      <c r="O2855" s="24"/>
      <c r="AB2855" s="24"/>
      <c r="AC2855" s="24"/>
      <c r="AD2855" s="24"/>
      <c r="AE2855" s="24"/>
      <c r="AV2855" s="24"/>
      <c r="AW2855" s="24"/>
      <c r="AX2855" s="24"/>
      <c r="AY2855" s="24"/>
    </row>
    <row r="2856" spans="3:51" s="23" customFormat="1">
      <c r="C2856" s="115"/>
      <c r="D2856" s="115"/>
      <c r="E2856" s="115"/>
      <c r="O2856" s="24"/>
      <c r="AB2856" s="24"/>
      <c r="AC2856" s="24"/>
      <c r="AD2856" s="24"/>
      <c r="AE2856" s="24"/>
      <c r="AV2856" s="24"/>
      <c r="AW2856" s="24"/>
      <c r="AX2856" s="24"/>
      <c r="AY2856" s="24"/>
    </row>
    <row r="2857" spans="3:51" s="23" customFormat="1">
      <c r="C2857" s="115"/>
      <c r="D2857" s="115"/>
      <c r="E2857" s="115"/>
      <c r="O2857" s="24"/>
      <c r="AB2857" s="24"/>
      <c r="AC2857" s="24"/>
      <c r="AD2857" s="24"/>
      <c r="AE2857" s="24"/>
      <c r="AV2857" s="24"/>
      <c r="AW2857" s="24"/>
      <c r="AX2857" s="24"/>
      <c r="AY2857" s="24"/>
    </row>
    <row r="2858" spans="3:51" s="23" customFormat="1">
      <c r="C2858" s="115"/>
      <c r="D2858" s="115"/>
      <c r="E2858" s="115"/>
      <c r="O2858" s="24"/>
      <c r="AB2858" s="24"/>
      <c r="AC2858" s="24"/>
      <c r="AD2858" s="24"/>
      <c r="AE2858" s="24"/>
      <c r="AV2858" s="24"/>
      <c r="AW2858" s="24"/>
      <c r="AX2858" s="24"/>
      <c r="AY2858" s="24"/>
    </row>
    <row r="2859" spans="3:51" s="23" customFormat="1">
      <c r="C2859" s="115"/>
      <c r="D2859" s="115"/>
      <c r="E2859" s="115"/>
      <c r="O2859" s="24"/>
      <c r="AB2859" s="24"/>
      <c r="AC2859" s="24"/>
      <c r="AD2859" s="24"/>
      <c r="AE2859" s="24"/>
      <c r="AV2859" s="24"/>
      <c r="AW2859" s="24"/>
      <c r="AX2859" s="24"/>
      <c r="AY2859" s="24"/>
    </row>
    <row r="2860" spans="3:51" s="23" customFormat="1">
      <c r="C2860" s="115"/>
      <c r="D2860" s="115"/>
      <c r="E2860" s="115"/>
      <c r="O2860" s="24"/>
      <c r="AB2860" s="24"/>
      <c r="AC2860" s="24"/>
      <c r="AD2860" s="24"/>
      <c r="AE2860" s="24"/>
      <c r="AV2860" s="24"/>
      <c r="AW2860" s="24"/>
      <c r="AX2860" s="24"/>
      <c r="AY2860" s="24"/>
    </row>
    <row r="2861" spans="3:51" s="23" customFormat="1">
      <c r="C2861" s="115"/>
      <c r="D2861" s="115"/>
      <c r="E2861" s="115"/>
      <c r="O2861" s="24"/>
      <c r="AB2861" s="24"/>
      <c r="AC2861" s="24"/>
      <c r="AD2861" s="24"/>
      <c r="AE2861" s="24"/>
      <c r="AV2861" s="24"/>
      <c r="AW2861" s="24"/>
      <c r="AX2861" s="24"/>
      <c r="AY2861" s="24"/>
    </row>
    <row r="2862" spans="3:51" s="23" customFormat="1">
      <c r="C2862" s="115"/>
      <c r="D2862" s="115"/>
      <c r="E2862" s="115"/>
      <c r="O2862" s="24"/>
      <c r="AB2862" s="24"/>
      <c r="AC2862" s="24"/>
      <c r="AD2862" s="24"/>
      <c r="AE2862" s="24"/>
      <c r="AV2862" s="24"/>
      <c r="AW2862" s="24"/>
      <c r="AX2862" s="24"/>
      <c r="AY2862" s="24"/>
    </row>
    <row r="2863" spans="3:51" s="23" customFormat="1">
      <c r="C2863" s="115"/>
      <c r="D2863" s="115"/>
      <c r="E2863" s="115"/>
      <c r="O2863" s="24"/>
      <c r="AB2863" s="24"/>
      <c r="AC2863" s="24"/>
      <c r="AD2863" s="24"/>
      <c r="AE2863" s="24"/>
      <c r="AV2863" s="24"/>
      <c r="AW2863" s="24"/>
      <c r="AX2863" s="24"/>
      <c r="AY2863" s="24"/>
    </row>
    <row r="2864" spans="3:51" s="23" customFormat="1">
      <c r="C2864" s="115"/>
      <c r="D2864" s="115"/>
      <c r="E2864" s="115"/>
      <c r="O2864" s="24"/>
      <c r="AB2864" s="24"/>
      <c r="AC2864" s="24"/>
      <c r="AD2864" s="24"/>
      <c r="AE2864" s="24"/>
      <c r="AV2864" s="24"/>
      <c r="AW2864" s="24"/>
      <c r="AX2864" s="24"/>
      <c r="AY2864" s="24"/>
    </row>
    <row r="2865" spans="3:51" s="23" customFormat="1">
      <c r="C2865" s="115"/>
      <c r="D2865" s="115"/>
      <c r="E2865" s="115"/>
      <c r="O2865" s="24"/>
      <c r="AB2865" s="24"/>
      <c r="AC2865" s="24"/>
      <c r="AD2865" s="24"/>
      <c r="AE2865" s="24"/>
      <c r="AV2865" s="24"/>
      <c r="AW2865" s="24"/>
      <c r="AX2865" s="24"/>
      <c r="AY2865" s="24"/>
    </row>
    <row r="2866" spans="3:51" s="23" customFormat="1">
      <c r="C2866" s="115"/>
      <c r="D2866" s="115"/>
      <c r="E2866" s="115"/>
      <c r="O2866" s="24"/>
      <c r="AB2866" s="24"/>
      <c r="AC2866" s="24"/>
      <c r="AD2866" s="24"/>
      <c r="AE2866" s="24"/>
      <c r="AV2866" s="24"/>
      <c r="AW2866" s="24"/>
      <c r="AX2866" s="24"/>
      <c r="AY2866" s="24"/>
    </row>
    <row r="2867" spans="3:51" s="23" customFormat="1">
      <c r="C2867" s="115"/>
      <c r="D2867" s="115"/>
      <c r="E2867" s="115"/>
      <c r="O2867" s="24"/>
      <c r="AB2867" s="24"/>
      <c r="AC2867" s="24"/>
      <c r="AD2867" s="24"/>
      <c r="AE2867" s="24"/>
      <c r="AV2867" s="24"/>
      <c r="AW2867" s="24"/>
      <c r="AX2867" s="24"/>
      <c r="AY2867" s="24"/>
    </row>
    <row r="2868" spans="3:51" s="23" customFormat="1">
      <c r="C2868" s="115"/>
      <c r="D2868" s="115"/>
      <c r="E2868" s="115"/>
      <c r="O2868" s="24"/>
      <c r="AB2868" s="24"/>
      <c r="AC2868" s="24"/>
      <c r="AD2868" s="24"/>
      <c r="AE2868" s="24"/>
      <c r="AV2868" s="24"/>
      <c r="AW2868" s="24"/>
      <c r="AX2868" s="24"/>
      <c r="AY2868" s="24"/>
    </row>
    <row r="2869" spans="3:51" s="23" customFormat="1">
      <c r="C2869" s="115"/>
      <c r="D2869" s="115"/>
      <c r="E2869" s="115"/>
      <c r="O2869" s="24"/>
      <c r="AB2869" s="24"/>
      <c r="AC2869" s="24"/>
      <c r="AD2869" s="24"/>
      <c r="AE2869" s="24"/>
      <c r="AV2869" s="24"/>
      <c r="AW2869" s="24"/>
      <c r="AX2869" s="24"/>
      <c r="AY2869" s="24"/>
    </row>
    <row r="2870" spans="3:51" s="23" customFormat="1">
      <c r="C2870" s="115"/>
      <c r="D2870" s="115"/>
      <c r="E2870" s="115"/>
      <c r="O2870" s="24"/>
      <c r="AB2870" s="24"/>
      <c r="AC2870" s="24"/>
      <c r="AD2870" s="24"/>
      <c r="AE2870" s="24"/>
      <c r="AV2870" s="24"/>
      <c r="AW2870" s="24"/>
      <c r="AX2870" s="24"/>
      <c r="AY2870" s="24"/>
    </row>
    <row r="2871" spans="3:51" s="23" customFormat="1">
      <c r="C2871" s="115"/>
      <c r="D2871" s="115"/>
      <c r="E2871" s="115"/>
      <c r="O2871" s="24"/>
      <c r="AB2871" s="24"/>
      <c r="AC2871" s="24"/>
      <c r="AD2871" s="24"/>
      <c r="AE2871" s="24"/>
      <c r="AV2871" s="24"/>
      <c r="AW2871" s="24"/>
      <c r="AX2871" s="24"/>
      <c r="AY2871" s="24"/>
    </row>
    <row r="2872" spans="3:51" s="23" customFormat="1">
      <c r="C2872" s="115"/>
      <c r="D2872" s="115"/>
      <c r="E2872" s="115"/>
      <c r="O2872" s="24"/>
      <c r="AB2872" s="24"/>
      <c r="AC2872" s="24"/>
      <c r="AD2872" s="24"/>
      <c r="AE2872" s="24"/>
      <c r="AV2872" s="24"/>
      <c r="AW2872" s="24"/>
      <c r="AX2872" s="24"/>
      <c r="AY2872" s="24"/>
    </row>
    <row r="2873" spans="3:51" s="23" customFormat="1">
      <c r="C2873" s="115"/>
      <c r="D2873" s="115"/>
      <c r="E2873" s="115"/>
      <c r="O2873" s="24"/>
      <c r="AB2873" s="24"/>
      <c r="AC2873" s="24"/>
      <c r="AD2873" s="24"/>
      <c r="AE2873" s="24"/>
      <c r="AV2873" s="24"/>
      <c r="AW2873" s="24"/>
      <c r="AX2873" s="24"/>
      <c r="AY2873" s="24"/>
    </row>
    <row r="2874" spans="3:51" s="23" customFormat="1">
      <c r="C2874" s="115"/>
      <c r="D2874" s="115"/>
      <c r="E2874" s="115"/>
      <c r="O2874" s="24"/>
      <c r="AB2874" s="24"/>
      <c r="AC2874" s="24"/>
      <c r="AD2874" s="24"/>
      <c r="AE2874" s="24"/>
      <c r="AV2874" s="24"/>
      <c r="AW2874" s="24"/>
      <c r="AX2874" s="24"/>
      <c r="AY2874" s="24"/>
    </row>
    <row r="2875" spans="3:51" s="23" customFormat="1">
      <c r="C2875" s="115"/>
      <c r="D2875" s="115"/>
      <c r="E2875" s="115"/>
      <c r="O2875" s="24"/>
      <c r="AB2875" s="24"/>
      <c r="AC2875" s="24"/>
      <c r="AD2875" s="24"/>
      <c r="AE2875" s="24"/>
      <c r="AV2875" s="24"/>
      <c r="AW2875" s="24"/>
      <c r="AX2875" s="24"/>
      <c r="AY2875" s="24"/>
    </row>
    <row r="2876" spans="3:51" s="23" customFormat="1">
      <c r="C2876" s="115"/>
      <c r="D2876" s="115"/>
      <c r="E2876" s="115"/>
      <c r="O2876" s="24"/>
      <c r="AB2876" s="24"/>
      <c r="AC2876" s="24"/>
      <c r="AD2876" s="24"/>
      <c r="AE2876" s="24"/>
      <c r="AV2876" s="24"/>
      <c r="AW2876" s="24"/>
      <c r="AX2876" s="24"/>
      <c r="AY2876" s="24"/>
    </row>
    <row r="2877" spans="3:51" s="23" customFormat="1">
      <c r="C2877" s="115"/>
      <c r="D2877" s="115"/>
      <c r="E2877" s="115"/>
      <c r="O2877" s="24"/>
      <c r="AB2877" s="24"/>
      <c r="AC2877" s="24"/>
      <c r="AD2877" s="24"/>
      <c r="AE2877" s="24"/>
      <c r="AV2877" s="24"/>
      <c r="AW2877" s="24"/>
      <c r="AX2877" s="24"/>
      <c r="AY2877" s="24"/>
    </row>
    <row r="2878" spans="3:51" s="23" customFormat="1">
      <c r="C2878" s="115"/>
      <c r="D2878" s="115"/>
      <c r="E2878" s="115"/>
      <c r="O2878" s="24"/>
      <c r="AB2878" s="24"/>
      <c r="AC2878" s="24"/>
      <c r="AD2878" s="24"/>
      <c r="AE2878" s="24"/>
      <c r="AV2878" s="24"/>
      <c r="AW2878" s="24"/>
      <c r="AX2878" s="24"/>
      <c r="AY2878" s="24"/>
    </row>
    <row r="2879" spans="3:51" s="23" customFormat="1">
      <c r="C2879" s="115"/>
      <c r="D2879" s="115"/>
      <c r="E2879" s="115"/>
      <c r="O2879" s="24"/>
      <c r="AB2879" s="24"/>
      <c r="AC2879" s="24"/>
      <c r="AD2879" s="24"/>
      <c r="AE2879" s="24"/>
      <c r="AV2879" s="24"/>
      <c r="AW2879" s="24"/>
      <c r="AX2879" s="24"/>
      <c r="AY2879" s="24"/>
    </row>
    <row r="2880" spans="3:51" s="23" customFormat="1">
      <c r="C2880" s="115"/>
      <c r="D2880" s="115"/>
      <c r="E2880" s="115"/>
      <c r="O2880" s="24"/>
      <c r="AB2880" s="24"/>
      <c r="AC2880" s="24"/>
      <c r="AD2880" s="24"/>
      <c r="AE2880" s="24"/>
      <c r="AV2880" s="24"/>
      <c r="AW2880" s="24"/>
      <c r="AX2880" s="24"/>
      <c r="AY2880" s="24"/>
    </row>
    <row r="2881" spans="3:51" s="23" customFormat="1">
      <c r="C2881" s="115"/>
      <c r="D2881" s="115"/>
      <c r="E2881" s="115"/>
      <c r="O2881" s="24"/>
      <c r="AB2881" s="24"/>
      <c r="AC2881" s="24"/>
      <c r="AD2881" s="24"/>
      <c r="AE2881" s="24"/>
      <c r="AV2881" s="24"/>
      <c r="AW2881" s="24"/>
      <c r="AX2881" s="24"/>
      <c r="AY2881" s="24"/>
    </row>
    <row r="2882" spans="3:51" s="23" customFormat="1">
      <c r="C2882" s="115"/>
      <c r="D2882" s="115"/>
      <c r="E2882" s="115"/>
      <c r="O2882" s="24"/>
      <c r="AB2882" s="24"/>
      <c r="AC2882" s="24"/>
      <c r="AD2882" s="24"/>
      <c r="AE2882" s="24"/>
      <c r="AV2882" s="24"/>
      <c r="AW2882" s="24"/>
      <c r="AX2882" s="24"/>
      <c r="AY2882" s="24"/>
    </row>
    <row r="2883" spans="3:51" s="23" customFormat="1">
      <c r="C2883" s="115"/>
      <c r="D2883" s="115"/>
      <c r="E2883" s="115"/>
      <c r="O2883" s="24"/>
      <c r="AB2883" s="24"/>
      <c r="AC2883" s="24"/>
      <c r="AD2883" s="24"/>
      <c r="AE2883" s="24"/>
      <c r="AV2883" s="24"/>
      <c r="AW2883" s="24"/>
      <c r="AX2883" s="24"/>
      <c r="AY2883" s="24"/>
    </row>
    <row r="2884" spans="3:51" s="23" customFormat="1">
      <c r="C2884" s="115"/>
      <c r="D2884" s="115"/>
      <c r="E2884" s="115"/>
      <c r="O2884" s="24"/>
      <c r="AB2884" s="24"/>
      <c r="AC2884" s="24"/>
      <c r="AD2884" s="24"/>
      <c r="AE2884" s="24"/>
      <c r="AV2884" s="24"/>
      <c r="AW2884" s="24"/>
      <c r="AX2884" s="24"/>
      <c r="AY2884" s="24"/>
    </row>
    <row r="2885" spans="3:51" s="23" customFormat="1">
      <c r="C2885" s="115"/>
      <c r="D2885" s="115"/>
      <c r="E2885" s="115"/>
      <c r="O2885" s="24"/>
      <c r="AB2885" s="24"/>
      <c r="AC2885" s="24"/>
      <c r="AD2885" s="24"/>
      <c r="AE2885" s="24"/>
      <c r="AV2885" s="24"/>
      <c r="AW2885" s="24"/>
      <c r="AX2885" s="24"/>
      <c r="AY2885" s="24"/>
    </row>
    <row r="2886" spans="3:51" s="23" customFormat="1">
      <c r="C2886" s="115"/>
      <c r="D2886" s="115"/>
      <c r="E2886" s="115"/>
      <c r="O2886" s="24"/>
      <c r="AB2886" s="24"/>
      <c r="AC2886" s="24"/>
      <c r="AD2886" s="24"/>
      <c r="AE2886" s="24"/>
      <c r="AV2886" s="24"/>
      <c r="AW2886" s="24"/>
      <c r="AX2886" s="24"/>
      <c r="AY2886" s="24"/>
    </row>
    <row r="2887" spans="3:51" s="23" customFormat="1">
      <c r="C2887" s="115"/>
      <c r="D2887" s="115"/>
      <c r="E2887" s="115"/>
      <c r="O2887" s="24"/>
      <c r="AB2887" s="24"/>
      <c r="AC2887" s="24"/>
      <c r="AD2887" s="24"/>
      <c r="AE2887" s="24"/>
      <c r="AV2887" s="24"/>
      <c r="AW2887" s="24"/>
      <c r="AX2887" s="24"/>
      <c r="AY2887" s="24"/>
    </row>
    <row r="2888" spans="3:51" s="23" customFormat="1">
      <c r="C2888" s="115"/>
      <c r="D2888" s="115"/>
      <c r="E2888" s="115"/>
      <c r="O2888" s="24"/>
      <c r="AB2888" s="24"/>
      <c r="AC2888" s="24"/>
      <c r="AD2888" s="24"/>
      <c r="AE2888" s="24"/>
      <c r="AV2888" s="24"/>
      <c r="AW2888" s="24"/>
      <c r="AX2888" s="24"/>
      <c r="AY2888" s="24"/>
    </row>
    <row r="2889" spans="3:51" s="23" customFormat="1">
      <c r="C2889" s="115"/>
      <c r="D2889" s="115"/>
      <c r="E2889" s="115"/>
      <c r="O2889" s="24"/>
      <c r="AB2889" s="24"/>
      <c r="AC2889" s="24"/>
      <c r="AD2889" s="24"/>
      <c r="AE2889" s="24"/>
      <c r="AV2889" s="24"/>
      <c r="AW2889" s="24"/>
      <c r="AX2889" s="24"/>
      <c r="AY2889" s="24"/>
    </row>
    <row r="2890" spans="3:51" s="23" customFormat="1">
      <c r="C2890" s="115"/>
      <c r="D2890" s="115"/>
      <c r="E2890" s="115"/>
      <c r="O2890" s="24"/>
      <c r="AB2890" s="24"/>
      <c r="AC2890" s="24"/>
      <c r="AD2890" s="24"/>
      <c r="AE2890" s="24"/>
      <c r="AV2890" s="24"/>
      <c r="AW2890" s="24"/>
      <c r="AX2890" s="24"/>
      <c r="AY2890" s="24"/>
    </row>
    <row r="2891" spans="3:51" s="23" customFormat="1">
      <c r="C2891" s="115"/>
      <c r="D2891" s="115"/>
      <c r="E2891" s="115"/>
      <c r="O2891" s="24"/>
      <c r="AB2891" s="24"/>
      <c r="AC2891" s="24"/>
      <c r="AD2891" s="24"/>
      <c r="AE2891" s="24"/>
      <c r="AV2891" s="24"/>
      <c r="AW2891" s="24"/>
      <c r="AX2891" s="24"/>
      <c r="AY2891" s="24"/>
    </row>
    <row r="2892" spans="3:51" s="23" customFormat="1">
      <c r="C2892" s="115"/>
      <c r="D2892" s="115"/>
      <c r="E2892" s="115"/>
      <c r="O2892" s="24"/>
      <c r="AB2892" s="24"/>
      <c r="AC2892" s="24"/>
      <c r="AD2892" s="24"/>
      <c r="AE2892" s="24"/>
      <c r="AV2892" s="24"/>
      <c r="AW2892" s="24"/>
      <c r="AX2892" s="24"/>
      <c r="AY2892" s="24"/>
    </row>
    <row r="2893" spans="3:51" s="23" customFormat="1">
      <c r="C2893" s="115"/>
      <c r="D2893" s="115"/>
      <c r="E2893" s="115"/>
      <c r="O2893" s="24"/>
      <c r="AB2893" s="24"/>
      <c r="AC2893" s="24"/>
      <c r="AD2893" s="24"/>
      <c r="AE2893" s="24"/>
      <c r="AV2893" s="24"/>
      <c r="AW2893" s="24"/>
      <c r="AX2893" s="24"/>
      <c r="AY2893" s="24"/>
    </row>
    <row r="2894" spans="3:51" s="23" customFormat="1">
      <c r="C2894" s="115"/>
      <c r="D2894" s="115"/>
      <c r="E2894" s="115"/>
      <c r="O2894" s="24"/>
      <c r="AB2894" s="24"/>
      <c r="AC2894" s="24"/>
      <c r="AD2894" s="24"/>
      <c r="AE2894" s="24"/>
      <c r="AV2894" s="24"/>
      <c r="AW2894" s="24"/>
      <c r="AX2894" s="24"/>
      <c r="AY2894" s="24"/>
    </row>
    <row r="2895" spans="3:51" s="23" customFormat="1">
      <c r="C2895" s="115"/>
      <c r="D2895" s="115"/>
      <c r="E2895" s="115"/>
      <c r="O2895" s="24"/>
      <c r="AB2895" s="24"/>
      <c r="AC2895" s="24"/>
      <c r="AD2895" s="24"/>
      <c r="AE2895" s="24"/>
      <c r="AV2895" s="24"/>
      <c r="AW2895" s="24"/>
      <c r="AX2895" s="24"/>
      <c r="AY2895" s="24"/>
    </row>
    <row r="2896" spans="3:51" s="23" customFormat="1">
      <c r="C2896" s="115"/>
      <c r="D2896" s="115"/>
      <c r="E2896" s="115"/>
      <c r="O2896" s="24"/>
      <c r="AB2896" s="24"/>
      <c r="AC2896" s="24"/>
      <c r="AD2896" s="24"/>
      <c r="AE2896" s="24"/>
      <c r="AV2896" s="24"/>
      <c r="AW2896" s="24"/>
      <c r="AX2896" s="24"/>
      <c r="AY2896" s="24"/>
    </row>
    <row r="2897" spans="3:51" s="23" customFormat="1">
      <c r="C2897" s="115"/>
      <c r="D2897" s="115"/>
      <c r="E2897" s="115"/>
      <c r="O2897" s="24"/>
      <c r="AB2897" s="24"/>
      <c r="AC2897" s="24"/>
      <c r="AD2897" s="24"/>
      <c r="AE2897" s="24"/>
      <c r="AV2897" s="24"/>
      <c r="AW2897" s="24"/>
      <c r="AX2897" s="24"/>
      <c r="AY2897" s="24"/>
    </row>
    <row r="2898" spans="3:51" s="23" customFormat="1">
      <c r="C2898" s="115"/>
      <c r="D2898" s="115"/>
      <c r="E2898" s="115"/>
      <c r="O2898" s="24"/>
      <c r="AB2898" s="24"/>
      <c r="AC2898" s="24"/>
      <c r="AD2898" s="24"/>
      <c r="AE2898" s="24"/>
      <c r="AV2898" s="24"/>
      <c r="AW2898" s="24"/>
      <c r="AX2898" s="24"/>
      <c r="AY2898" s="24"/>
    </row>
    <row r="2899" spans="3:51" s="23" customFormat="1">
      <c r="C2899" s="115"/>
      <c r="D2899" s="115"/>
      <c r="E2899" s="115"/>
      <c r="O2899" s="24"/>
      <c r="AB2899" s="24"/>
      <c r="AC2899" s="24"/>
      <c r="AD2899" s="24"/>
      <c r="AE2899" s="24"/>
      <c r="AV2899" s="24"/>
      <c r="AW2899" s="24"/>
      <c r="AX2899" s="24"/>
      <c r="AY2899" s="24"/>
    </row>
    <row r="2900" spans="3:51" s="23" customFormat="1">
      <c r="C2900" s="115"/>
      <c r="D2900" s="115"/>
      <c r="E2900" s="115"/>
      <c r="O2900" s="24"/>
      <c r="AB2900" s="24"/>
      <c r="AC2900" s="24"/>
      <c r="AD2900" s="24"/>
      <c r="AE2900" s="24"/>
      <c r="AV2900" s="24"/>
      <c r="AW2900" s="24"/>
      <c r="AX2900" s="24"/>
      <c r="AY2900" s="24"/>
    </row>
    <row r="2901" spans="3:51" s="23" customFormat="1">
      <c r="C2901" s="115"/>
      <c r="D2901" s="115"/>
      <c r="E2901" s="115"/>
      <c r="O2901" s="24"/>
      <c r="AB2901" s="24"/>
      <c r="AC2901" s="24"/>
      <c r="AD2901" s="24"/>
      <c r="AE2901" s="24"/>
      <c r="AV2901" s="24"/>
      <c r="AW2901" s="24"/>
      <c r="AX2901" s="24"/>
      <c r="AY2901" s="24"/>
    </row>
    <row r="2902" spans="3:51" s="23" customFormat="1">
      <c r="C2902" s="115"/>
      <c r="D2902" s="115"/>
      <c r="E2902" s="115"/>
      <c r="O2902" s="24"/>
      <c r="AB2902" s="24"/>
      <c r="AC2902" s="24"/>
      <c r="AD2902" s="24"/>
      <c r="AE2902" s="24"/>
      <c r="AV2902" s="24"/>
      <c r="AW2902" s="24"/>
      <c r="AX2902" s="24"/>
      <c r="AY2902" s="24"/>
    </row>
    <row r="2903" spans="3:51" s="23" customFormat="1">
      <c r="C2903" s="115"/>
      <c r="D2903" s="115"/>
      <c r="E2903" s="115"/>
      <c r="O2903" s="24"/>
      <c r="AB2903" s="24"/>
      <c r="AC2903" s="24"/>
      <c r="AD2903" s="24"/>
      <c r="AE2903" s="24"/>
      <c r="AV2903" s="24"/>
      <c r="AW2903" s="24"/>
      <c r="AX2903" s="24"/>
      <c r="AY2903" s="24"/>
    </row>
    <row r="2904" spans="3:51" s="23" customFormat="1">
      <c r="C2904" s="115"/>
      <c r="D2904" s="115"/>
      <c r="E2904" s="115"/>
      <c r="O2904" s="24"/>
      <c r="AB2904" s="24"/>
      <c r="AC2904" s="24"/>
      <c r="AD2904" s="24"/>
      <c r="AE2904" s="24"/>
      <c r="AV2904" s="24"/>
      <c r="AW2904" s="24"/>
      <c r="AX2904" s="24"/>
      <c r="AY2904" s="24"/>
    </row>
    <row r="2905" spans="3:51" s="23" customFormat="1">
      <c r="C2905" s="115"/>
      <c r="D2905" s="115"/>
      <c r="E2905" s="115"/>
      <c r="O2905" s="24"/>
      <c r="AB2905" s="24"/>
      <c r="AC2905" s="24"/>
      <c r="AD2905" s="24"/>
      <c r="AE2905" s="24"/>
      <c r="AV2905" s="24"/>
      <c r="AW2905" s="24"/>
      <c r="AX2905" s="24"/>
      <c r="AY2905" s="24"/>
    </row>
    <row r="2906" spans="3:51" s="23" customFormat="1">
      <c r="C2906" s="115"/>
      <c r="D2906" s="115"/>
      <c r="E2906" s="115"/>
      <c r="O2906" s="24"/>
      <c r="AB2906" s="24"/>
      <c r="AC2906" s="24"/>
      <c r="AD2906" s="24"/>
      <c r="AE2906" s="24"/>
      <c r="AV2906" s="24"/>
      <c r="AW2906" s="24"/>
      <c r="AX2906" s="24"/>
      <c r="AY2906" s="24"/>
    </row>
    <row r="2907" spans="3:51" s="23" customFormat="1">
      <c r="C2907" s="115"/>
      <c r="D2907" s="115"/>
      <c r="E2907" s="115"/>
      <c r="O2907" s="24"/>
      <c r="AB2907" s="24"/>
      <c r="AC2907" s="24"/>
      <c r="AD2907" s="24"/>
      <c r="AE2907" s="24"/>
      <c r="AV2907" s="24"/>
      <c r="AW2907" s="24"/>
      <c r="AX2907" s="24"/>
      <c r="AY2907" s="24"/>
    </row>
    <row r="2908" spans="3:51" s="23" customFormat="1">
      <c r="C2908" s="115"/>
      <c r="D2908" s="115"/>
      <c r="E2908" s="115"/>
      <c r="O2908" s="24"/>
      <c r="AB2908" s="24"/>
      <c r="AC2908" s="24"/>
      <c r="AD2908" s="24"/>
      <c r="AE2908" s="24"/>
      <c r="AV2908" s="24"/>
      <c r="AW2908" s="24"/>
      <c r="AX2908" s="24"/>
      <c r="AY2908" s="24"/>
    </row>
    <row r="2909" spans="3:51" s="23" customFormat="1">
      <c r="C2909" s="115"/>
      <c r="D2909" s="115"/>
      <c r="E2909" s="115"/>
      <c r="O2909" s="24"/>
      <c r="AB2909" s="24"/>
      <c r="AC2909" s="24"/>
      <c r="AD2909" s="24"/>
      <c r="AE2909" s="24"/>
      <c r="AV2909" s="24"/>
      <c r="AW2909" s="24"/>
      <c r="AX2909" s="24"/>
      <c r="AY2909" s="24"/>
    </row>
    <row r="2910" spans="3:51" s="23" customFormat="1">
      <c r="C2910" s="115"/>
      <c r="D2910" s="115"/>
      <c r="E2910" s="115"/>
      <c r="O2910" s="24"/>
      <c r="AB2910" s="24"/>
      <c r="AC2910" s="24"/>
      <c r="AD2910" s="24"/>
      <c r="AE2910" s="24"/>
      <c r="AV2910" s="24"/>
      <c r="AW2910" s="24"/>
      <c r="AX2910" s="24"/>
      <c r="AY2910" s="24"/>
    </row>
    <row r="2911" spans="3:51" s="23" customFormat="1">
      <c r="C2911" s="115"/>
      <c r="D2911" s="115"/>
      <c r="E2911" s="115"/>
      <c r="O2911" s="24"/>
      <c r="AB2911" s="24"/>
      <c r="AC2911" s="24"/>
      <c r="AD2911" s="24"/>
      <c r="AE2911" s="24"/>
      <c r="AV2911" s="24"/>
      <c r="AW2911" s="24"/>
      <c r="AX2911" s="24"/>
      <c r="AY2911" s="24"/>
    </row>
    <row r="2912" spans="3:51" s="23" customFormat="1">
      <c r="C2912" s="115"/>
      <c r="D2912" s="115"/>
      <c r="E2912" s="115"/>
      <c r="O2912" s="24"/>
      <c r="AB2912" s="24"/>
      <c r="AC2912" s="24"/>
      <c r="AD2912" s="24"/>
      <c r="AE2912" s="24"/>
      <c r="AV2912" s="24"/>
      <c r="AW2912" s="24"/>
      <c r="AX2912" s="24"/>
      <c r="AY2912" s="24"/>
    </row>
    <row r="2913" spans="3:51" s="23" customFormat="1">
      <c r="C2913" s="115"/>
      <c r="D2913" s="115"/>
      <c r="E2913" s="115"/>
      <c r="O2913" s="24"/>
      <c r="AB2913" s="24"/>
      <c r="AC2913" s="24"/>
      <c r="AD2913" s="24"/>
      <c r="AE2913" s="24"/>
      <c r="AV2913" s="24"/>
      <c r="AW2913" s="24"/>
      <c r="AX2913" s="24"/>
      <c r="AY2913" s="24"/>
    </row>
    <row r="2914" spans="3:51" s="23" customFormat="1">
      <c r="C2914" s="115"/>
      <c r="D2914" s="115"/>
      <c r="E2914" s="115"/>
      <c r="O2914" s="24"/>
      <c r="AB2914" s="24"/>
      <c r="AC2914" s="24"/>
      <c r="AD2914" s="24"/>
      <c r="AE2914" s="24"/>
      <c r="AV2914" s="24"/>
      <c r="AW2914" s="24"/>
      <c r="AX2914" s="24"/>
      <c r="AY2914" s="24"/>
    </row>
    <row r="2915" spans="3:51" s="23" customFormat="1">
      <c r="C2915" s="115"/>
      <c r="D2915" s="115"/>
      <c r="E2915" s="115"/>
      <c r="O2915" s="24"/>
      <c r="AB2915" s="24"/>
      <c r="AC2915" s="24"/>
      <c r="AD2915" s="24"/>
      <c r="AE2915" s="24"/>
      <c r="AV2915" s="24"/>
      <c r="AW2915" s="24"/>
      <c r="AX2915" s="24"/>
      <c r="AY2915" s="24"/>
    </row>
    <row r="2916" spans="3:51" s="23" customFormat="1">
      <c r="C2916" s="115"/>
      <c r="D2916" s="115"/>
      <c r="E2916" s="115"/>
      <c r="O2916" s="24"/>
      <c r="AB2916" s="24"/>
      <c r="AC2916" s="24"/>
      <c r="AD2916" s="24"/>
      <c r="AE2916" s="24"/>
      <c r="AV2916" s="24"/>
      <c r="AW2916" s="24"/>
      <c r="AX2916" s="24"/>
      <c r="AY2916" s="24"/>
    </row>
    <row r="2917" spans="3:51" s="23" customFormat="1">
      <c r="C2917" s="115"/>
      <c r="D2917" s="115"/>
      <c r="E2917" s="115"/>
      <c r="O2917" s="24"/>
      <c r="AB2917" s="24"/>
      <c r="AC2917" s="24"/>
      <c r="AD2917" s="24"/>
      <c r="AE2917" s="24"/>
      <c r="AV2917" s="24"/>
      <c r="AW2917" s="24"/>
      <c r="AX2917" s="24"/>
      <c r="AY2917" s="24"/>
    </row>
    <row r="2918" spans="3:51" s="23" customFormat="1">
      <c r="C2918" s="115"/>
      <c r="D2918" s="115"/>
      <c r="E2918" s="115"/>
      <c r="O2918" s="24"/>
      <c r="AB2918" s="24"/>
      <c r="AC2918" s="24"/>
      <c r="AD2918" s="24"/>
      <c r="AE2918" s="24"/>
      <c r="AV2918" s="24"/>
      <c r="AW2918" s="24"/>
      <c r="AX2918" s="24"/>
      <c r="AY2918" s="24"/>
    </row>
    <row r="2919" spans="3:51" s="23" customFormat="1">
      <c r="C2919" s="115"/>
      <c r="D2919" s="115"/>
      <c r="E2919" s="115"/>
      <c r="O2919" s="24"/>
      <c r="AB2919" s="24"/>
      <c r="AC2919" s="24"/>
      <c r="AD2919" s="24"/>
      <c r="AE2919" s="24"/>
      <c r="AV2919" s="24"/>
      <c r="AW2919" s="24"/>
      <c r="AX2919" s="24"/>
      <c r="AY2919" s="24"/>
    </row>
    <row r="2920" spans="3:51" s="23" customFormat="1">
      <c r="C2920" s="115"/>
      <c r="D2920" s="115"/>
      <c r="E2920" s="115"/>
      <c r="O2920" s="24"/>
      <c r="AB2920" s="24"/>
      <c r="AC2920" s="24"/>
      <c r="AD2920" s="24"/>
      <c r="AE2920" s="24"/>
      <c r="AV2920" s="24"/>
      <c r="AW2920" s="24"/>
      <c r="AX2920" s="24"/>
      <c r="AY2920" s="24"/>
    </row>
    <row r="2921" spans="3:51" s="23" customFormat="1">
      <c r="C2921" s="115"/>
      <c r="D2921" s="115"/>
      <c r="E2921" s="115"/>
      <c r="O2921" s="24"/>
      <c r="AB2921" s="24"/>
      <c r="AC2921" s="24"/>
      <c r="AD2921" s="24"/>
      <c r="AE2921" s="24"/>
      <c r="AV2921" s="24"/>
      <c r="AW2921" s="24"/>
      <c r="AX2921" s="24"/>
      <c r="AY2921" s="24"/>
    </row>
    <row r="2922" spans="3:51" s="23" customFormat="1">
      <c r="C2922" s="115"/>
      <c r="D2922" s="115"/>
      <c r="E2922" s="115"/>
      <c r="O2922" s="24"/>
      <c r="AB2922" s="24"/>
      <c r="AC2922" s="24"/>
      <c r="AD2922" s="24"/>
      <c r="AE2922" s="24"/>
      <c r="AV2922" s="24"/>
      <c r="AW2922" s="24"/>
      <c r="AX2922" s="24"/>
      <c r="AY2922" s="24"/>
    </row>
    <row r="2923" spans="3:51" s="23" customFormat="1">
      <c r="C2923" s="115"/>
      <c r="D2923" s="115"/>
      <c r="E2923" s="115"/>
      <c r="O2923" s="24"/>
      <c r="AB2923" s="24"/>
      <c r="AC2923" s="24"/>
      <c r="AD2923" s="24"/>
      <c r="AE2923" s="24"/>
      <c r="AV2923" s="24"/>
      <c r="AW2923" s="24"/>
      <c r="AX2923" s="24"/>
      <c r="AY2923" s="24"/>
    </row>
    <row r="2924" spans="3:51" s="23" customFormat="1">
      <c r="C2924" s="115"/>
      <c r="D2924" s="115"/>
      <c r="E2924" s="115"/>
      <c r="O2924" s="24"/>
      <c r="AB2924" s="24"/>
      <c r="AC2924" s="24"/>
      <c r="AD2924" s="24"/>
      <c r="AE2924" s="24"/>
      <c r="AV2924" s="24"/>
      <c r="AW2924" s="24"/>
      <c r="AX2924" s="24"/>
      <c r="AY2924" s="24"/>
    </row>
    <row r="2925" spans="3:51" s="23" customFormat="1">
      <c r="C2925" s="115"/>
      <c r="D2925" s="115"/>
      <c r="E2925" s="115"/>
      <c r="O2925" s="24"/>
      <c r="AB2925" s="24"/>
      <c r="AC2925" s="24"/>
      <c r="AD2925" s="24"/>
      <c r="AE2925" s="24"/>
      <c r="AV2925" s="24"/>
      <c r="AW2925" s="24"/>
      <c r="AX2925" s="24"/>
      <c r="AY2925" s="24"/>
    </row>
    <row r="2926" spans="3:51" s="23" customFormat="1">
      <c r="C2926" s="115"/>
      <c r="D2926" s="115"/>
      <c r="E2926" s="115"/>
      <c r="O2926" s="24"/>
      <c r="AB2926" s="24"/>
      <c r="AC2926" s="24"/>
      <c r="AD2926" s="24"/>
      <c r="AE2926" s="24"/>
      <c r="AV2926" s="24"/>
      <c r="AW2926" s="24"/>
      <c r="AX2926" s="24"/>
      <c r="AY2926" s="24"/>
    </row>
    <row r="2927" spans="3:51" s="23" customFormat="1">
      <c r="C2927" s="115"/>
      <c r="D2927" s="115"/>
      <c r="E2927" s="115"/>
      <c r="O2927" s="24"/>
      <c r="AB2927" s="24"/>
      <c r="AC2927" s="24"/>
      <c r="AD2927" s="24"/>
      <c r="AE2927" s="24"/>
      <c r="AV2927" s="24"/>
      <c r="AW2927" s="24"/>
      <c r="AX2927" s="24"/>
      <c r="AY2927" s="24"/>
    </row>
    <row r="2928" spans="3:51" s="23" customFormat="1">
      <c r="C2928" s="115"/>
      <c r="D2928" s="115"/>
      <c r="E2928" s="115"/>
      <c r="O2928" s="24"/>
      <c r="AB2928" s="24"/>
      <c r="AC2928" s="24"/>
      <c r="AD2928" s="24"/>
      <c r="AE2928" s="24"/>
      <c r="AV2928" s="24"/>
      <c r="AW2928" s="24"/>
      <c r="AX2928" s="24"/>
      <c r="AY2928" s="24"/>
    </row>
    <row r="2929" spans="3:51" s="23" customFormat="1">
      <c r="C2929" s="115"/>
      <c r="D2929" s="115"/>
      <c r="E2929" s="115"/>
      <c r="O2929" s="24"/>
      <c r="AB2929" s="24"/>
      <c r="AC2929" s="24"/>
      <c r="AD2929" s="24"/>
      <c r="AE2929" s="24"/>
      <c r="AV2929" s="24"/>
      <c r="AW2929" s="24"/>
      <c r="AX2929" s="24"/>
      <c r="AY2929" s="24"/>
    </row>
    <row r="2930" spans="3:51" s="23" customFormat="1">
      <c r="C2930" s="115"/>
      <c r="D2930" s="115"/>
      <c r="E2930" s="115"/>
      <c r="O2930" s="24"/>
      <c r="AB2930" s="24"/>
      <c r="AC2930" s="24"/>
      <c r="AD2930" s="24"/>
      <c r="AE2930" s="24"/>
      <c r="AV2930" s="24"/>
      <c r="AW2930" s="24"/>
      <c r="AX2930" s="24"/>
      <c r="AY2930" s="24"/>
    </row>
    <row r="2931" spans="3:51" s="23" customFormat="1">
      <c r="C2931" s="115"/>
      <c r="D2931" s="115"/>
      <c r="E2931" s="115"/>
      <c r="O2931" s="24"/>
      <c r="AB2931" s="24"/>
      <c r="AC2931" s="24"/>
      <c r="AD2931" s="24"/>
      <c r="AE2931" s="24"/>
      <c r="AV2931" s="24"/>
      <c r="AW2931" s="24"/>
      <c r="AX2931" s="24"/>
      <c r="AY2931" s="24"/>
    </row>
    <row r="2932" spans="3:51" s="23" customFormat="1">
      <c r="C2932" s="115"/>
      <c r="D2932" s="115"/>
      <c r="E2932" s="115"/>
      <c r="O2932" s="24"/>
      <c r="AB2932" s="24"/>
      <c r="AC2932" s="24"/>
      <c r="AD2932" s="24"/>
      <c r="AE2932" s="24"/>
      <c r="AV2932" s="24"/>
      <c r="AW2932" s="24"/>
      <c r="AX2932" s="24"/>
      <c r="AY2932" s="24"/>
    </row>
    <row r="2933" spans="3:51" s="23" customFormat="1">
      <c r="C2933" s="115"/>
      <c r="D2933" s="115"/>
      <c r="E2933" s="115"/>
      <c r="O2933" s="24"/>
      <c r="AB2933" s="24"/>
      <c r="AC2933" s="24"/>
      <c r="AD2933" s="24"/>
      <c r="AE2933" s="24"/>
      <c r="AV2933" s="24"/>
      <c r="AW2933" s="24"/>
      <c r="AX2933" s="24"/>
      <c r="AY2933" s="24"/>
    </row>
    <row r="2934" spans="3:51" s="23" customFormat="1">
      <c r="C2934" s="115"/>
      <c r="D2934" s="115"/>
      <c r="E2934" s="115"/>
      <c r="O2934" s="24"/>
      <c r="AB2934" s="24"/>
      <c r="AC2934" s="24"/>
      <c r="AD2934" s="24"/>
      <c r="AE2934" s="24"/>
      <c r="AV2934" s="24"/>
      <c r="AW2934" s="24"/>
      <c r="AX2934" s="24"/>
      <c r="AY2934" s="24"/>
    </row>
    <row r="2935" spans="3:51" s="23" customFormat="1">
      <c r="C2935" s="115"/>
      <c r="D2935" s="115"/>
      <c r="E2935" s="115"/>
      <c r="O2935" s="24"/>
      <c r="AB2935" s="24"/>
      <c r="AC2935" s="24"/>
      <c r="AD2935" s="24"/>
      <c r="AE2935" s="24"/>
      <c r="AV2935" s="24"/>
      <c r="AW2935" s="24"/>
      <c r="AX2935" s="24"/>
      <c r="AY2935" s="24"/>
    </row>
    <row r="2936" spans="3:51" s="23" customFormat="1">
      <c r="C2936" s="115"/>
      <c r="D2936" s="115"/>
      <c r="E2936" s="115"/>
      <c r="O2936" s="24"/>
      <c r="AB2936" s="24"/>
      <c r="AC2936" s="24"/>
      <c r="AD2936" s="24"/>
      <c r="AE2936" s="24"/>
      <c r="AV2936" s="24"/>
      <c r="AW2936" s="24"/>
      <c r="AX2936" s="24"/>
      <c r="AY2936" s="24"/>
    </row>
    <row r="2937" spans="3:51" s="23" customFormat="1">
      <c r="C2937" s="115"/>
      <c r="D2937" s="115"/>
      <c r="E2937" s="115"/>
      <c r="O2937" s="24"/>
      <c r="AB2937" s="24"/>
      <c r="AC2937" s="24"/>
      <c r="AD2937" s="24"/>
      <c r="AE2937" s="24"/>
      <c r="AV2937" s="24"/>
      <c r="AW2937" s="24"/>
      <c r="AX2937" s="24"/>
      <c r="AY2937" s="24"/>
    </row>
    <row r="2938" spans="3:51" s="23" customFormat="1">
      <c r="C2938" s="115"/>
      <c r="D2938" s="115"/>
      <c r="E2938" s="115"/>
      <c r="O2938" s="24"/>
      <c r="AB2938" s="24"/>
      <c r="AC2938" s="24"/>
      <c r="AD2938" s="24"/>
      <c r="AE2938" s="24"/>
      <c r="AV2938" s="24"/>
      <c r="AW2938" s="24"/>
      <c r="AX2938" s="24"/>
      <c r="AY2938" s="24"/>
    </row>
    <row r="2939" spans="3:51" s="23" customFormat="1">
      <c r="C2939" s="115"/>
      <c r="D2939" s="115"/>
      <c r="E2939" s="115"/>
      <c r="O2939" s="24"/>
      <c r="AB2939" s="24"/>
      <c r="AC2939" s="24"/>
      <c r="AD2939" s="24"/>
      <c r="AE2939" s="24"/>
      <c r="AV2939" s="24"/>
      <c r="AW2939" s="24"/>
      <c r="AX2939" s="24"/>
      <c r="AY2939" s="24"/>
    </row>
    <row r="2940" spans="3:51" s="23" customFormat="1">
      <c r="C2940" s="115"/>
      <c r="D2940" s="115"/>
      <c r="E2940" s="115"/>
      <c r="O2940" s="24"/>
      <c r="AB2940" s="24"/>
      <c r="AC2940" s="24"/>
      <c r="AD2940" s="24"/>
      <c r="AE2940" s="24"/>
      <c r="AV2940" s="24"/>
      <c r="AW2940" s="24"/>
      <c r="AX2940" s="24"/>
      <c r="AY2940" s="24"/>
    </row>
    <row r="2941" spans="3:51" s="23" customFormat="1">
      <c r="C2941" s="115"/>
      <c r="D2941" s="115"/>
      <c r="E2941" s="115"/>
      <c r="O2941" s="24"/>
      <c r="AB2941" s="24"/>
      <c r="AC2941" s="24"/>
      <c r="AD2941" s="24"/>
      <c r="AE2941" s="24"/>
      <c r="AV2941" s="24"/>
      <c r="AW2941" s="24"/>
      <c r="AX2941" s="24"/>
      <c r="AY2941" s="24"/>
    </row>
    <row r="2942" spans="3:51" s="23" customFormat="1">
      <c r="C2942" s="115"/>
      <c r="D2942" s="115"/>
      <c r="E2942" s="115"/>
      <c r="O2942" s="24"/>
      <c r="AB2942" s="24"/>
      <c r="AC2942" s="24"/>
      <c r="AD2942" s="24"/>
      <c r="AE2942" s="24"/>
      <c r="AV2942" s="24"/>
      <c r="AW2942" s="24"/>
      <c r="AX2942" s="24"/>
      <c r="AY2942" s="24"/>
    </row>
    <row r="2943" spans="3:51" s="23" customFormat="1">
      <c r="C2943" s="115"/>
      <c r="D2943" s="115"/>
      <c r="E2943" s="115"/>
      <c r="O2943" s="24"/>
      <c r="AB2943" s="24"/>
      <c r="AC2943" s="24"/>
      <c r="AD2943" s="24"/>
      <c r="AE2943" s="24"/>
      <c r="AV2943" s="24"/>
      <c r="AW2943" s="24"/>
      <c r="AX2943" s="24"/>
      <c r="AY2943" s="24"/>
    </row>
    <row r="2944" spans="3:51" s="23" customFormat="1">
      <c r="C2944" s="115"/>
      <c r="D2944" s="115"/>
      <c r="E2944" s="115"/>
      <c r="O2944" s="24"/>
      <c r="AB2944" s="24"/>
      <c r="AC2944" s="24"/>
      <c r="AD2944" s="24"/>
      <c r="AE2944" s="24"/>
      <c r="AV2944" s="24"/>
      <c r="AW2944" s="24"/>
      <c r="AX2944" s="24"/>
      <c r="AY2944" s="24"/>
    </row>
    <row r="2945" spans="3:51" s="23" customFormat="1">
      <c r="C2945" s="115"/>
      <c r="D2945" s="115"/>
      <c r="E2945" s="115"/>
      <c r="O2945" s="24"/>
      <c r="AB2945" s="24"/>
      <c r="AC2945" s="24"/>
      <c r="AD2945" s="24"/>
      <c r="AE2945" s="24"/>
      <c r="AV2945" s="24"/>
      <c r="AW2945" s="24"/>
      <c r="AX2945" s="24"/>
      <c r="AY2945" s="24"/>
    </row>
    <row r="2946" spans="3:51" s="23" customFormat="1">
      <c r="C2946" s="115"/>
      <c r="D2946" s="115"/>
      <c r="E2946" s="115"/>
      <c r="O2946" s="24"/>
      <c r="AB2946" s="24"/>
      <c r="AC2946" s="24"/>
      <c r="AD2946" s="24"/>
      <c r="AE2946" s="24"/>
      <c r="AV2946" s="24"/>
      <c r="AW2946" s="24"/>
      <c r="AX2946" s="24"/>
      <c r="AY2946" s="24"/>
    </row>
    <row r="2947" spans="3:51" s="23" customFormat="1">
      <c r="C2947" s="115"/>
      <c r="D2947" s="115"/>
      <c r="E2947" s="115"/>
      <c r="O2947" s="24"/>
      <c r="AB2947" s="24"/>
      <c r="AC2947" s="24"/>
      <c r="AD2947" s="24"/>
      <c r="AE2947" s="24"/>
      <c r="AV2947" s="24"/>
      <c r="AW2947" s="24"/>
      <c r="AX2947" s="24"/>
      <c r="AY2947" s="24"/>
    </row>
    <row r="2948" spans="3:51" s="23" customFormat="1">
      <c r="C2948" s="115"/>
      <c r="D2948" s="115"/>
      <c r="E2948" s="115"/>
      <c r="O2948" s="24"/>
      <c r="AB2948" s="24"/>
      <c r="AC2948" s="24"/>
      <c r="AD2948" s="24"/>
      <c r="AE2948" s="24"/>
      <c r="AV2948" s="24"/>
      <c r="AW2948" s="24"/>
      <c r="AX2948" s="24"/>
      <c r="AY2948" s="24"/>
    </row>
    <row r="2949" spans="3:51" s="23" customFormat="1">
      <c r="C2949" s="115"/>
      <c r="D2949" s="115"/>
      <c r="E2949" s="115"/>
      <c r="O2949" s="24"/>
      <c r="AB2949" s="24"/>
      <c r="AC2949" s="24"/>
      <c r="AD2949" s="24"/>
      <c r="AE2949" s="24"/>
      <c r="AV2949" s="24"/>
      <c r="AW2949" s="24"/>
      <c r="AX2949" s="24"/>
      <c r="AY2949" s="24"/>
    </row>
    <row r="2950" spans="3:51" s="23" customFormat="1">
      <c r="C2950" s="115"/>
      <c r="D2950" s="115"/>
      <c r="E2950" s="115"/>
      <c r="O2950" s="24"/>
      <c r="AB2950" s="24"/>
      <c r="AC2950" s="24"/>
      <c r="AD2950" s="24"/>
      <c r="AE2950" s="24"/>
      <c r="AV2950" s="24"/>
      <c r="AW2950" s="24"/>
      <c r="AX2950" s="24"/>
      <c r="AY2950" s="24"/>
    </row>
    <row r="2951" spans="3:51" s="23" customFormat="1">
      <c r="C2951" s="115"/>
      <c r="D2951" s="115"/>
      <c r="E2951" s="115"/>
      <c r="O2951" s="24"/>
      <c r="AB2951" s="24"/>
      <c r="AC2951" s="24"/>
      <c r="AD2951" s="24"/>
      <c r="AE2951" s="24"/>
      <c r="AV2951" s="24"/>
      <c r="AW2951" s="24"/>
      <c r="AX2951" s="24"/>
      <c r="AY2951" s="24"/>
    </row>
    <row r="2952" spans="3:51" s="23" customFormat="1">
      <c r="C2952" s="115"/>
      <c r="D2952" s="115"/>
      <c r="E2952" s="115"/>
      <c r="O2952" s="24"/>
      <c r="AB2952" s="24"/>
      <c r="AC2952" s="24"/>
      <c r="AD2952" s="24"/>
      <c r="AE2952" s="24"/>
      <c r="AV2952" s="24"/>
      <c r="AW2952" s="24"/>
      <c r="AX2952" s="24"/>
      <c r="AY2952" s="24"/>
    </row>
    <row r="2953" spans="3:51" s="23" customFormat="1">
      <c r="C2953" s="115"/>
      <c r="D2953" s="115"/>
      <c r="E2953" s="115"/>
      <c r="O2953" s="24"/>
      <c r="AB2953" s="24"/>
      <c r="AC2953" s="24"/>
      <c r="AD2953" s="24"/>
      <c r="AE2953" s="24"/>
      <c r="AV2953" s="24"/>
      <c r="AW2953" s="24"/>
      <c r="AX2953" s="24"/>
      <c r="AY2953" s="24"/>
    </row>
    <row r="2954" spans="3:51" s="23" customFormat="1">
      <c r="C2954" s="115"/>
      <c r="D2954" s="115"/>
      <c r="E2954" s="115"/>
      <c r="O2954" s="24"/>
      <c r="AB2954" s="24"/>
      <c r="AC2954" s="24"/>
      <c r="AD2954" s="24"/>
      <c r="AE2954" s="24"/>
      <c r="AV2954" s="24"/>
      <c r="AW2954" s="24"/>
      <c r="AX2954" s="24"/>
      <c r="AY2954" s="24"/>
    </row>
    <row r="2955" spans="3:51" s="23" customFormat="1">
      <c r="C2955" s="115"/>
      <c r="D2955" s="115"/>
      <c r="E2955" s="115"/>
      <c r="O2955" s="24"/>
      <c r="AB2955" s="24"/>
      <c r="AC2955" s="24"/>
      <c r="AD2955" s="24"/>
      <c r="AE2955" s="24"/>
      <c r="AV2955" s="24"/>
      <c r="AW2955" s="24"/>
      <c r="AX2955" s="24"/>
      <c r="AY2955" s="24"/>
    </row>
    <row r="2956" spans="3:51" s="23" customFormat="1">
      <c r="C2956" s="115"/>
      <c r="D2956" s="115"/>
      <c r="E2956" s="115"/>
      <c r="O2956" s="24"/>
      <c r="AB2956" s="24"/>
      <c r="AC2956" s="24"/>
      <c r="AD2956" s="24"/>
      <c r="AE2956" s="24"/>
      <c r="AV2956" s="24"/>
      <c r="AW2956" s="24"/>
      <c r="AX2956" s="24"/>
      <c r="AY2956" s="24"/>
    </row>
    <row r="2957" spans="3:51" s="23" customFormat="1">
      <c r="C2957" s="115"/>
      <c r="D2957" s="115"/>
      <c r="E2957" s="115"/>
      <c r="O2957" s="24"/>
      <c r="AB2957" s="24"/>
      <c r="AC2957" s="24"/>
      <c r="AD2957" s="24"/>
      <c r="AE2957" s="24"/>
      <c r="AV2957" s="24"/>
      <c r="AW2957" s="24"/>
      <c r="AX2957" s="24"/>
      <c r="AY2957" s="24"/>
    </row>
    <row r="2958" spans="3:51" s="23" customFormat="1">
      <c r="C2958" s="115"/>
      <c r="D2958" s="115"/>
      <c r="E2958" s="115"/>
      <c r="O2958" s="24"/>
      <c r="AB2958" s="24"/>
      <c r="AC2958" s="24"/>
      <c r="AD2958" s="24"/>
      <c r="AE2958" s="24"/>
      <c r="AV2958" s="24"/>
      <c r="AW2958" s="24"/>
      <c r="AX2958" s="24"/>
      <c r="AY2958" s="24"/>
    </row>
    <row r="2959" spans="3:51" s="23" customFormat="1">
      <c r="C2959" s="115"/>
      <c r="D2959" s="115"/>
      <c r="E2959" s="115"/>
      <c r="O2959" s="24"/>
      <c r="AB2959" s="24"/>
      <c r="AC2959" s="24"/>
      <c r="AD2959" s="24"/>
      <c r="AE2959" s="24"/>
      <c r="AV2959" s="24"/>
      <c r="AW2959" s="24"/>
      <c r="AX2959" s="24"/>
      <c r="AY2959" s="24"/>
    </row>
    <row r="2960" spans="3:51" s="23" customFormat="1">
      <c r="C2960" s="115"/>
      <c r="D2960" s="115"/>
      <c r="E2960" s="115"/>
      <c r="O2960" s="24"/>
      <c r="AB2960" s="24"/>
      <c r="AC2960" s="24"/>
      <c r="AD2960" s="24"/>
      <c r="AE2960" s="24"/>
      <c r="AV2960" s="24"/>
      <c r="AW2960" s="24"/>
      <c r="AX2960" s="24"/>
      <c r="AY2960" s="24"/>
    </row>
    <row r="2961" spans="3:51" s="23" customFormat="1">
      <c r="C2961" s="115"/>
      <c r="D2961" s="115"/>
      <c r="E2961" s="115"/>
      <c r="O2961" s="24"/>
      <c r="AB2961" s="24"/>
      <c r="AC2961" s="24"/>
      <c r="AD2961" s="24"/>
      <c r="AE2961" s="24"/>
      <c r="AV2961" s="24"/>
      <c r="AW2961" s="24"/>
      <c r="AX2961" s="24"/>
      <c r="AY2961" s="24"/>
    </row>
    <row r="2962" spans="3:51" s="23" customFormat="1">
      <c r="C2962" s="115"/>
      <c r="D2962" s="115"/>
      <c r="E2962" s="115"/>
      <c r="O2962" s="24"/>
      <c r="AB2962" s="24"/>
      <c r="AC2962" s="24"/>
      <c r="AD2962" s="24"/>
      <c r="AE2962" s="24"/>
      <c r="AV2962" s="24"/>
      <c r="AW2962" s="24"/>
      <c r="AX2962" s="24"/>
      <c r="AY2962" s="24"/>
    </row>
    <row r="2963" spans="3:51" s="23" customFormat="1">
      <c r="C2963" s="115"/>
      <c r="D2963" s="115"/>
      <c r="E2963" s="115"/>
      <c r="O2963" s="24"/>
      <c r="AB2963" s="24"/>
      <c r="AC2963" s="24"/>
      <c r="AD2963" s="24"/>
      <c r="AE2963" s="24"/>
      <c r="AV2963" s="24"/>
      <c r="AW2963" s="24"/>
      <c r="AX2963" s="24"/>
      <c r="AY2963" s="24"/>
    </row>
    <row r="2964" spans="3:51" s="23" customFormat="1">
      <c r="C2964" s="115"/>
      <c r="D2964" s="115"/>
      <c r="E2964" s="115"/>
      <c r="O2964" s="24"/>
      <c r="AB2964" s="24"/>
      <c r="AC2964" s="24"/>
      <c r="AD2964" s="24"/>
      <c r="AE2964" s="24"/>
      <c r="AV2964" s="24"/>
      <c r="AW2964" s="24"/>
      <c r="AX2964" s="24"/>
      <c r="AY2964" s="24"/>
    </row>
    <row r="2965" spans="3:51" s="23" customFormat="1">
      <c r="C2965" s="115"/>
      <c r="D2965" s="115"/>
      <c r="E2965" s="115"/>
      <c r="O2965" s="24"/>
      <c r="AB2965" s="24"/>
      <c r="AC2965" s="24"/>
      <c r="AD2965" s="24"/>
      <c r="AE2965" s="24"/>
      <c r="AV2965" s="24"/>
      <c r="AW2965" s="24"/>
      <c r="AX2965" s="24"/>
      <c r="AY2965" s="24"/>
    </row>
    <row r="2966" spans="3:51" s="23" customFormat="1">
      <c r="C2966" s="115"/>
      <c r="D2966" s="115"/>
      <c r="E2966" s="115"/>
      <c r="O2966" s="24"/>
      <c r="AB2966" s="24"/>
      <c r="AC2966" s="24"/>
      <c r="AD2966" s="24"/>
      <c r="AE2966" s="24"/>
      <c r="AV2966" s="24"/>
      <c r="AW2966" s="24"/>
      <c r="AX2966" s="24"/>
      <c r="AY2966" s="24"/>
    </row>
    <row r="2967" spans="3:51" s="23" customFormat="1">
      <c r="C2967" s="115"/>
      <c r="D2967" s="115"/>
      <c r="E2967" s="115"/>
      <c r="O2967" s="24"/>
      <c r="AB2967" s="24"/>
      <c r="AC2967" s="24"/>
      <c r="AD2967" s="24"/>
      <c r="AE2967" s="24"/>
      <c r="AV2967" s="24"/>
      <c r="AW2967" s="24"/>
      <c r="AX2967" s="24"/>
      <c r="AY2967" s="24"/>
    </row>
    <row r="2968" spans="3:51" s="23" customFormat="1">
      <c r="C2968" s="115"/>
      <c r="D2968" s="115"/>
      <c r="E2968" s="115"/>
      <c r="O2968" s="24"/>
      <c r="AB2968" s="24"/>
      <c r="AC2968" s="24"/>
      <c r="AD2968" s="24"/>
      <c r="AE2968" s="24"/>
      <c r="AV2968" s="24"/>
      <c r="AW2968" s="24"/>
      <c r="AX2968" s="24"/>
      <c r="AY2968" s="24"/>
    </row>
    <row r="2969" spans="3:51" s="23" customFormat="1">
      <c r="C2969" s="115"/>
      <c r="D2969" s="115"/>
      <c r="E2969" s="115"/>
      <c r="O2969" s="24"/>
      <c r="AB2969" s="24"/>
      <c r="AC2969" s="24"/>
      <c r="AD2969" s="24"/>
      <c r="AE2969" s="24"/>
      <c r="AV2969" s="24"/>
      <c r="AW2969" s="24"/>
      <c r="AX2969" s="24"/>
      <c r="AY2969" s="24"/>
    </row>
    <row r="2970" spans="3:51" s="23" customFormat="1">
      <c r="C2970" s="115"/>
      <c r="D2970" s="115"/>
      <c r="E2970" s="115"/>
      <c r="O2970" s="24"/>
      <c r="AB2970" s="24"/>
      <c r="AC2970" s="24"/>
      <c r="AD2970" s="24"/>
      <c r="AE2970" s="24"/>
      <c r="AV2970" s="24"/>
      <c r="AW2970" s="24"/>
      <c r="AX2970" s="24"/>
      <c r="AY2970" s="24"/>
    </row>
    <row r="2971" spans="3:51" s="23" customFormat="1">
      <c r="C2971" s="115"/>
      <c r="D2971" s="115"/>
      <c r="E2971" s="115"/>
      <c r="O2971" s="24"/>
      <c r="AB2971" s="24"/>
      <c r="AC2971" s="24"/>
      <c r="AD2971" s="24"/>
      <c r="AE2971" s="24"/>
      <c r="AV2971" s="24"/>
      <c r="AW2971" s="24"/>
      <c r="AX2971" s="24"/>
      <c r="AY2971" s="24"/>
    </row>
    <row r="2972" spans="3:51" s="23" customFormat="1">
      <c r="C2972" s="115"/>
      <c r="D2972" s="115"/>
      <c r="E2972" s="115"/>
      <c r="O2972" s="24"/>
      <c r="AB2972" s="24"/>
      <c r="AC2972" s="24"/>
      <c r="AD2972" s="24"/>
      <c r="AE2972" s="24"/>
      <c r="AV2972" s="24"/>
      <c r="AW2972" s="24"/>
      <c r="AX2972" s="24"/>
      <c r="AY2972" s="24"/>
    </row>
    <row r="2973" spans="3:51" s="23" customFormat="1">
      <c r="C2973" s="115"/>
      <c r="D2973" s="115"/>
      <c r="E2973" s="115"/>
      <c r="O2973" s="24"/>
      <c r="AB2973" s="24"/>
      <c r="AC2973" s="24"/>
      <c r="AD2973" s="24"/>
      <c r="AE2973" s="24"/>
      <c r="AV2973" s="24"/>
      <c r="AW2973" s="24"/>
      <c r="AX2973" s="24"/>
      <c r="AY2973" s="24"/>
    </row>
    <row r="2974" spans="3:51" s="23" customFormat="1">
      <c r="C2974" s="115"/>
      <c r="D2974" s="115"/>
      <c r="E2974" s="115"/>
      <c r="O2974" s="24"/>
      <c r="AB2974" s="24"/>
      <c r="AC2974" s="24"/>
      <c r="AD2974" s="24"/>
      <c r="AE2974" s="24"/>
      <c r="AV2974" s="24"/>
      <c r="AW2974" s="24"/>
      <c r="AX2974" s="24"/>
      <c r="AY2974" s="24"/>
    </row>
    <row r="2975" spans="3:51" s="23" customFormat="1">
      <c r="C2975" s="115"/>
      <c r="D2975" s="115"/>
      <c r="E2975" s="115"/>
      <c r="O2975" s="24"/>
      <c r="AB2975" s="24"/>
      <c r="AC2975" s="24"/>
      <c r="AD2975" s="24"/>
      <c r="AE2975" s="24"/>
      <c r="AV2975" s="24"/>
      <c r="AW2975" s="24"/>
      <c r="AX2975" s="24"/>
      <c r="AY2975" s="24"/>
    </row>
    <row r="2976" spans="3:51" s="23" customFormat="1">
      <c r="C2976" s="115"/>
      <c r="D2976" s="115"/>
      <c r="E2976" s="115"/>
      <c r="O2976" s="24"/>
      <c r="AB2976" s="24"/>
      <c r="AC2976" s="24"/>
      <c r="AD2976" s="24"/>
      <c r="AE2976" s="24"/>
      <c r="AV2976" s="24"/>
      <c r="AW2976" s="24"/>
      <c r="AX2976" s="24"/>
      <c r="AY2976" s="24"/>
    </row>
    <row r="2977" spans="3:51" s="23" customFormat="1">
      <c r="C2977" s="115"/>
      <c r="D2977" s="115"/>
      <c r="E2977" s="115"/>
      <c r="O2977" s="24"/>
      <c r="AB2977" s="24"/>
      <c r="AC2977" s="24"/>
      <c r="AD2977" s="24"/>
      <c r="AE2977" s="24"/>
      <c r="AV2977" s="24"/>
      <c r="AW2977" s="24"/>
      <c r="AX2977" s="24"/>
      <c r="AY2977" s="24"/>
    </row>
    <row r="2978" spans="3:51" s="23" customFormat="1">
      <c r="C2978" s="115"/>
      <c r="D2978" s="115"/>
      <c r="E2978" s="115"/>
      <c r="O2978" s="24"/>
      <c r="AB2978" s="24"/>
      <c r="AC2978" s="24"/>
      <c r="AD2978" s="24"/>
      <c r="AE2978" s="24"/>
      <c r="AV2978" s="24"/>
      <c r="AW2978" s="24"/>
      <c r="AX2978" s="24"/>
      <c r="AY2978" s="24"/>
    </row>
    <row r="2979" spans="3:51" s="23" customFormat="1">
      <c r="C2979" s="115"/>
      <c r="D2979" s="115"/>
      <c r="E2979" s="115"/>
      <c r="O2979" s="24"/>
      <c r="AB2979" s="24"/>
      <c r="AC2979" s="24"/>
      <c r="AD2979" s="24"/>
      <c r="AE2979" s="24"/>
      <c r="AV2979" s="24"/>
      <c r="AW2979" s="24"/>
      <c r="AX2979" s="24"/>
      <c r="AY2979" s="24"/>
    </row>
    <row r="2980" spans="3:51" s="23" customFormat="1">
      <c r="C2980" s="115"/>
      <c r="D2980" s="115"/>
      <c r="E2980" s="115"/>
      <c r="O2980" s="24"/>
      <c r="AB2980" s="24"/>
      <c r="AC2980" s="24"/>
      <c r="AD2980" s="24"/>
      <c r="AE2980" s="24"/>
      <c r="AV2980" s="24"/>
      <c r="AW2980" s="24"/>
      <c r="AX2980" s="24"/>
      <c r="AY2980" s="24"/>
    </row>
    <row r="2981" spans="3:51" s="23" customFormat="1">
      <c r="C2981" s="115"/>
      <c r="D2981" s="115"/>
      <c r="E2981" s="115"/>
      <c r="O2981" s="24"/>
      <c r="AB2981" s="24"/>
      <c r="AC2981" s="24"/>
      <c r="AD2981" s="24"/>
      <c r="AE2981" s="24"/>
      <c r="AV2981" s="24"/>
      <c r="AW2981" s="24"/>
      <c r="AX2981" s="24"/>
      <c r="AY2981" s="24"/>
    </row>
    <row r="2982" spans="3:51" s="23" customFormat="1">
      <c r="C2982" s="115"/>
      <c r="D2982" s="115"/>
      <c r="E2982" s="115"/>
      <c r="O2982" s="24"/>
      <c r="AB2982" s="24"/>
      <c r="AC2982" s="24"/>
      <c r="AD2982" s="24"/>
      <c r="AE2982" s="24"/>
      <c r="AV2982" s="24"/>
      <c r="AW2982" s="24"/>
      <c r="AX2982" s="24"/>
      <c r="AY2982" s="24"/>
    </row>
    <row r="2983" spans="3:51" s="23" customFormat="1">
      <c r="C2983" s="115"/>
      <c r="D2983" s="115"/>
      <c r="E2983" s="115"/>
      <c r="O2983" s="24"/>
      <c r="AB2983" s="24"/>
      <c r="AC2983" s="24"/>
      <c r="AD2983" s="24"/>
      <c r="AE2983" s="24"/>
      <c r="AV2983" s="24"/>
      <c r="AW2983" s="24"/>
      <c r="AX2983" s="24"/>
      <c r="AY2983" s="24"/>
    </row>
    <row r="2984" spans="3:51" s="23" customFormat="1">
      <c r="C2984" s="115"/>
      <c r="D2984" s="115"/>
      <c r="E2984" s="115"/>
      <c r="O2984" s="24"/>
      <c r="AB2984" s="24"/>
      <c r="AC2984" s="24"/>
      <c r="AD2984" s="24"/>
      <c r="AE2984" s="24"/>
      <c r="AV2984" s="24"/>
      <c r="AW2984" s="24"/>
      <c r="AX2984" s="24"/>
      <c r="AY2984" s="24"/>
    </row>
    <row r="2985" spans="3:51" s="23" customFormat="1">
      <c r="C2985" s="115"/>
      <c r="D2985" s="115"/>
      <c r="E2985" s="115"/>
      <c r="O2985" s="24"/>
      <c r="AB2985" s="24"/>
      <c r="AC2985" s="24"/>
      <c r="AD2985" s="24"/>
      <c r="AE2985" s="24"/>
      <c r="AV2985" s="24"/>
      <c r="AW2985" s="24"/>
      <c r="AX2985" s="24"/>
      <c r="AY2985" s="24"/>
    </row>
    <row r="2986" spans="3:51" s="23" customFormat="1">
      <c r="C2986" s="115"/>
      <c r="D2986" s="115"/>
      <c r="E2986" s="115"/>
      <c r="O2986" s="24"/>
      <c r="AB2986" s="24"/>
      <c r="AC2986" s="24"/>
      <c r="AD2986" s="24"/>
      <c r="AE2986" s="24"/>
      <c r="AV2986" s="24"/>
      <c r="AW2986" s="24"/>
      <c r="AX2986" s="24"/>
      <c r="AY2986" s="24"/>
    </row>
    <row r="2987" spans="3:51" s="23" customFormat="1">
      <c r="C2987" s="115"/>
      <c r="D2987" s="115"/>
      <c r="E2987" s="115"/>
      <c r="O2987" s="24"/>
      <c r="AB2987" s="24"/>
      <c r="AC2987" s="24"/>
      <c r="AD2987" s="24"/>
      <c r="AE2987" s="24"/>
      <c r="AV2987" s="24"/>
      <c r="AW2987" s="24"/>
      <c r="AX2987" s="24"/>
      <c r="AY2987" s="24"/>
    </row>
    <row r="2988" spans="3:51" s="23" customFormat="1">
      <c r="C2988" s="115"/>
      <c r="D2988" s="115"/>
      <c r="E2988" s="115"/>
      <c r="O2988" s="24"/>
      <c r="AB2988" s="24"/>
      <c r="AC2988" s="24"/>
      <c r="AD2988" s="24"/>
      <c r="AE2988" s="24"/>
      <c r="AV2988" s="24"/>
      <c r="AW2988" s="24"/>
      <c r="AX2988" s="24"/>
      <c r="AY2988" s="24"/>
    </row>
    <row r="2989" spans="3:51" s="23" customFormat="1">
      <c r="C2989" s="115"/>
      <c r="D2989" s="115"/>
      <c r="E2989" s="115"/>
      <c r="O2989" s="24"/>
      <c r="AB2989" s="24"/>
      <c r="AC2989" s="24"/>
      <c r="AD2989" s="24"/>
      <c r="AE2989" s="24"/>
      <c r="AV2989" s="24"/>
      <c r="AW2989" s="24"/>
      <c r="AX2989" s="24"/>
      <c r="AY2989" s="24"/>
    </row>
    <row r="2990" spans="3:51" s="23" customFormat="1">
      <c r="C2990" s="115"/>
      <c r="D2990" s="115"/>
      <c r="E2990" s="115"/>
      <c r="O2990" s="24"/>
      <c r="AB2990" s="24"/>
      <c r="AC2990" s="24"/>
      <c r="AD2990" s="24"/>
      <c r="AE2990" s="24"/>
      <c r="AV2990" s="24"/>
      <c r="AW2990" s="24"/>
      <c r="AX2990" s="24"/>
      <c r="AY2990" s="24"/>
    </row>
    <row r="2991" spans="3:51" s="23" customFormat="1">
      <c r="C2991" s="115"/>
      <c r="D2991" s="115"/>
      <c r="E2991" s="115"/>
      <c r="O2991" s="24"/>
      <c r="AB2991" s="24"/>
      <c r="AC2991" s="24"/>
      <c r="AD2991" s="24"/>
      <c r="AE2991" s="24"/>
      <c r="AV2991" s="24"/>
      <c r="AW2991" s="24"/>
      <c r="AX2991" s="24"/>
      <c r="AY2991" s="24"/>
    </row>
    <row r="2992" spans="3:51" s="23" customFormat="1">
      <c r="C2992" s="115"/>
      <c r="D2992" s="115"/>
      <c r="E2992" s="115"/>
      <c r="O2992" s="24"/>
      <c r="AB2992" s="24"/>
      <c r="AC2992" s="24"/>
      <c r="AD2992" s="24"/>
      <c r="AE2992" s="24"/>
      <c r="AV2992" s="24"/>
      <c r="AW2992" s="24"/>
      <c r="AX2992" s="24"/>
      <c r="AY2992" s="24"/>
    </row>
    <row r="2993" spans="3:51" s="23" customFormat="1">
      <c r="C2993" s="115"/>
      <c r="D2993" s="115"/>
      <c r="E2993" s="115"/>
      <c r="O2993" s="24"/>
      <c r="AB2993" s="24"/>
      <c r="AC2993" s="24"/>
      <c r="AD2993" s="24"/>
      <c r="AE2993" s="24"/>
      <c r="AV2993" s="24"/>
      <c r="AW2993" s="24"/>
      <c r="AX2993" s="24"/>
      <c r="AY2993" s="24"/>
    </row>
    <row r="2994" spans="3:51" s="23" customFormat="1">
      <c r="C2994" s="115"/>
      <c r="D2994" s="115"/>
      <c r="E2994" s="115"/>
      <c r="O2994" s="24"/>
      <c r="AB2994" s="24"/>
      <c r="AC2994" s="24"/>
      <c r="AD2994" s="24"/>
      <c r="AE2994" s="24"/>
      <c r="AV2994" s="24"/>
      <c r="AW2994" s="24"/>
      <c r="AX2994" s="24"/>
      <c r="AY2994" s="24"/>
    </row>
    <row r="2995" spans="3:51" s="23" customFormat="1">
      <c r="C2995" s="115"/>
      <c r="D2995" s="115"/>
      <c r="E2995" s="115"/>
      <c r="O2995" s="24"/>
      <c r="AB2995" s="24"/>
      <c r="AC2995" s="24"/>
      <c r="AD2995" s="24"/>
      <c r="AE2995" s="24"/>
      <c r="AV2995" s="24"/>
      <c r="AW2995" s="24"/>
      <c r="AX2995" s="24"/>
      <c r="AY2995" s="24"/>
    </row>
    <row r="2996" spans="3:51" s="23" customFormat="1">
      <c r="C2996" s="115"/>
      <c r="D2996" s="115"/>
      <c r="E2996" s="115"/>
      <c r="O2996" s="24"/>
      <c r="AB2996" s="24"/>
      <c r="AC2996" s="24"/>
      <c r="AD2996" s="24"/>
      <c r="AE2996" s="24"/>
      <c r="AV2996" s="24"/>
      <c r="AW2996" s="24"/>
      <c r="AX2996" s="24"/>
      <c r="AY2996" s="24"/>
    </row>
    <row r="2997" spans="3:51" s="23" customFormat="1">
      <c r="C2997" s="115"/>
      <c r="D2997" s="115"/>
      <c r="E2997" s="115"/>
      <c r="O2997" s="24"/>
      <c r="AB2997" s="24"/>
      <c r="AC2997" s="24"/>
      <c r="AD2997" s="24"/>
      <c r="AE2997" s="24"/>
      <c r="AV2997" s="24"/>
      <c r="AW2997" s="24"/>
      <c r="AX2997" s="24"/>
      <c r="AY2997" s="24"/>
    </row>
    <row r="2998" spans="3:51" s="23" customFormat="1">
      <c r="C2998" s="115"/>
      <c r="D2998" s="115"/>
      <c r="E2998" s="115"/>
      <c r="O2998" s="24"/>
      <c r="AB2998" s="24"/>
      <c r="AC2998" s="24"/>
      <c r="AD2998" s="24"/>
      <c r="AE2998" s="24"/>
      <c r="AV2998" s="24"/>
      <c r="AW2998" s="24"/>
      <c r="AX2998" s="24"/>
      <c r="AY2998" s="24"/>
    </row>
    <row r="2999" spans="3:51" s="23" customFormat="1">
      <c r="C2999" s="115"/>
      <c r="D2999" s="115"/>
      <c r="E2999" s="115"/>
      <c r="O2999" s="24"/>
      <c r="AB2999" s="24"/>
      <c r="AC2999" s="24"/>
      <c r="AD2999" s="24"/>
      <c r="AE2999" s="24"/>
      <c r="AV2999" s="24"/>
      <c r="AW2999" s="24"/>
      <c r="AX2999" s="24"/>
      <c r="AY2999" s="24"/>
    </row>
    <row r="3000" spans="3:51" s="23" customFormat="1">
      <c r="C3000" s="115"/>
      <c r="D3000" s="115"/>
      <c r="E3000" s="115"/>
      <c r="O3000" s="24"/>
      <c r="AB3000" s="24"/>
      <c r="AC3000" s="24"/>
      <c r="AD3000" s="24"/>
      <c r="AE3000" s="24"/>
      <c r="AV3000" s="24"/>
      <c r="AW3000" s="24"/>
      <c r="AX3000" s="24"/>
      <c r="AY3000" s="24"/>
    </row>
    <row r="3001" spans="3:51" s="23" customFormat="1">
      <c r="C3001" s="115"/>
      <c r="D3001" s="115"/>
      <c r="E3001" s="115"/>
      <c r="O3001" s="24"/>
      <c r="AB3001" s="24"/>
      <c r="AC3001" s="24"/>
      <c r="AD3001" s="24"/>
      <c r="AE3001" s="24"/>
      <c r="AV3001" s="24"/>
      <c r="AW3001" s="24"/>
      <c r="AX3001" s="24"/>
      <c r="AY3001" s="24"/>
    </row>
    <row r="3002" spans="3:51" s="23" customFormat="1">
      <c r="C3002" s="115"/>
      <c r="D3002" s="115"/>
      <c r="E3002" s="115"/>
      <c r="O3002" s="24"/>
      <c r="AB3002" s="24"/>
      <c r="AC3002" s="24"/>
      <c r="AD3002" s="24"/>
      <c r="AE3002" s="24"/>
      <c r="AV3002" s="24"/>
      <c r="AW3002" s="24"/>
      <c r="AX3002" s="24"/>
      <c r="AY3002" s="24"/>
    </row>
    <row r="3003" spans="3:51" s="23" customFormat="1">
      <c r="C3003" s="115"/>
      <c r="D3003" s="115"/>
      <c r="E3003" s="115"/>
      <c r="O3003" s="24"/>
      <c r="AB3003" s="24"/>
      <c r="AC3003" s="24"/>
      <c r="AD3003" s="24"/>
      <c r="AE3003" s="24"/>
      <c r="AV3003" s="24"/>
      <c r="AW3003" s="24"/>
      <c r="AX3003" s="24"/>
      <c r="AY3003" s="24"/>
    </row>
    <row r="3004" spans="3:51" s="23" customFormat="1">
      <c r="C3004" s="115"/>
      <c r="D3004" s="115"/>
      <c r="E3004" s="115"/>
      <c r="O3004" s="24"/>
      <c r="AB3004" s="24"/>
      <c r="AC3004" s="24"/>
      <c r="AD3004" s="24"/>
      <c r="AE3004" s="24"/>
      <c r="AV3004" s="24"/>
      <c r="AW3004" s="24"/>
      <c r="AX3004" s="24"/>
      <c r="AY3004" s="24"/>
    </row>
    <row r="3005" spans="3:51" s="23" customFormat="1">
      <c r="C3005" s="115"/>
      <c r="D3005" s="115"/>
      <c r="E3005" s="115"/>
      <c r="O3005" s="24"/>
      <c r="AB3005" s="24"/>
      <c r="AC3005" s="24"/>
      <c r="AD3005" s="24"/>
      <c r="AE3005" s="24"/>
      <c r="AV3005" s="24"/>
      <c r="AW3005" s="24"/>
      <c r="AX3005" s="24"/>
      <c r="AY3005" s="24"/>
    </row>
    <row r="3006" spans="3:51" s="23" customFormat="1">
      <c r="C3006" s="115"/>
      <c r="D3006" s="115"/>
      <c r="E3006" s="115"/>
      <c r="O3006" s="24"/>
      <c r="AB3006" s="24"/>
      <c r="AC3006" s="24"/>
      <c r="AD3006" s="24"/>
      <c r="AE3006" s="24"/>
      <c r="AV3006" s="24"/>
      <c r="AW3006" s="24"/>
      <c r="AX3006" s="24"/>
      <c r="AY3006" s="24"/>
    </row>
    <row r="3007" spans="3:51" s="23" customFormat="1">
      <c r="C3007" s="115"/>
      <c r="D3007" s="115"/>
      <c r="E3007" s="115"/>
      <c r="O3007" s="24"/>
      <c r="AB3007" s="24"/>
      <c r="AC3007" s="24"/>
      <c r="AD3007" s="24"/>
      <c r="AE3007" s="24"/>
      <c r="AV3007" s="24"/>
      <c r="AW3007" s="24"/>
      <c r="AX3007" s="24"/>
      <c r="AY3007" s="24"/>
    </row>
    <row r="3008" spans="3:51" s="23" customFormat="1">
      <c r="C3008" s="115"/>
      <c r="D3008" s="115"/>
      <c r="E3008" s="115"/>
      <c r="O3008" s="24"/>
      <c r="AB3008" s="24"/>
      <c r="AC3008" s="24"/>
      <c r="AD3008" s="24"/>
      <c r="AE3008" s="24"/>
      <c r="AV3008" s="24"/>
      <c r="AW3008" s="24"/>
      <c r="AX3008" s="24"/>
      <c r="AY3008" s="24"/>
    </row>
    <row r="3009" spans="3:51" s="23" customFormat="1">
      <c r="C3009" s="115"/>
      <c r="D3009" s="115"/>
      <c r="E3009" s="115"/>
      <c r="O3009" s="24"/>
      <c r="AB3009" s="24"/>
      <c r="AC3009" s="24"/>
      <c r="AD3009" s="24"/>
      <c r="AE3009" s="24"/>
      <c r="AV3009" s="24"/>
      <c r="AW3009" s="24"/>
      <c r="AX3009" s="24"/>
      <c r="AY3009" s="24"/>
    </row>
    <row r="3010" spans="3:51" s="23" customFormat="1">
      <c r="C3010" s="115"/>
      <c r="D3010" s="115"/>
      <c r="E3010" s="115"/>
      <c r="O3010" s="24"/>
      <c r="AB3010" s="24"/>
      <c r="AC3010" s="24"/>
      <c r="AD3010" s="24"/>
      <c r="AE3010" s="24"/>
      <c r="AV3010" s="24"/>
      <c r="AW3010" s="24"/>
      <c r="AX3010" s="24"/>
      <c r="AY3010" s="24"/>
    </row>
    <row r="3011" spans="3:51" s="23" customFormat="1">
      <c r="C3011" s="115"/>
      <c r="D3011" s="115"/>
      <c r="E3011" s="115"/>
      <c r="O3011" s="24"/>
      <c r="AB3011" s="24"/>
      <c r="AC3011" s="24"/>
      <c r="AD3011" s="24"/>
      <c r="AE3011" s="24"/>
      <c r="AV3011" s="24"/>
      <c r="AW3011" s="24"/>
      <c r="AX3011" s="24"/>
      <c r="AY3011" s="24"/>
    </row>
    <row r="3012" spans="3:51" s="23" customFormat="1">
      <c r="C3012" s="115"/>
      <c r="D3012" s="115"/>
      <c r="E3012" s="115"/>
      <c r="O3012" s="24"/>
      <c r="AB3012" s="24"/>
      <c r="AC3012" s="24"/>
      <c r="AD3012" s="24"/>
      <c r="AE3012" s="24"/>
      <c r="AV3012" s="24"/>
      <c r="AW3012" s="24"/>
      <c r="AX3012" s="24"/>
      <c r="AY3012" s="24"/>
    </row>
    <row r="3013" spans="3:51" s="23" customFormat="1">
      <c r="C3013" s="115"/>
      <c r="D3013" s="115"/>
      <c r="E3013" s="115"/>
      <c r="O3013" s="24"/>
      <c r="AB3013" s="24"/>
      <c r="AC3013" s="24"/>
      <c r="AD3013" s="24"/>
      <c r="AE3013" s="24"/>
      <c r="AV3013" s="24"/>
      <c r="AW3013" s="24"/>
      <c r="AX3013" s="24"/>
      <c r="AY3013" s="24"/>
    </row>
    <row r="3014" spans="3:51" s="23" customFormat="1">
      <c r="C3014" s="115"/>
      <c r="D3014" s="115"/>
      <c r="E3014" s="115"/>
      <c r="O3014" s="24"/>
      <c r="AB3014" s="24"/>
      <c r="AC3014" s="24"/>
      <c r="AD3014" s="24"/>
      <c r="AE3014" s="24"/>
      <c r="AV3014" s="24"/>
      <c r="AW3014" s="24"/>
      <c r="AX3014" s="24"/>
      <c r="AY3014" s="24"/>
    </row>
    <row r="3015" spans="3:51" s="23" customFormat="1">
      <c r="C3015" s="115"/>
      <c r="D3015" s="115"/>
      <c r="E3015" s="115"/>
      <c r="O3015" s="24"/>
      <c r="AB3015" s="24"/>
      <c r="AC3015" s="24"/>
      <c r="AD3015" s="24"/>
      <c r="AE3015" s="24"/>
      <c r="AV3015" s="24"/>
      <c r="AW3015" s="24"/>
      <c r="AX3015" s="24"/>
      <c r="AY3015" s="24"/>
    </row>
    <row r="3016" spans="3:51" s="23" customFormat="1">
      <c r="C3016" s="115"/>
      <c r="D3016" s="115"/>
      <c r="E3016" s="115"/>
      <c r="O3016" s="24"/>
      <c r="AB3016" s="24"/>
      <c r="AC3016" s="24"/>
      <c r="AD3016" s="24"/>
      <c r="AE3016" s="24"/>
      <c r="AV3016" s="24"/>
      <c r="AW3016" s="24"/>
      <c r="AX3016" s="24"/>
      <c r="AY3016" s="24"/>
    </row>
    <row r="3017" spans="3:51" s="23" customFormat="1">
      <c r="C3017" s="115"/>
      <c r="D3017" s="115"/>
      <c r="E3017" s="115"/>
      <c r="O3017" s="24"/>
      <c r="AB3017" s="24"/>
      <c r="AC3017" s="24"/>
      <c r="AD3017" s="24"/>
      <c r="AE3017" s="24"/>
      <c r="AV3017" s="24"/>
      <c r="AW3017" s="24"/>
      <c r="AX3017" s="24"/>
      <c r="AY3017" s="24"/>
    </row>
    <row r="3018" spans="3:51" s="23" customFormat="1">
      <c r="C3018" s="115"/>
      <c r="D3018" s="115"/>
      <c r="E3018" s="115"/>
      <c r="O3018" s="24"/>
      <c r="AB3018" s="24"/>
      <c r="AC3018" s="24"/>
      <c r="AD3018" s="24"/>
      <c r="AE3018" s="24"/>
      <c r="AV3018" s="24"/>
      <c r="AW3018" s="24"/>
      <c r="AX3018" s="24"/>
      <c r="AY3018" s="24"/>
    </row>
    <row r="3019" spans="3:51" s="23" customFormat="1">
      <c r="C3019" s="115"/>
      <c r="D3019" s="115"/>
      <c r="E3019" s="115"/>
      <c r="O3019" s="24"/>
      <c r="AB3019" s="24"/>
      <c r="AC3019" s="24"/>
      <c r="AD3019" s="24"/>
      <c r="AE3019" s="24"/>
      <c r="AV3019" s="24"/>
      <c r="AW3019" s="24"/>
      <c r="AX3019" s="24"/>
      <c r="AY3019" s="24"/>
    </row>
    <row r="3020" spans="3:51" s="23" customFormat="1">
      <c r="C3020" s="115"/>
      <c r="D3020" s="115"/>
      <c r="E3020" s="115"/>
      <c r="O3020" s="24"/>
      <c r="AB3020" s="24"/>
      <c r="AC3020" s="24"/>
      <c r="AD3020" s="24"/>
      <c r="AE3020" s="24"/>
      <c r="AV3020" s="24"/>
      <c r="AW3020" s="24"/>
      <c r="AX3020" s="24"/>
      <c r="AY3020" s="24"/>
    </row>
    <row r="3021" spans="3:51" s="23" customFormat="1">
      <c r="C3021" s="115"/>
      <c r="D3021" s="115"/>
      <c r="E3021" s="115"/>
      <c r="O3021" s="24"/>
      <c r="AB3021" s="24"/>
      <c r="AC3021" s="24"/>
      <c r="AD3021" s="24"/>
      <c r="AE3021" s="24"/>
      <c r="AV3021" s="24"/>
      <c r="AW3021" s="24"/>
      <c r="AX3021" s="24"/>
      <c r="AY3021" s="24"/>
    </row>
    <row r="3022" spans="3:51" s="23" customFormat="1">
      <c r="C3022" s="115"/>
      <c r="D3022" s="115"/>
      <c r="E3022" s="115"/>
      <c r="O3022" s="24"/>
      <c r="AB3022" s="24"/>
      <c r="AC3022" s="24"/>
      <c r="AD3022" s="24"/>
      <c r="AE3022" s="24"/>
      <c r="AV3022" s="24"/>
      <c r="AW3022" s="24"/>
      <c r="AX3022" s="24"/>
      <c r="AY3022" s="24"/>
    </row>
    <row r="3023" spans="3:51" s="23" customFormat="1">
      <c r="C3023" s="115"/>
      <c r="D3023" s="115"/>
      <c r="E3023" s="115"/>
      <c r="O3023" s="24"/>
      <c r="AB3023" s="24"/>
      <c r="AC3023" s="24"/>
      <c r="AD3023" s="24"/>
      <c r="AE3023" s="24"/>
      <c r="AV3023" s="24"/>
      <c r="AW3023" s="24"/>
      <c r="AX3023" s="24"/>
      <c r="AY3023" s="24"/>
    </row>
    <row r="3024" spans="3:51" s="23" customFormat="1">
      <c r="C3024" s="115"/>
      <c r="D3024" s="115"/>
      <c r="E3024" s="115"/>
      <c r="O3024" s="24"/>
      <c r="AB3024" s="24"/>
      <c r="AC3024" s="24"/>
      <c r="AD3024" s="24"/>
      <c r="AE3024" s="24"/>
      <c r="AV3024" s="24"/>
      <c r="AW3024" s="24"/>
      <c r="AX3024" s="24"/>
      <c r="AY3024" s="24"/>
    </row>
    <row r="3025" spans="3:51" s="23" customFormat="1">
      <c r="C3025" s="115"/>
      <c r="D3025" s="115"/>
      <c r="E3025" s="115"/>
      <c r="O3025" s="24"/>
      <c r="AB3025" s="24"/>
      <c r="AC3025" s="24"/>
      <c r="AD3025" s="24"/>
      <c r="AE3025" s="24"/>
      <c r="AV3025" s="24"/>
      <c r="AW3025" s="24"/>
      <c r="AX3025" s="24"/>
      <c r="AY3025" s="24"/>
    </row>
    <row r="3026" spans="3:51" s="23" customFormat="1">
      <c r="C3026" s="115"/>
      <c r="D3026" s="115"/>
      <c r="E3026" s="115"/>
      <c r="O3026" s="24"/>
      <c r="AB3026" s="24"/>
      <c r="AC3026" s="24"/>
      <c r="AD3026" s="24"/>
      <c r="AE3026" s="24"/>
      <c r="AV3026" s="24"/>
      <c r="AW3026" s="24"/>
      <c r="AX3026" s="24"/>
      <c r="AY3026" s="24"/>
    </row>
    <row r="3027" spans="3:51" s="23" customFormat="1">
      <c r="C3027" s="115"/>
      <c r="D3027" s="115"/>
      <c r="E3027" s="115"/>
      <c r="O3027" s="24"/>
      <c r="AB3027" s="24"/>
      <c r="AC3027" s="24"/>
      <c r="AD3027" s="24"/>
      <c r="AE3027" s="24"/>
      <c r="AV3027" s="24"/>
      <c r="AW3027" s="24"/>
      <c r="AX3027" s="24"/>
      <c r="AY3027" s="24"/>
    </row>
    <row r="3028" spans="3:51" s="23" customFormat="1">
      <c r="C3028" s="115"/>
      <c r="D3028" s="115"/>
      <c r="E3028" s="115"/>
      <c r="O3028" s="24"/>
      <c r="AB3028" s="24"/>
      <c r="AC3028" s="24"/>
      <c r="AD3028" s="24"/>
      <c r="AE3028" s="24"/>
      <c r="AV3028" s="24"/>
      <c r="AW3028" s="24"/>
      <c r="AX3028" s="24"/>
      <c r="AY3028" s="24"/>
    </row>
    <row r="3029" spans="3:51" s="23" customFormat="1">
      <c r="C3029" s="115"/>
      <c r="D3029" s="115"/>
      <c r="E3029" s="115"/>
      <c r="O3029" s="24"/>
      <c r="AB3029" s="24"/>
      <c r="AC3029" s="24"/>
      <c r="AD3029" s="24"/>
      <c r="AE3029" s="24"/>
      <c r="AV3029" s="24"/>
      <c r="AW3029" s="24"/>
      <c r="AX3029" s="24"/>
      <c r="AY3029" s="24"/>
    </row>
    <row r="3030" spans="3:51" s="23" customFormat="1">
      <c r="C3030" s="115"/>
      <c r="D3030" s="115"/>
      <c r="E3030" s="115"/>
      <c r="O3030" s="24"/>
      <c r="AB3030" s="24"/>
      <c r="AC3030" s="24"/>
      <c r="AD3030" s="24"/>
      <c r="AE3030" s="24"/>
      <c r="AV3030" s="24"/>
      <c r="AW3030" s="24"/>
      <c r="AX3030" s="24"/>
      <c r="AY3030" s="24"/>
    </row>
    <row r="3031" spans="3:51" s="23" customFormat="1">
      <c r="C3031" s="115"/>
      <c r="D3031" s="115"/>
      <c r="E3031" s="115"/>
      <c r="O3031" s="24"/>
      <c r="AB3031" s="24"/>
      <c r="AC3031" s="24"/>
      <c r="AD3031" s="24"/>
      <c r="AE3031" s="24"/>
      <c r="AV3031" s="24"/>
      <c r="AW3031" s="24"/>
      <c r="AX3031" s="24"/>
      <c r="AY3031" s="24"/>
    </row>
    <row r="3032" spans="3:51" s="23" customFormat="1">
      <c r="C3032" s="115"/>
      <c r="D3032" s="115"/>
      <c r="E3032" s="115"/>
      <c r="O3032" s="24"/>
      <c r="AB3032" s="24"/>
      <c r="AC3032" s="24"/>
      <c r="AD3032" s="24"/>
      <c r="AE3032" s="24"/>
      <c r="AV3032" s="24"/>
      <c r="AW3032" s="24"/>
      <c r="AX3032" s="24"/>
      <c r="AY3032" s="24"/>
    </row>
    <row r="3033" spans="3:51" s="23" customFormat="1">
      <c r="C3033" s="115"/>
      <c r="D3033" s="115"/>
      <c r="E3033" s="115"/>
      <c r="O3033" s="24"/>
      <c r="AB3033" s="24"/>
      <c r="AC3033" s="24"/>
      <c r="AD3033" s="24"/>
      <c r="AE3033" s="24"/>
      <c r="AV3033" s="24"/>
      <c r="AW3033" s="24"/>
      <c r="AX3033" s="24"/>
      <c r="AY3033" s="24"/>
    </row>
    <row r="3034" spans="3:51" s="23" customFormat="1">
      <c r="C3034" s="115"/>
      <c r="D3034" s="115"/>
      <c r="E3034" s="115"/>
      <c r="O3034" s="24"/>
      <c r="AB3034" s="24"/>
      <c r="AC3034" s="24"/>
      <c r="AD3034" s="24"/>
      <c r="AE3034" s="24"/>
      <c r="AV3034" s="24"/>
      <c r="AW3034" s="24"/>
      <c r="AX3034" s="24"/>
      <c r="AY3034" s="24"/>
    </row>
    <row r="3035" spans="3:51" s="23" customFormat="1">
      <c r="C3035" s="115"/>
      <c r="D3035" s="115"/>
      <c r="E3035" s="115"/>
      <c r="O3035" s="24"/>
      <c r="AB3035" s="24"/>
      <c r="AC3035" s="24"/>
      <c r="AD3035" s="24"/>
      <c r="AE3035" s="24"/>
      <c r="AV3035" s="24"/>
      <c r="AW3035" s="24"/>
      <c r="AX3035" s="24"/>
      <c r="AY3035" s="24"/>
    </row>
    <row r="3036" spans="3:51" s="23" customFormat="1">
      <c r="C3036" s="115"/>
      <c r="D3036" s="115"/>
      <c r="E3036" s="115"/>
      <c r="O3036" s="24"/>
      <c r="AB3036" s="24"/>
      <c r="AC3036" s="24"/>
      <c r="AD3036" s="24"/>
      <c r="AE3036" s="24"/>
      <c r="AV3036" s="24"/>
      <c r="AW3036" s="24"/>
      <c r="AX3036" s="24"/>
      <c r="AY3036" s="24"/>
    </row>
    <row r="3037" spans="3:51" s="23" customFormat="1">
      <c r="C3037" s="115"/>
      <c r="D3037" s="115"/>
      <c r="E3037" s="115"/>
      <c r="O3037" s="24"/>
      <c r="AB3037" s="24"/>
      <c r="AC3037" s="24"/>
      <c r="AD3037" s="24"/>
      <c r="AE3037" s="24"/>
      <c r="AV3037" s="24"/>
      <c r="AW3037" s="24"/>
      <c r="AX3037" s="24"/>
      <c r="AY3037" s="24"/>
    </row>
    <row r="3038" spans="3:51" s="23" customFormat="1">
      <c r="C3038" s="115"/>
      <c r="D3038" s="115"/>
      <c r="E3038" s="115"/>
      <c r="O3038" s="24"/>
      <c r="AB3038" s="24"/>
      <c r="AC3038" s="24"/>
      <c r="AD3038" s="24"/>
      <c r="AE3038" s="24"/>
      <c r="AV3038" s="24"/>
      <c r="AW3038" s="24"/>
      <c r="AX3038" s="24"/>
      <c r="AY3038" s="24"/>
    </row>
    <row r="3039" spans="3:51" s="23" customFormat="1">
      <c r="C3039" s="115"/>
      <c r="D3039" s="115"/>
      <c r="E3039" s="115"/>
      <c r="O3039" s="24"/>
      <c r="AB3039" s="24"/>
      <c r="AC3039" s="24"/>
      <c r="AD3039" s="24"/>
      <c r="AE3039" s="24"/>
      <c r="AV3039" s="24"/>
      <c r="AW3039" s="24"/>
      <c r="AX3039" s="24"/>
      <c r="AY3039" s="24"/>
    </row>
    <row r="3040" spans="3:51" s="23" customFormat="1">
      <c r="C3040" s="115"/>
      <c r="D3040" s="115"/>
      <c r="E3040" s="115"/>
      <c r="O3040" s="24"/>
      <c r="AB3040" s="24"/>
      <c r="AC3040" s="24"/>
      <c r="AD3040" s="24"/>
      <c r="AE3040" s="24"/>
      <c r="AV3040" s="24"/>
      <c r="AW3040" s="24"/>
      <c r="AX3040" s="24"/>
      <c r="AY3040" s="24"/>
    </row>
    <row r="3041" spans="3:51" s="23" customFormat="1">
      <c r="C3041" s="115"/>
      <c r="D3041" s="115"/>
      <c r="E3041" s="115"/>
      <c r="O3041" s="24"/>
      <c r="AB3041" s="24"/>
      <c r="AC3041" s="24"/>
      <c r="AD3041" s="24"/>
      <c r="AE3041" s="24"/>
      <c r="AV3041" s="24"/>
      <c r="AW3041" s="24"/>
      <c r="AX3041" s="24"/>
      <c r="AY3041" s="24"/>
    </row>
    <row r="3042" spans="3:51" s="23" customFormat="1">
      <c r="C3042" s="115"/>
      <c r="D3042" s="115"/>
      <c r="E3042" s="115"/>
      <c r="O3042" s="24"/>
      <c r="AB3042" s="24"/>
      <c r="AC3042" s="24"/>
      <c r="AD3042" s="24"/>
      <c r="AE3042" s="24"/>
      <c r="AV3042" s="24"/>
      <c r="AW3042" s="24"/>
      <c r="AX3042" s="24"/>
      <c r="AY3042" s="24"/>
    </row>
    <row r="3043" spans="3:51" s="23" customFormat="1">
      <c r="C3043" s="115"/>
      <c r="D3043" s="115"/>
      <c r="E3043" s="115"/>
      <c r="O3043" s="24"/>
      <c r="AB3043" s="24"/>
      <c r="AC3043" s="24"/>
      <c r="AD3043" s="24"/>
      <c r="AE3043" s="24"/>
      <c r="AV3043" s="24"/>
      <c r="AW3043" s="24"/>
      <c r="AX3043" s="24"/>
      <c r="AY3043" s="24"/>
    </row>
    <row r="3044" spans="3:51" s="23" customFormat="1">
      <c r="C3044" s="115"/>
      <c r="D3044" s="115"/>
      <c r="E3044" s="115"/>
      <c r="O3044" s="24"/>
      <c r="AB3044" s="24"/>
      <c r="AC3044" s="24"/>
      <c r="AD3044" s="24"/>
      <c r="AE3044" s="24"/>
      <c r="AV3044" s="24"/>
      <c r="AW3044" s="24"/>
      <c r="AX3044" s="24"/>
      <c r="AY3044" s="24"/>
    </row>
    <row r="3045" spans="3:51" s="23" customFormat="1">
      <c r="C3045" s="115"/>
      <c r="D3045" s="115"/>
      <c r="E3045" s="115"/>
      <c r="O3045" s="24"/>
      <c r="AB3045" s="24"/>
      <c r="AC3045" s="24"/>
      <c r="AD3045" s="24"/>
      <c r="AE3045" s="24"/>
      <c r="AV3045" s="24"/>
      <c r="AW3045" s="24"/>
      <c r="AX3045" s="24"/>
      <c r="AY3045" s="24"/>
    </row>
    <row r="3046" spans="3:51" s="23" customFormat="1">
      <c r="C3046" s="115"/>
      <c r="D3046" s="115"/>
      <c r="E3046" s="115"/>
      <c r="O3046" s="24"/>
      <c r="AB3046" s="24"/>
      <c r="AC3046" s="24"/>
      <c r="AD3046" s="24"/>
      <c r="AE3046" s="24"/>
      <c r="AV3046" s="24"/>
      <c r="AW3046" s="24"/>
      <c r="AX3046" s="24"/>
      <c r="AY3046" s="24"/>
    </row>
    <row r="3047" spans="3:51" s="23" customFormat="1">
      <c r="C3047" s="115"/>
      <c r="D3047" s="115"/>
      <c r="E3047" s="115"/>
      <c r="O3047" s="24"/>
      <c r="AB3047" s="24"/>
      <c r="AC3047" s="24"/>
      <c r="AD3047" s="24"/>
      <c r="AE3047" s="24"/>
      <c r="AV3047" s="24"/>
      <c r="AW3047" s="24"/>
      <c r="AX3047" s="24"/>
      <c r="AY3047" s="24"/>
    </row>
    <row r="3048" spans="3:51" s="23" customFormat="1">
      <c r="C3048" s="115"/>
      <c r="D3048" s="115"/>
      <c r="E3048" s="115"/>
      <c r="O3048" s="24"/>
      <c r="AB3048" s="24"/>
      <c r="AC3048" s="24"/>
      <c r="AD3048" s="24"/>
      <c r="AE3048" s="24"/>
      <c r="AV3048" s="24"/>
      <c r="AW3048" s="24"/>
      <c r="AX3048" s="24"/>
      <c r="AY3048" s="24"/>
    </row>
    <row r="3049" spans="3:51" s="23" customFormat="1">
      <c r="C3049" s="115"/>
      <c r="D3049" s="115"/>
      <c r="E3049" s="115"/>
      <c r="O3049" s="24"/>
      <c r="AB3049" s="24"/>
      <c r="AC3049" s="24"/>
      <c r="AD3049" s="24"/>
      <c r="AE3049" s="24"/>
      <c r="AV3049" s="24"/>
      <c r="AW3049" s="24"/>
      <c r="AX3049" s="24"/>
      <c r="AY3049" s="24"/>
    </row>
    <row r="3050" spans="3:51" s="23" customFormat="1">
      <c r="C3050" s="115"/>
      <c r="D3050" s="115"/>
      <c r="E3050" s="115"/>
      <c r="O3050" s="24"/>
      <c r="AB3050" s="24"/>
      <c r="AC3050" s="24"/>
      <c r="AD3050" s="24"/>
      <c r="AE3050" s="24"/>
      <c r="AV3050" s="24"/>
      <c r="AW3050" s="24"/>
      <c r="AX3050" s="24"/>
      <c r="AY3050" s="24"/>
    </row>
    <row r="3051" spans="3:51" s="23" customFormat="1">
      <c r="C3051" s="115"/>
      <c r="D3051" s="115"/>
      <c r="E3051" s="115"/>
      <c r="O3051" s="24"/>
      <c r="AB3051" s="24"/>
      <c r="AC3051" s="24"/>
      <c r="AD3051" s="24"/>
      <c r="AE3051" s="24"/>
      <c r="AV3051" s="24"/>
      <c r="AW3051" s="24"/>
      <c r="AX3051" s="24"/>
      <c r="AY3051" s="24"/>
    </row>
    <row r="3052" spans="3:51" s="23" customFormat="1">
      <c r="C3052" s="115"/>
      <c r="D3052" s="115"/>
      <c r="E3052" s="115"/>
      <c r="O3052" s="24"/>
      <c r="AB3052" s="24"/>
      <c r="AC3052" s="24"/>
      <c r="AD3052" s="24"/>
      <c r="AE3052" s="24"/>
      <c r="AV3052" s="24"/>
      <c r="AW3052" s="24"/>
      <c r="AX3052" s="24"/>
      <c r="AY3052" s="24"/>
    </row>
    <row r="3053" spans="3:51" s="23" customFormat="1">
      <c r="C3053" s="115"/>
      <c r="D3053" s="115"/>
      <c r="E3053" s="115"/>
      <c r="O3053" s="24"/>
      <c r="AB3053" s="24"/>
      <c r="AC3053" s="24"/>
      <c r="AD3053" s="24"/>
      <c r="AE3053" s="24"/>
      <c r="AV3053" s="24"/>
      <c r="AW3053" s="24"/>
      <c r="AX3053" s="24"/>
      <c r="AY3053" s="24"/>
    </row>
    <row r="3054" spans="3:51" s="23" customFormat="1">
      <c r="C3054" s="115"/>
      <c r="D3054" s="115"/>
      <c r="E3054" s="115"/>
      <c r="O3054" s="24"/>
      <c r="AB3054" s="24"/>
      <c r="AC3054" s="24"/>
      <c r="AD3054" s="24"/>
      <c r="AE3054" s="24"/>
      <c r="AV3054" s="24"/>
      <c r="AW3054" s="24"/>
      <c r="AX3054" s="24"/>
      <c r="AY3054" s="24"/>
    </row>
    <row r="3055" spans="3:51" s="23" customFormat="1">
      <c r="C3055" s="115"/>
      <c r="D3055" s="115"/>
      <c r="E3055" s="115"/>
      <c r="O3055" s="24"/>
      <c r="AB3055" s="24"/>
      <c r="AC3055" s="24"/>
      <c r="AD3055" s="24"/>
      <c r="AE3055" s="24"/>
      <c r="AV3055" s="24"/>
      <c r="AW3055" s="24"/>
      <c r="AX3055" s="24"/>
      <c r="AY3055" s="24"/>
    </row>
    <row r="3056" spans="3:51" s="23" customFormat="1">
      <c r="C3056" s="115"/>
      <c r="D3056" s="115"/>
      <c r="E3056" s="115"/>
      <c r="O3056" s="24"/>
      <c r="AB3056" s="24"/>
      <c r="AC3056" s="24"/>
      <c r="AD3056" s="24"/>
      <c r="AE3056" s="24"/>
      <c r="AV3056" s="24"/>
      <c r="AW3056" s="24"/>
      <c r="AX3056" s="24"/>
      <c r="AY3056" s="24"/>
    </row>
    <row r="3057" spans="3:51" s="23" customFormat="1">
      <c r="C3057" s="115"/>
      <c r="D3057" s="115"/>
      <c r="E3057" s="115"/>
      <c r="O3057" s="24"/>
      <c r="AB3057" s="24"/>
      <c r="AC3057" s="24"/>
      <c r="AD3057" s="24"/>
      <c r="AE3057" s="24"/>
      <c r="AV3057" s="24"/>
      <c r="AW3057" s="24"/>
      <c r="AX3057" s="24"/>
      <c r="AY3057" s="24"/>
    </row>
    <row r="3058" spans="3:51" s="23" customFormat="1">
      <c r="C3058" s="115"/>
      <c r="D3058" s="115"/>
      <c r="E3058" s="115"/>
      <c r="O3058" s="24"/>
      <c r="AB3058" s="24"/>
      <c r="AC3058" s="24"/>
      <c r="AD3058" s="24"/>
      <c r="AE3058" s="24"/>
      <c r="AV3058" s="24"/>
      <c r="AW3058" s="24"/>
      <c r="AX3058" s="24"/>
      <c r="AY3058" s="24"/>
    </row>
    <row r="3059" spans="3:51" s="23" customFormat="1">
      <c r="C3059" s="115"/>
      <c r="D3059" s="115"/>
      <c r="E3059" s="115"/>
      <c r="O3059" s="24"/>
      <c r="AB3059" s="24"/>
      <c r="AC3059" s="24"/>
      <c r="AD3059" s="24"/>
      <c r="AE3059" s="24"/>
      <c r="AV3059" s="24"/>
      <c r="AW3059" s="24"/>
      <c r="AX3059" s="24"/>
      <c r="AY3059" s="24"/>
    </row>
    <row r="3060" spans="3:51" s="23" customFormat="1">
      <c r="C3060" s="115"/>
      <c r="D3060" s="115"/>
      <c r="E3060" s="115"/>
      <c r="O3060" s="24"/>
      <c r="AB3060" s="24"/>
      <c r="AC3060" s="24"/>
      <c r="AD3060" s="24"/>
      <c r="AE3060" s="24"/>
      <c r="AV3060" s="24"/>
      <c r="AW3060" s="24"/>
      <c r="AX3060" s="24"/>
      <c r="AY3060" s="24"/>
    </row>
    <row r="3061" spans="3:51" s="23" customFormat="1">
      <c r="C3061" s="115"/>
      <c r="D3061" s="115"/>
      <c r="E3061" s="115"/>
      <c r="O3061" s="24"/>
      <c r="AB3061" s="24"/>
      <c r="AC3061" s="24"/>
      <c r="AD3061" s="24"/>
      <c r="AE3061" s="24"/>
      <c r="AV3061" s="24"/>
      <c r="AW3061" s="24"/>
      <c r="AX3061" s="24"/>
      <c r="AY3061" s="24"/>
    </row>
    <row r="3062" spans="3:51" s="23" customFormat="1">
      <c r="C3062" s="115"/>
      <c r="D3062" s="115"/>
      <c r="E3062" s="115"/>
      <c r="O3062" s="24"/>
      <c r="AB3062" s="24"/>
      <c r="AC3062" s="24"/>
      <c r="AD3062" s="24"/>
      <c r="AE3062" s="24"/>
      <c r="AV3062" s="24"/>
      <c r="AW3062" s="24"/>
      <c r="AX3062" s="24"/>
      <c r="AY3062" s="24"/>
    </row>
    <row r="3063" spans="3:51" s="23" customFormat="1">
      <c r="C3063" s="115"/>
      <c r="D3063" s="115"/>
      <c r="E3063" s="115"/>
      <c r="O3063" s="24"/>
      <c r="AB3063" s="24"/>
      <c r="AC3063" s="24"/>
      <c r="AD3063" s="24"/>
      <c r="AE3063" s="24"/>
      <c r="AV3063" s="24"/>
      <c r="AW3063" s="24"/>
      <c r="AX3063" s="24"/>
      <c r="AY3063" s="24"/>
    </row>
    <row r="3064" spans="3:51" s="23" customFormat="1">
      <c r="C3064" s="115"/>
      <c r="D3064" s="115"/>
      <c r="E3064" s="115"/>
      <c r="O3064" s="24"/>
      <c r="AB3064" s="24"/>
      <c r="AC3064" s="24"/>
      <c r="AD3064" s="24"/>
      <c r="AE3064" s="24"/>
      <c r="AV3064" s="24"/>
      <c r="AW3064" s="24"/>
      <c r="AX3064" s="24"/>
      <c r="AY3064" s="24"/>
    </row>
    <row r="3065" spans="3:51" s="23" customFormat="1">
      <c r="C3065" s="115"/>
      <c r="D3065" s="115"/>
      <c r="E3065" s="115"/>
      <c r="O3065" s="24"/>
      <c r="AB3065" s="24"/>
      <c r="AC3065" s="24"/>
      <c r="AD3065" s="24"/>
      <c r="AE3065" s="24"/>
      <c r="AV3065" s="24"/>
      <c r="AW3065" s="24"/>
      <c r="AX3065" s="24"/>
      <c r="AY3065" s="24"/>
    </row>
    <row r="3066" spans="3:51" s="23" customFormat="1">
      <c r="C3066" s="115"/>
      <c r="D3066" s="115"/>
      <c r="E3066" s="115"/>
      <c r="O3066" s="24"/>
      <c r="AB3066" s="24"/>
      <c r="AC3066" s="24"/>
      <c r="AD3066" s="24"/>
      <c r="AE3066" s="24"/>
      <c r="AV3066" s="24"/>
      <c r="AW3066" s="24"/>
      <c r="AX3066" s="24"/>
      <c r="AY3066" s="24"/>
    </row>
    <row r="3067" spans="3:51" s="23" customFormat="1">
      <c r="C3067" s="115"/>
      <c r="D3067" s="115"/>
      <c r="E3067" s="115"/>
      <c r="O3067" s="24"/>
      <c r="AB3067" s="24"/>
      <c r="AC3067" s="24"/>
      <c r="AD3067" s="24"/>
      <c r="AE3067" s="24"/>
      <c r="AV3067" s="24"/>
      <c r="AW3067" s="24"/>
      <c r="AX3067" s="24"/>
      <c r="AY3067" s="24"/>
    </row>
    <row r="3068" spans="3:51" s="23" customFormat="1">
      <c r="C3068" s="115"/>
      <c r="D3068" s="115"/>
      <c r="E3068" s="115"/>
      <c r="O3068" s="24"/>
      <c r="AB3068" s="24"/>
      <c r="AC3068" s="24"/>
      <c r="AD3068" s="24"/>
      <c r="AE3068" s="24"/>
      <c r="AV3068" s="24"/>
      <c r="AW3068" s="24"/>
      <c r="AX3068" s="24"/>
      <c r="AY3068" s="24"/>
    </row>
    <row r="3069" spans="3:51" s="23" customFormat="1">
      <c r="C3069" s="115"/>
      <c r="D3069" s="115"/>
      <c r="E3069" s="115"/>
      <c r="O3069" s="24"/>
      <c r="AB3069" s="24"/>
      <c r="AC3069" s="24"/>
      <c r="AD3069" s="24"/>
      <c r="AE3069" s="24"/>
      <c r="AV3069" s="24"/>
      <c r="AW3069" s="24"/>
      <c r="AX3069" s="24"/>
      <c r="AY3069" s="24"/>
    </row>
    <row r="3070" spans="3:51" s="23" customFormat="1">
      <c r="C3070" s="115"/>
      <c r="D3070" s="115"/>
      <c r="E3070" s="115"/>
      <c r="O3070" s="24"/>
      <c r="AB3070" s="24"/>
      <c r="AC3070" s="24"/>
      <c r="AD3070" s="24"/>
      <c r="AE3070" s="24"/>
      <c r="AV3070" s="24"/>
      <c r="AW3070" s="24"/>
      <c r="AX3070" s="24"/>
      <c r="AY3070" s="24"/>
    </row>
    <row r="3071" spans="3:51" s="23" customFormat="1">
      <c r="C3071" s="115"/>
      <c r="D3071" s="115"/>
      <c r="E3071" s="115"/>
      <c r="O3071" s="24"/>
      <c r="AB3071" s="24"/>
      <c r="AC3071" s="24"/>
      <c r="AD3071" s="24"/>
      <c r="AE3071" s="24"/>
      <c r="AV3071" s="24"/>
      <c r="AW3071" s="24"/>
      <c r="AX3071" s="24"/>
      <c r="AY3071" s="24"/>
    </row>
    <row r="3072" spans="3:51" s="23" customFormat="1">
      <c r="C3072" s="115"/>
      <c r="D3072" s="115"/>
      <c r="E3072" s="115"/>
      <c r="O3072" s="24"/>
      <c r="AB3072" s="24"/>
      <c r="AC3072" s="24"/>
      <c r="AD3072" s="24"/>
      <c r="AE3072" s="24"/>
      <c r="AV3072" s="24"/>
      <c r="AW3072" s="24"/>
      <c r="AX3072" s="24"/>
      <c r="AY3072" s="24"/>
    </row>
    <row r="3073" spans="3:51" s="23" customFormat="1">
      <c r="C3073" s="115"/>
      <c r="D3073" s="115"/>
      <c r="E3073" s="115"/>
      <c r="O3073" s="24"/>
      <c r="AB3073" s="24"/>
      <c r="AC3073" s="24"/>
      <c r="AD3073" s="24"/>
      <c r="AE3073" s="24"/>
      <c r="AV3073" s="24"/>
      <c r="AW3073" s="24"/>
      <c r="AX3073" s="24"/>
      <c r="AY3073" s="24"/>
    </row>
    <row r="3074" spans="3:51" s="23" customFormat="1">
      <c r="C3074" s="115"/>
      <c r="D3074" s="115"/>
      <c r="E3074" s="115"/>
      <c r="O3074" s="24"/>
      <c r="AB3074" s="24"/>
      <c r="AC3074" s="24"/>
      <c r="AD3074" s="24"/>
      <c r="AE3074" s="24"/>
      <c r="AV3074" s="24"/>
      <c r="AW3074" s="24"/>
      <c r="AX3074" s="24"/>
      <c r="AY3074" s="24"/>
    </row>
    <row r="3075" spans="3:51" s="23" customFormat="1">
      <c r="C3075" s="115"/>
      <c r="D3075" s="115"/>
      <c r="E3075" s="115"/>
      <c r="O3075" s="24"/>
      <c r="AB3075" s="24"/>
      <c r="AC3075" s="24"/>
      <c r="AD3075" s="24"/>
      <c r="AE3075" s="24"/>
      <c r="AV3075" s="24"/>
      <c r="AW3075" s="24"/>
      <c r="AX3075" s="24"/>
      <c r="AY3075" s="24"/>
    </row>
    <row r="3076" spans="3:51" s="23" customFormat="1">
      <c r="C3076" s="115"/>
      <c r="D3076" s="115"/>
      <c r="E3076" s="115"/>
      <c r="O3076" s="24"/>
      <c r="AB3076" s="24"/>
      <c r="AC3076" s="24"/>
      <c r="AD3076" s="24"/>
      <c r="AE3076" s="24"/>
      <c r="AV3076" s="24"/>
      <c r="AW3076" s="24"/>
      <c r="AX3076" s="24"/>
      <c r="AY3076" s="24"/>
    </row>
    <row r="3077" spans="3:51" s="23" customFormat="1">
      <c r="C3077" s="115"/>
      <c r="D3077" s="115"/>
      <c r="E3077" s="115"/>
      <c r="O3077" s="24"/>
      <c r="AB3077" s="24"/>
      <c r="AC3077" s="24"/>
      <c r="AD3077" s="24"/>
      <c r="AE3077" s="24"/>
      <c r="AV3077" s="24"/>
      <c r="AW3077" s="24"/>
      <c r="AX3077" s="24"/>
      <c r="AY3077" s="24"/>
    </row>
    <row r="3078" spans="3:51" s="23" customFormat="1">
      <c r="C3078" s="115"/>
      <c r="D3078" s="115"/>
      <c r="E3078" s="115"/>
      <c r="O3078" s="24"/>
      <c r="AB3078" s="24"/>
      <c r="AC3078" s="24"/>
      <c r="AD3078" s="24"/>
      <c r="AE3078" s="24"/>
      <c r="AV3078" s="24"/>
      <c r="AW3078" s="24"/>
      <c r="AX3078" s="24"/>
      <c r="AY3078" s="24"/>
    </row>
    <row r="3079" spans="3:51" s="23" customFormat="1">
      <c r="C3079" s="115"/>
      <c r="D3079" s="115"/>
      <c r="E3079" s="115"/>
      <c r="O3079" s="24"/>
      <c r="AB3079" s="24"/>
      <c r="AC3079" s="24"/>
      <c r="AD3079" s="24"/>
      <c r="AE3079" s="24"/>
      <c r="AV3079" s="24"/>
      <c r="AW3079" s="24"/>
      <c r="AX3079" s="24"/>
      <c r="AY3079" s="24"/>
    </row>
    <row r="3080" spans="3:51" s="23" customFormat="1">
      <c r="C3080" s="115"/>
      <c r="D3080" s="115"/>
      <c r="E3080" s="115"/>
      <c r="O3080" s="24"/>
      <c r="AB3080" s="24"/>
      <c r="AC3080" s="24"/>
      <c r="AD3080" s="24"/>
      <c r="AE3080" s="24"/>
      <c r="AV3080" s="24"/>
      <c r="AW3080" s="24"/>
      <c r="AX3080" s="24"/>
      <c r="AY3080" s="24"/>
    </row>
    <row r="3081" spans="3:51" s="23" customFormat="1">
      <c r="C3081" s="115"/>
      <c r="D3081" s="115"/>
      <c r="E3081" s="115"/>
      <c r="O3081" s="24"/>
      <c r="AB3081" s="24"/>
      <c r="AC3081" s="24"/>
      <c r="AD3081" s="24"/>
      <c r="AE3081" s="24"/>
      <c r="AV3081" s="24"/>
      <c r="AW3081" s="24"/>
      <c r="AX3081" s="24"/>
      <c r="AY3081" s="24"/>
    </row>
    <row r="3082" spans="3:51" s="23" customFormat="1">
      <c r="C3082" s="115"/>
      <c r="D3082" s="115"/>
      <c r="E3082" s="115"/>
      <c r="O3082" s="24"/>
      <c r="AB3082" s="24"/>
      <c r="AC3082" s="24"/>
      <c r="AD3082" s="24"/>
      <c r="AE3082" s="24"/>
      <c r="AV3082" s="24"/>
      <c r="AW3082" s="24"/>
      <c r="AX3082" s="24"/>
      <c r="AY3082" s="24"/>
    </row>
    <row r="3083" spans="3:51" s="23" customFormat="1">
      <c r="C3083" s="115"/>
      <c r="D3083" s="115"/>
      <c r="E3083" s="115"/>
      <c r="O3083" s="24"/>
      <c r="AB3083" s="24"/>
      <c r="AC3083" s="24"/>
      <c r="AD3083" s="24"/>
      <c r="AE3083" s="24"/>
      <c r="AV3083" s="24"/>
      <c r="AW3083" s="24"/>
      <c r="AX3083" s="24"/>
      <c r="AY3083" s="24"/>
    </row>
    <row r="3084" spans="3:51" s="23" customFormat="1">
      <c r="C3084" s="115"/>
      <c r="D3084" s="115"/>
      <c r="E3084" s="115"/>
      <c r="O3084" s="24"/>
      <c r="AB3084" s="24"/>
      <c r="AC3084" s="24"/>
      <c r="AD3084" s="24"/>
      <c r="AE3084" s="24"/>
      <c r="AV3084" s="24"/>
      <c r="AW3084" s="24"/>
      <c r="AX3084" s="24"/>
      <c r="AY3084" s="24"/>
    </row>
    <row r="3085" spans="3:51" s="23" customFormat="1">
      <c r="C3085" s="115"/>
      <c r="D3085" s="115"/>
      <c r="E3085" s="115"/>
      <c r="O3085" s="24"/>
      <c r="AB3085" s="24"/>
      <c r="AC3085" s="24"/>
      <c r="AD3085" s="24"/>
      <c r="AE3085" s="24"/>
      <c r="AV3085" s="24"/>
      <c r="AW3085" s="24"/>
      <c r="AX3085" s="24"/>
      <c r="AY3085" s="24"/>
    </row>
    <row r="3086" spans="3:51" s="23" customFormat="1">
      <c r="C3086" s="115"/>
      <c r="D3086" s="115"/>
      <c r="E3086" s="115"/>
      <c r="O3086" s="24"/>
      <c r="AB3086" s="24"/>
      <c r="AC3086" s="24"/>
      <c r="AD3086" s="24"/>
      <c r="AE3086" s="24"/>
      <c r="AV3086" s="24"/>
      <c r="AW3086" s="24"/>
      <c r="AX3086" s="24"/>
      <c r="AY3086" s="24"/>
    </row>
    <row r="3087" spans="3:51" s="23" customFormat="1">
      <c r="C3087" s="115"/>
      <c r="D3087" s="115"/>
      <c r="E3087" s="115"/>
      <c r="O3087" s="24"/>
      <c r="AB3087" s="24"/>
      <c r="AC3087" s="24"/>
      <c r="AD3087" s="24"/>
      <c r="AE3087" s="24"/>
      <c r="AV3087" s="24"/>
      <c r="AW3087" s="24"/>
      <c r="AX3087" s="24"/>
      <c r="AY3087" s="24"/>
    </row>
    <row r="3088" spans="3:51" s="23" customFormat="1">
      <c r="C3088" s="115"/>
      <c r="D3088" s="115"/>
      <c r="E3088" s="115"/>
      <c r="O3088" s="24"/>
      <c r="AB3088" s="24"/>
      <c r="AC3088" s="24"/>
      <c r="AD3088" s="24"/>
      <c r="AE3088" s="24"/>
      <c r="AV3088" s="24"/>
      <c r="AW3088" s="24"/>
      <c r="AX3088" s="24"/>
      <c r="AY3088" s="24"/>
    </row>
    <row r="3089" spans="3:51" s="23" customFormat="1">
      <c r="C3089" s="115"/>
      <c r="D3089" s="115"/>
      <c r="E3089" s="115"/>
      <c r="O3089" s="24"/>
      <c r="AB3089" s="24"/>
      <c r="AC3089" s="24"/>
      <c r="AD3089" s="24"/>
      <c r="AE3089" s="24"/>
      <c r="AV3089" s="24"/>
      <c r="AW3089" s="24"/>
      <c r="AX3089" s="24"/>
      <c r="AY3089" s="24"/>
    </row>
    <row r="3090" spans="3:51" s="23" customFormat="1">
      <c r="C3090" s="115"/>
      <c r="D3090" s="115"/>
      <c r="E3090" s="115"/>
      <c r="O3090" s="24"/>
      <c r="AB3090" s="24"/>
      <c r="AC3090" s="24"/>
      <c r="AD3090" s="24"/>
      <c r="AE3090" s="24"/>
      <c r="AV3090" s="24"/>
      <c r="AW3090" s="24"/>
      <c r="AX3090" s="24"/>
      <c r="AY3090" s="24"/>
    </row>
    <row r="3091" spans="3:51" s="23" customFormat="1">
      <c r="C3091" s="115"/>
      <c r="D3091" s="115"/>
      <c r="E3091" s="115"/>
      <c r="O3091" s="24"/>
      <c r="AB3091" s="24"/>
      <c r="AC3091" s="24"/>
      <c r="AD3091" s="24"/>
      <c r="AE3091" s="24"/>
      <c r="AV3091" s="24"/>
      <c r="AW3091" s="24"/>
      <c r="AX3091" s="24"/>
      <c r="AY3091" s="24"/>
    </row>
    <row r="3092" spans="3:51" s="23" customFormat="1">
      <c r="C3092" s="115"/>
      <c r="D3092" s="115"/>
      <c r="E3092" s="115"/>
      <c r="O3092" s="24"/>
      <c r="AB3092" s="24"/>
      <c r="AC3092" s="24"/>
      <c r="AD3092" s="24"/>
      <c r="AE3092" s="24"/>
      <c r="AV3092" s="24"/>
      <c r="AW3092" s="24"/>
      <c r="AX3092" s="24"/>
      <c r="AY3092" s="24"/>
    </row>
    <row r="3093" spans="3:51" s="23" customFormat="1">
      <c r="C3093" s="115"/>
      <c r="D3093" s="115"/>
      <c r="E3093" s="115"/>
      <c r="O3093" s="24"/>
      <c r="AB3093" s="24"/>
      <c r="AC3093" s="24"/>
      <c r="AD3093" s="24"/>
      <c r="AE3093" s="24"/>
      <c r="AV3093" s="24"/>
      <c r="AW3093" s="24"/>
      <c r="AX3093" s="24"/>
      <c r="AY3093" s="24"/>
    </row>
    <row r="3094" spans="3:51" s="23" customFormat="1">
      <c r="C3094" s="115"/>
      <c r="D3094" s="115"/>
      <c r="E3094" s="115"/>
      <c r="O3094" s="24"/>
      <c r="AB3094" s="24"/>
      <c r="AC3094" s="24"/>
      <c r="AD3094" s="24"/>
      <c r="AE3094" s="24"/>
      <c r="AV3094" s="24"/>
      <c r="AW3094" s="24"/>
      <c r="AX3094" s="24"/>
      <c r="AY3094" s="24"/>
    </row>
    <row r="3095" spans="3:51" s="23" customFormat="1">
      <c r="C3095" s="115"/>
      <c r="D3095" s="115"/>
      <c r="E3095" s="115"/>
      <c r="O3095" s="24"/>
      <c r="AB3095" s="24"/>
      <c r="AC3095" s="24"/>
      <c r="AD3095" s="24"/>
      <c r="AE3095" s="24"/>
      <c r="AV3095" s="24"/>
      <c r="AW3095" s="24"/>
      <c r="AX3095" s="24"/>
      <c r="AY3095" s="24"/>
    </row>
    <row r="3096" spans="3:51" s="23" customFormat="1">
      <c r="C3096" s="115"/>
      <c r="D3096" s="115"/>
      <c r="E3096" s="115"/>
      <c r="O3096" s="24"/>
      <c r="AB3096" s="24"/>
      <c r="AC3096" s="24"/>
      <c r="AD3096" s="24"/>
      <c r="AE3096" s="24"/>
      <c r="AV3096" s="24"/>
      <c r="AW3096" s="24"/>
      <c r="AX3096" s="24"/>
      <c r="AY3096" s="24"/>
    </row>
    <row r="3097" spans="3:51" s="23" customFormat="1">
      <c r="C3097" s="115"/>
      <c r="D3097" s="115"/>
      <c r="E3097" s="115"/>
      <c r="O3097" s="24"/>
      <c r="AB3097" s="24"/>
      <c r="AC3097" s="24"/>
      <c r="AD3097" s="24"/>
      <c r="AE3097" s="24"/>
      <c r="AV3097" s="24"/>
      <c r="AW3097" s="24"/>
      <c r="AX3097" s="24"/>
      <c r="AY3097" s="24"/>
    </row>
    <row r="3098" spans="3:51" s="23" customFormat="1">
      <c r="C3098" s="115"/>
      <c r="D3098" s="115"/>
      <c r="E3098" s="115"/>
      <c r="O3098" s="24"/>
      <c r="AB3098" s="24"/>
      <c r="AC3098" s="24"/>
      <c r="AD3098" s="24"/>
      <c r="AE3098" s="24"/>
      <c r="AV3098" s="24"/>
      <c r="AW3098" s="24"/>
      <c r="AX3098" s="24"/>
      <c r="AY3098" s="24"/>
    </row>
    <row r="3099" spans="3:51" s="23" customFormat="1">
      <c r="C3099" s="115"/>
      <c r="D3099" s="115"/>
      <c r="E3099" s="115"/>
      <c r="O3099" s="24"/>
      <c r="AB3099" s="24"/>
      <c r="AC3099" s="24"/>
      <c r="AD3099" s="24"/>
      <c r="AE3099" s="24"/>
      <c r="AV3099" s="24"/>
      <c r="AW3099" s="24"/>
      <c r="AX3099" s="24"/>
      <c r="AY3099" s="24"/>
    </row>
    <row r="3100" spans="3:51" s="23" customFormat="1">
      <c r="C3100" s="115"/>
      <c r="D3100" s="115"/>
      <c r="E3100" s="115"/>
      <c r="O3100" s="24"/>
      <c r="AB3100" s="24"/>
      <c r="AC3100" s="24"/>
      <c r="AD3100" s="24"/>
      <c r="AE3100" s="24"/>
      <c r="AV3100" s="24"/>
      <c r="AW3100" s="24"/>
      <c r="AX3100" s="24"/>
      <c r="AY3100" s="24"/>
    </row>
    <row r="3101" spans="3:51" s="23" customFormat="1">
      <c r="C3101" s="115"/>
      <c r="D3101" s="115"/>
      <c r="E3101" s="115"/>
      <c r="O3101" s="24"/>
      <c r="AB3101" s="24"/>
      <c r="AC3101" s="24"/>
      <c r="AD3101" s="24"/>
      <c r="AE3101" s="24"/>
      <c r="AV3101" s="24"/>
      <c r="AW3101" s="24"/>
      <c r="AX3101" s="24"/>
      <c r="AY3101" s="24"/>
    </row>
    <row r="3102" spans="3:51" s="23" customFormat="1">
      <c r="C3102" s="115"/>
      <c r="D3102" s="115"/>
      <c r="E3102" s="115"/>
      <c r="O3102" s="24"/>
      <c r="AB3102" s="24"/>
      <c r="AC3102" s="24"/>
      <c r="AD3102" s="24"/>
      <c r="AE3102" s="24"/>
      <c r="AV3102" s="24"/>
      <c r="AW3102" s="24"/>
      <c r="AX3102" s="24"/>
      <c r="AY3102" s="24"/>
    </row>
    <row r="3103" spans="3:51" s="23" customFormat="1">
      <c r="C3103" s="115"/>
      <c r="D3103" s="115"/>
      <c r="E3103" s="115"/>
      <c r="O3103" s="24"/>
      <c r="AB3103" s="24"/>
      <c r="AC3103" s="24"/>
      <c r="AD3103" s="24"/>
      <c r="AE3103" s="24"/>
      <c r="AV3103" s="24"/>
      <c r="AW3103" s="24"/>
      <c r="AX3103" s="24"/>
      <c r="AY3103" s="24"/>
    </row>
    <row r="3104" spans="3:51" s="23" customFormat="1">
      <c r="C3104" s="115"/>
      <c r="D3104" s="115"/>
      <c r="E3104" s="115"/>
      <c r="O3104" s="24"/>
      <c r="AB3104" s="24"/>
      <c r="AC3104" s="24"/>
      <c r="AD3104" s="24"/>
      <c r="AE3104" s="24"/>
      <c r="AV3104" s="24"/>
      <c r="AW3104" s="24"/>
      <c r="AX3104" s="24"/>
      <c r="AY3104" s="24"/>
    </row>
    <row r="3105" spans="3:51" s="23" customFormat="1">
      <c r="C3105" s="115"/>
      <c r="D3105" s="115"/>
      <c r="E3105" s="115"/>
      <c r="O3105" s="24"/>
      <c r="AB3105" s="24"/>
      <c r="AC3105" s="24"/>
      <c r="AD3105" s="24"/>
      <c r="AE3105" s="24"/>
      <c r="AV3105" s="24"/>
      <c r="AW3105" s="24"/>
      <c r="AX3105" s="24"/>
      <c r="AY3105" s="24"/>
    </row>
    <row r="3106" spans="3:51" s="23" customFormat="1">
      <c r="C3106" s="115"/>
      <c r="D3106" s="115"/>
      <c r="E3106" s="115"/>
      <c r="O3106" s="24"/>
      <c r="AB3106" s="24"/>
      <c r="AC3106" s="24"/>
      <c r="AD3106" s="24"/>
      <c r="AE3106" s="24"/>
      <c r="AV3106" s="24"/>
      <c r="AW3106" s="24"/>
      <c r="AX3106" s="24"/>
      <c r="AY3106" s="24"/>
    </row>
    <row r="3107" spans="3:51" s="23" customFormat="1">
      <c r="C3107" s="115"/>
      <c r="D3107" s="115"/>
      <c r="E3107" s="115"/>
      <c r="O3107" s="24"/>
      <c r="AB3107" s="24"/>
      <c r="AC3107" s="24"/>
      <c r="AD3107" s="24"/>
      <c r="AE3107" s="24"/>
      <c r="AV3107" s="24"/>
      <c r="AW3107" s="24"/>
      <c r="AX3107" s="24"/>
      <c r="AY3107" s="24"/>
    </row>
    <row r="3108" spans="3:51" s="23" customFormat="1">
      <c r="C3108" s="115"/>
      <c r="D3108" s="115"/>
      <c r="E3108" s="115"/>
      <c r="O3108" s="24"/>
      <c r="AB3108" s="24"/>
      <c r="AC3108" s="24"/>
      <c r="AD3108" s="24"/>
      <c r="AE3108" s="24"/>
      <c r="AV3108" s="24"/>
      <c r="AW3108" s="24"/>
      <c r="AX3108" s="24"/>
      <c r="AY3108" s="24"/>
    </row>
    <row r="3109" spans="3:51" s="23" customFormat="1">
      <c r="C3109" s="115"/>
      <c r="D3109" s="115"/>
      <c r="E3109" s="115"/>
      <c r="O3109" s="24"/>
      <c r="AB3109" s="24"/>
      <c r="AC3109" s="24"/>
      <c r="AD3109" s="24"/>
      <c r="AE3109" s="24"/>
      <c r="AV3109" s="24"/>
      <c r="AW3109" s="24"/>
      <c r="AX3109" s="24"/>
      <c r="AY3109" s="24"/>
    </row>
    <row r="3110" spans="3:51" s="23" customFormat="1">
      <c r="C3110" s="115"/>
      <c r="D3110" s="115"/>
      <c r="E3110" s="115"/>
      <c r="O3110" s="24"/>
      <c r="AB3110" s="24"/>
      <c r="AC3110" s="24"/>
      <c r="AD3110" s="24"/>
      <c r="AE3110" s="24"/>
      <c r="AV3110" s="24"/>
      <c r="AW3110" s="24"/>
      <c r="AX3110" s="24"/>
      <c r="AY3110" s="24"/>
    </row>
    <row r="3111" spans="3:51" s="23" customFormat="1">
      <c r="C3111" s="115"/>
      <c r="D3111" s="115"/>
      <c r="E3111" s="115"/>
      <c r="O3111" s="24"/>
      <c r="AB3111" s="24"/>
      <c r="AC3111" s="24"/>
      <c r="AD3111" s="24"/>
      <c r="AE3111" s="24"/>
      <c r="AV3111" s="24"/>
      <c r="AW3111" s="24"/>
      <c r="AX3111" s="24"/>
      <c r="AY3111" s="24"/>
    </row>
    <row r="3112" spans="3:51" s="23" customFormat="1">
      <c r="C3112" s="115"/>
      <c r="D3112" s="115"/>
      <c r="E3112" s="115"/>
      <c r="O3112" s="24"/>
      <c r="AB3112" s="24"/>
      <c r="AC3112" s="24"/>
      <c r="AD3112" s="24"/>
      <c r="AE3112" s="24"/>
      <c r="AV3112" s="24"/>
      <c r="AW3112" s="24"/>
      <c r="AX3112" s="24"/>
      <c r="AY3112" s="24"/>
    </row>
    <row r="3113" spans="3:51" s="23" customFormat="1">
      <c r="C3113" s="115"/>
      <c r="D3113" s="115"/>
      <c r="E3113" s="115"/>
      <c r="O3113" s="24"/>
      <c r="AB3113" s="24"/>
      <c r="AC3113" s="24"/>
      <c r="AD3113" s="24"/>
      <c r="AE3113" s="24"/>
      <c r="AV3113" s="24"/>
      <c r="AW3113" s="24"/>
      <c r="AX3113" s="24"/>
      <c r="AY3113" s="24"/>
    </row>
    <row r="3114" spans="3:51" s="23" customFormat="1">
      <c r="C3114" s="115"/>
      <c r="D3114" s="115"/>
      <c r="E3114" s="115"/>
      <c r="O3114" s="24"/>
      <c r="AB3114" s="24"/>
      <c r="AC3114" s="24"/>
      <c r="AD3114" s="24"/>
      <c r="AE3114" s="24"/>
      <c r="AV3114" s="24"/>
      <c r="AW3114" s="24"/>
      <c r="AX3114" s="24"/>
      <c r="AY3114" s="24"/>
    </row>
    <row r="3115" spans="3:51" s="23" customFormat="1">
      <c r="C3115" s="115"/>
      <c r="D3115" s="115"/>
      <c r="E3115" s="115"/>
      <c r="O3115" s="24"/>
      <c r="AB3115" s="24"/>
      <c r="AC3115" s="24"/>
      <c r="AD3115" s="24"/>
      <c r="AE3115" s="24"/>
      <c r="AV3115" s="24"/>
      <c r="AW3115" s="24"/>
      <c r="AX3115" s="24"/>
      <c r="AY3115" s="24"/>
    </row>
    <row r="3116" spans="3:51" s="23" customFormat="1">
      <c r="C3116" s="115"/>
      <c r="D3116" s="115"/>
      <c r="E3116" s="115"/>
      <c r="O3116" s="24"/>
      <c r="AB3116" s="24"/>
      <c r="AC3116" s="24"/>
      <c r="AD3116" s="24"/>
      <c r="AE3116" s="24"/>
      <c r="AV3116" s="24"/>
      <c r="AW3116" s="24"/>
      <c r="AX3116" s="24"/>
      <c r="AY3116" s="24"/>
    </row>
    <row r="3117" spans="3:51" s="23" customFormat="1">
      <c r="C3117" s="115"/>
      <c r="D3117" s="115"/>
      <c r="E3117" s="115"/>
      <c r="O3117" s="24"/>
      <c r="AB3117" s="24"/>
      <c r="AC3117" s="24"/>
      <c r="AD3117" s="24"/>
      <c r="AE3117" s="24"/>
      <c r="AV3117" s="24"/>
      <c r="AW3117" s="24"/>
      <c r="AX3117" s="24"/>
      <c r="AY3117" s="24"/>
    </row>
    <row r="3118" spans="3:51" s="23" customFormat="1">
      <c r="C3118" s="115"/>
      <c r="D3118" s="115"/>
      <c r="E3118" s="115"/>
      <c r="O3118" s="24"/>
      <c r="AB3118" s="24"/>
      <c r="AC3118" s="24"/>
      <c r="AD3118" s="24"/>
      <c r="AE3118" s="24"/>
      <c r="AV3118" s="24"/>
      <c r="AW3118" s="24"/>
      <c r="AX3118" s="24"/>
      <c r="AY3118" s="24"/>
    </row>
    <row r="3119" spans="3:51" s="23" customFormat="1">
      <c r="C3119" s="115"/>
      <c r="D3119" s="115"/>
      <c r="E3119" s="115"/>
      <c r="O3119" s="24"/>
      <c r="AB3119" s="24"/>
      <c r="AC3119" s="24"/>
      <c r="AD3119" s="24"/>
      <c r="AE3119" s="24"/>
      <c r="AV3119" s="24"/>
      <c r="AW3119" s="24"/>
      <c r="AX3119" s="24"/>
      <c r="AY3119" s="24"/>
    </row>
    <row r="3120" spans="3:51" s="23" customFormat="1">
      <c r="C3120" s="115"/>
      <c r="D3120" s="115"/>
      <c r="E3120" s="115"/>
      <c r="O3120" s="24"/>
      <c r="AB3120" s="24"/>
      <c r="AC3120" s="24"/>
      <c r="AD3120" s="24"/>
      <c r="AE3120" s="24"/>
      <c r="AV3120" s="24"/>
      <c r="AW3120" s="24"/>
      <c r="AX3120" s="24"/>
      <c r="AY3120" s="24"/>
    </row>
    <row r="3121" spans="3:51" s="23" customFormat="1">
      <c r="C3121" s="115"/>
      <c r="D3121" s="115"/>
      <c r="E3121" s="115"/>
      <c r="O3121" s="24"/>
      <c r="AB3121" s="24"/>
      <c r="AC3121" s="24"/>
      <c r="AD3121" s="24"/>
      <c r="AE3121" s="24"/>
      <c r="AV3121" s="24"/>
      <c r="AW3121" s="24"/>
      <c r="AX3121" s="24"/>
      <c r="AY3121" s="24"/>
    </row>
    <row r="3122" spans="3:51" s="23" customFormat="1">
      <c r="C3122" s="115"/>
      <c r="D3122" s="115"/>
      <c r="E3122" s="115"/>
      <c r="O3122" s="24"/>
      <c r="AB3122" s="24"/>
      <c r="AC3122" s="24"/>
      <c r="AD3122" s="24"/>
      <c r="AE3122" s="24"/>
      <c r="AV3122" s="24"/>
      <c r="AW3122" s="24"/>
      <c r="AX3122" s="24"/>
      <c r="AY3122" s="24"/>
    </row>
    <row r="3123" spans="3:51" s="23" customFormat="1">
      <c r="C3123" s="115"/>
      <c r="D3123" s="115"/>
      <c r="E3123" s="115"/>
      <c r="O3123" s="24"/>
      <c r="AB3123" s="24"/>
      <c r="AC3123" s="24"/>
      <c r="AD3123" s="24"/>
      <c r="AE3123" s="24"/>
      <c r="AV3123" s="24"/>
      <c r="AW3123" s="24"/>
      <c r="AX3123" s="24"/>
      <c r="AY3123" s="24"/>
    </row>
    <row r="3124" spans="3:51" s="23" customFormat="1">
      <c r="C3124" s="115"/>
      <c r="D3124" s="115"/>
      <c r="E3124" s="115"/>
      <c r="O3124" s="24"/>
      <c r="AB3124" s="24"/>
      <c r="AC3124" s="24"/>
      <c r="AD3124" s="24"/>
      <c r="AE3124" s="24"/>
      <c r="AV3124" s="24"/>
      <c r="AW3124" s="24"/>
      <c r="AX3124" s="24"/>
      <c r="AY3124" s="24"/>
    </row>
    <row r="3125" spans="3:51" s="23" customFormat="1">
      <c r="C3125" s="115"/>
      <c r="D3125" s="115"/>
      <c r="E3125" s="115"/>
      <c r="O3125" s="24"/>
      <c r="AB3125" s="24"/>
      <c r="AC3125" s="24"/>
      <c r="AD3125" s="24"/>
      <c r="AE3125" s="24"/>
      <c r="AV3125" s="24"/>
      <c r="AW3125" s="24"/>
      <c r="AX3125" s="24"/>
      <c r="AY3125" s="24"/>
    </row>
    <row r="3126" spans="3:51" s="23" customFormat="1">
      <c r="C3126" s="115"/>
      <c r="D3126" s="115"/>
      <c r="E3126" s="115"/>
      <c r="O3126" s="24"/>
      <c r="AB3126" s="24"/>
      <c r="AC3126" s="24"/>
      <c r="AD3126" s="24"/>
      <c r="AE3126" s="24"/>
      <c r="AV3126" s="24"/>
      <c r="AW3126" s="24"/>
      <c r="AX3126" s="24"/>
      <c r="AY3126" s="24"/>
    </row>
    <row r="3127" spans="3:51" s="23" customFormat="1">
      <c r="C3127" s="115"/>
      <c r="D3127" s="115"/>
      <c r="E3127" s="115"/>
      <c r="O3127" s="24"/>
      <c r="AB3127" s="24"/>
      <c r="AC3127" s="24"/>
      <c r="AD3127" s="24"/>
      <c r="AE3127" s="24"/>
      <c r="AV3127" s="24"/>
      <c r="AW3127" s="24"/>
      <c r="AX3127" s="24"/>
      <c r="AY3127" s="24"/>
    </row>
    <row r="3128" spans="3:51" s="23" customFormat="1">
      <c r="C3128" s="115"/>
      <c r="D3128" s="115"/>
      <c r="E3128" s="115"/>
      <c r="O3128" s="24"/>
      <c r="AB3128" s="24"/>
      <c r="AC3128" s="24"/>
      <c r="AD3128" s="24"/>
      <c r="AE3128" s="24"/>
      <c r="AV3128" s="24"/>
      <c r="AW3128" s="24"/>
      <c r="AX3128" s="24"/>
      <c r="AY3128" s="24"/>
    </row>
    <row r="3129" spans="3:51" s="23" customFormat="1">
      <c r="C3129" s="115"/>
      <c r="D3129" s="115"/>
      <c r="E3129" s="115"/>
      <c r="O3129" s="24"/>
      <c r="AB3129" s="24"/>
      <c r="AC3129" s="24"/>
      <c r="AD3129" s="24"/>
      <c r="AE3129" s="24"/>
      <c r="AV3129" s="24"/>
      <c r="AW3129" s="24"/>
      <c r="AX3129" s="24"/>
      <c r="AY3129" s="24"/>
    </row>
    <row r="3130" spans="3:51" s="23" customFormat="1">
      <c r="C3130" s="115"/>
      <c r="D3130" s="115"/>
      <c r="E3130" s="115"/>
      <c r="O3130" s="24"/>
      <c r="AB3130" s="24"/>
      <c r="AC3130" s="24"/>
      <c r="AD3130" s="24"/>
      <c r="AE3130" s="24"/>
      <c r="AV3130" s="24"/>
      <c r="AW3130" s="24"/>
      <c r="AX3130" s="24"/>
      <c r="AY3130" s="24"/>
    </row>
    <row r="3131" spans="3:51" s="23" customFormat="1">
      <c r="C3131" s="115"/>
      <c r="D3131" s="115"/>
      <c r="E3131" s="115"/>
      <c r="O3131" s="24"/>
      <c r="AB3131" s="24"/>
      <c r="AC3131" s="24"/>
      <c r="AD3131" s="24"/>
      <c r="AE3131" s="24"/>
      <c r="AV3131" s="24"/>
      <c r="AW3131" s="24"/>
      <c r="AX3131" s="24"/>
      <c r="AY3131" s="24"/>
    </row>
    <row r="3132" spans="3:51" s="23" customFormat="1">
      <c r="C3132" s="115"/>
      <c r="D3132" s="115"/>
      <c r="E3132" s="115"/>
      <c r="O3132" s="24"/>
      <c r="AB3132" s="24"/>
      <c r="AC3132" s="24"/>
      <c r="AD3132" s="24"/>
      <c r="AE3132" s="24"/>
      <c r="AV3132" s="24"/>
      <c r="AW3132" s="24"/>
      <c r="AX3132" s="24"/>
      <c r="AY3132" s="24"/>
    </row>
    <row r="3133" spans="3:51" s="23" customFormat="1">
      <c r="C3133" s="115"/>
      <c r="D3133" s="115"/>
      <c r="E3133" s="115"/>
      <c r="O3133" s="24"/>
      <c r="AB3133" s="24"/>
      <c r="AC3133" s="24"/>
      <c r="AD3133" s="24"/>
      <c r="AE3133" s="24"/>
      <c r="AV3133" s="24"/>
      <c r="AW3133" s="24"/>
      <c r="AX3133" s="24"/>
      <c r="AY3133" s="24"/>
    </row>
    <row r="3134" spans="3:51" s="23" customFormat="1">
      <c r="C3134" s="115"/>
      <c r="D3134" s="115"/>
      <c r="E3134" s="115"/>
      <c r="O3134" s="24"/>
      <c r="AB3134" s="24"/>
      <c r="AC3134" s="24"/>
      <c r="AD3134" s="24"/>
      <c r="AE3134" s="24"/>
      <c r="AV3134" s="24"/>
      <c r="AW3134" s="24"/>
      <c r="AX3134" s="24"/>
      <c r="AY3134" s="24"/>
    </row>
    <row r="3135" spans="3:51" s="23" customFormat="1">
      <c r="C3135" s="115"/>
      <c r="D3135" s="115"/>
      <c r="E3135" s="115"/>
      <c r="O3135" s="24"/>
      <c r="AB3135" s="24"/>
      <c r="AC3135" s="24"/>
      <c r="AD3135" s="24"/>
      <c r="AE3135" s="24"/>
      <c r="AV3135" s="24"/>
      <c r="AW3135" s="24"/>
      <c r="AX3135" s="24"/>
      <c r="AY3135" s="24"/>
    </row>
    <row r="3136" spans="3:51" s="23" customFormat="1">
      <c r="C3136" s="115"/>
      <c r="D3136" s="115"/>
      <c r="E3136" s="115"/>
      <c r="O3136" s="24"/>
      <c r="AB3136" s="24"/>
      <c r="AC3136" s="24"/>
      <c r="AD3136" s="24"/>
      <c r="AE3136" s="24"/>
      <c r="AV3136" s="24"/>
      <c r="AW3136" s="24"/>
      <c r="AX3136" s="24"/>
      <c r="AY3136" s="24"/>
    </row>
    <row r="3137" spans="3:51" s="23" customFormat="1">
      <c r="C3137" s="115"/>
      <c r="D3137" s="115"/>
      <c r="E3137" s="115"/>
      <c r="O3137" s="24"/>
      <c r="AB3137" s="24"/>
      <c r="AC3137" s="24"/>
      <c r="AD3137" s="24"/>
      <c r="AE3137" s="24"/>
      <c r="AV3137" s="24"/>
      <c r="AW3137" s="24"/>
      <c r="AX3137" s="24"/>
      <c r="AY3137" s="24"/>
    </row>
    <row r="3138" spans="3:51" s="23" customFormat="1">
      <c r="C3138" s="115"/>
      <c r="D3138" s="115"/>
      <c r="E3138" s="115"/>
      <c r="O3138" s="24"/>
      <c r="AB3138" s="24"/>
      <c r="AC3138" s="24"/>
      <c r="AD3138" s="24"/>
      <c r="AE3138" s="24"/>
      <c r="AV3138" s="24"/>
      <c r="AW3138" s="24"/>
      <c r="AX3138" s="24"/>
      <c r="AY3138" s="24"/>
    </row>
    <row r="3139" spans="3:51" s="23" customFormat="1">
      <c r="C3139" s="115"/>
      <c r="D3139" s="115"/>
      <c r="E3139" s="115"/>
      <c r="O3139" s="24"/>
      <c r="AB3139" s="24"/>
      <c r="AC3139" s="24"/>
      <c r="AD3139" s="24"/>
      <c r="AE3139" s="24"/>
      <c r="AV3139" s="24"/>
      <c r="AW3139" s="24"/>
      <c r="AX3139" s="24"/>
      <c r="AY3139" s="24"/>
    </row>
    <row r="3140" spans="3:51" s="23" customFormat="1">
      <c r="C3140" s="115"/>
      <c r="D3140" s="115"/>
      <c r="E3140" s="115"/>
      <c r="O3140" s="24"/>
      <c r="AB3140" s="24"/>
      <c r="AC3140" s="24"/>
      <c r="AD3140" s="24"/>
      <c r="AE3140" s="24"/>
      <c r="AV3140" s="24"/>
      <c r="AW3140" s="24"/>
      <c r="AX3140" s="24"/>
      <c r="AY3140" s="24"/>
    </row>
    <row r="3141" spans="3:51" s="23" customFormat="1">
      <c r="C3141" s="115"/>
      <c r="D3141" s="115"/>
      <c r="E3141" s="115"/>
      <c r="O3141" s="24"/>
      <c r="AB3141" s="24"/>
      <c r="AC3141" s="24"/>
      <c r="AD3141" s="24"/>
      <c r="AE3141" s="24"/>
      <c r="AV3141" s="24"/>
      <c r="AW3141" s="24"/>
      <c r="AX3141" s="24"/>
      <c r="AY3141" s="24"/>
    </row>
    <row r="3142" spans="3:51" s="23" customFormat="1">
      <c r="C3142" s="115"/>
      <c r="D3142" s="115"/>
      <c r="E3142" s="115"/>
      <c r="O3142" s="24"/>
      <c r="AB3142" s="24"/>
      <c r="AC3142" s="24"/>
      <c r="AD3142" s="24"/>
      <c r="AE3142" s="24"/>
      <c r="AV3142" s="24"/>
      <c r="AW3142" s="24"/>
      <c r="AX3142" s="24"/>
      <c r="AY3142" s="24"/>
    </row>
    <row r="3143" spans="3:51" s="23" customFormat="1">
      <c r="C3143" s="115"/>
      <c r="D3143" s="115"/>
      <c r="E3143" s="115"/>
      <c r="O3143" s="24"/>
      <c r="AB3143" s="24"/>
      <c r="AC3143" s="24"/>
      <c r="AD3143" s="24"/>
      <c r="AE3143" s="24"/>
      <c r="AV3143" s="24"/>
      <c r="AW3143" s="24"/>
      <c r="AX3143" s="24"/>
      <c r="AY3143" s="24"/>
    </row>
    <row r="3144" spans="3:51" s="23" customFormat="1">
      <c r="C3144" s="115"/>
      <c r="D3144" s="115"/>
      <c r="E3144" s="115"/>
      <c r="O3144" s="24"/>
      <c r="AB3144" s="24"/>
      <c r="AC3144" s="24"/>
      <c r="AD3144" s="24"/>
      <c r="AE3144" s="24"/>
      <c r="AV3144" s="24"/>
      <c r="AW3144" s="24"/>
      <c r="AX3144" s="24"/>
      <c r="AY3144" s="24"/>
    </row>
    <row r="3145" spans="3:51" s="23" customFormat="1">
      <c r="C3145" s="115"/>
      <c r="D3145" s="115"/>
      <c r="E3145" s="115"/>
      <c r="O3145" s="24"/>
      <c r="AB3145" s="24"/>
      <c r="AC3145" s="24"/>
      <c r="AD3145" s="24"/>
      <c r="AE3145" s="24"/>
      <c r="AV3145" s="24"/>
      <c r="AW3145" s="24"/>
      <c r="AX3145" s="24"/>
      <c r="AY3145" s="24"/>
    </row>
    <row r="3146" spans="3:51" s="23" customFormat="1">
      <c r="C3146" s="115"/>
      <c r="D3146" s="115"/>
      <c r="E3146" s="115"/>
      <c r="O3146" s="24"/>
      <c r="AB3146" s="24"/>
      <c r="AC3146" s="24"/>
      <c r="AD3146" s="24"/>
      <c r="AE3146" s="24"/>
      <c r="AV3146" s="24"/>
      <c r="AW3146" s="24"/>
      <c r="AX3146" s="24"/>
      <c r="AY3146" s="24"/>
    </row>
    <row r="3147" spans="3:51" s="23" customFormat="1">
      <c r="C3147" s="115"/>
      <c r="D3147" s="115"/>
      <c r="E3147" s="115"/>
      <c r="O3147" s="24"/>
      <c r="AB3147" s="24"/>
      <c r="AC3147" s="24"/>
      <c r="AD3147" s="24"/>
      <c r="AE3147" s="24"/>
      <c r="AV3147" s="24"/>
      <c r="AW3147" s="24"/>
      <c r="AX3147" s="24"/>
      <c r="AY3147" s="24"/>
    </row>
    <row r="3148" spans="3:51" s="23" customFormat="1">
      <c r="C3148" s="115"/>
      <c r="D3148" s="115"/>
      <c r="E3148" s="115"/>
      <c r="O3148" s="24"/>
      <c r="AB3148" s="24"/>
      <c r="AC3148" s="24"/>
      <c r="AD3148" s="24"/>
      <c r="AE3148" s="24"/>
      <c r="AV3148" s="24"/>
      <c r="AW3148" s="24"/>
      <c r="AX3148" s="24"/>
      <c r="AY3148" s="24"/>
    </row>
    <row r="3149" spans="3:51" s="23" customFormat="1">
      <c r="C3149" s="115"/>
      <c r="D3149" s="115"/>
      <c r="E3149" s="115"/>
      <c r="O3149" s="24"/>
      <c r="AB3149" s="24"/>
      <c r="AC3149" s="24"/>
      <c r="AD3149" s="24"/>
      <c r="AE3149" s="24"/>
      <c r="AV3149" s="24"/>
      <c r="AW3149" s="24"/>
      <c r="AX3149" s="24"/>
      <c r="AY3149" s="24"/>
    </row>
    <row r="3150" spans="3:51" s="23" customFormat="1">
      <c r="C3150" s="115"/>
      <c r="D3150" s="115"/>
      <c r="E3150" s="115"/>
      <c r="O3150" s="24"/>
      <c r="AB3150" s="24"/>
      <c r="AC3150" s="24"/>
      <c r="AD3150" s="24"/>
      <c r="AE3150" s="24"/>
      <c r="AV3150" s="24"/>
      <c r="AW3150" s="24"/>
      <c r="AX3150" s="24"/>
      <c r="AY3150" s="24"/>
    </row>
    <row r="3151" spans="3:51" s="23" customFormat="1">
      <c r="C3151" s="115"/>
      <c r="D3151" s="115"/>
      <c r="E3151" s="115"/>
      <c r="O3151" s="24"/>
      <c r="AB3151" s="24"/>
      <c r="AC3151" s="24"/>
      <c r="AD3151" s="24"/>
      <c r="AE3151" s="24"/>
      <c r="AV3151" s="24"/>
      <c r="AW3151" s="24"/>
      <c r="AX3151" s="24"/>
      <c r="AY3151" s="24"/>
    </row>
    <row r="3152" spans="3:51" s="23" customFormat="1">
      <c r="C3152" s="115"/>
      <c r="D3152" s="115"/>
      <c r="E3152" s="115"/>
      <c r="O3152" s="24"/>
      <c r="AB3152" s="24"/>
      <c r="AC3152" s="24"/>
      <c r="AD3152" s="24"/>
      <c r="AE3152" s="24"/>
      <c r="AV3152" s="24"/>
      <c r="AW3152" s="24"/>
      <c r="AX3152" s="24"/>
      <c r="AY3152" s="24"/>
    </row>
    <row r="3153" spans="3:51" s="23" customFormat="1">
      <c r="C3153" s="115"/>
      <c r="D3153" s="115"/>
      <c r="E3153" s="115"/>
      <c r="O3153" s="24"/>
      <c r="AB3153" s="24"/>
      <c r="AC3153" s="24"/>
      <c r="AD3153" s="24"/>
      <c r="AE3153" s="24"/>
      <c r="AV3153" s="24"/>
      <c r="AW3153" s="24"/>
      <c r="AX3153" s="24"/>
      <c r="AY3153" s="24"/>
    </row>
    <row r="3154" spans="3:51" s="23" customFormat="1">
      <c r="C3154" s="115"/>
      <c r="D3154" s="115"/>
      <c r="E3154" s="115"/>
      <c r="O3154" s="24"/>
      <c r="AB3154" s="24"/>
      <c r="AC3154" s="24"/>
      <c r="AD3154" s="24"/>
      <c r="AE3154" s="24"/>
      <c r="AV3154" s="24"/>
      <c r="AW3154" s="24"/>
      <c r="AX3154" s="24"/>
      <c r="AY3154" s="24"/>
    </row>
    <row r="3155" spans="3:51" s="23" customFormat="1">
      <c r="C3155" s="115"/>
      <c r="D3155" s="115"/>
      <c r="E3155" s="115"/>
      <c r="O3155" s="24"/>
      <c r="AB3155" s="24"/>
      <c r="AC3155" s="24"/>
      <c r="AD3155" s="24"/>
      <c r="AE3155" s="24"/>
      <c r="AV3155" s="24"/>
      <c r="AW3155" s="24"/>
      <c r="AX3155" s="24"/>
      <c r="AY3155" s="24"/>
    </row>
    <row r="3156" spans="3:51" s="23" customFormat="1">
      <c r="C3156" s="115"/>
      <c r="D3156" s="115"/>
      <c r="E3156" s="115"/>
      <c r="O3156" s="24"/>
      <c r="AB3156" s="24"/>
      <c r="AC3156" s="24"/>
      <c r="AD3156" s="24"/>
      <c r="AE3156" s="24"/>
      <c r="AV3156" s="24"/>
      <c r="AW3156" s="24"/>
      <c r="AX3156" s="24"/>
      <c r="AY3156" s="24"/>
    </row>
    <row r="3157" spans="3:51" s="23" customFormat="1">
      <c r="C3157" s="115"/>
      <c r="D3157" s="115"/>
      <c r="E3157" s="115"/>
      <c r="O3157" s="24"/>
      <c r="AB3157" s="24"/>
      <c r="AC3157" s="24"/>
      <c r="AD3157" s="24"/>
      <c r="AE3157" s="24"/>
      <c r="AV3157" s="24"/>
      <c r="AW3157" s="24"/>
      <c r="AX3157" s="24"/>
      <c r="AY3157" s="24"/>
    </row>
    <row r="3158" spans="3:51" s="23" customFormat="1">
      <c r="C3158" s="115"/>
      <c r="D3158" s="115"/>
      <c r="E3158" s="115"/>
      <c r="O3158" s="24"/>
      <c r="AB3158" s="24"/>
      <c r="AC3158" s="24"/>
      <c r="AD3158" s="24"/>
      <c r="AE3158" s="24"/>
      <c r="AV3158" s="24"/>
      <c r="AW3158" s="24"/>
      <c r="AX3158" s="24"/>
      <c r="AY3158" s="24"/>
    </row>
    <row r="3159" spans="3:51" s="23" customFormat="1">
      <c r="C3159" s="115"/>
      <c r="D3159" s="115"/>
      <c r="E3159" s="115"/>
      <c r="O3159" s="24"/>
      <c r="AB3159" s="24"/>
      <c r="AC3159" s="24"/>
      <c r="AD3159" s="24"/>
      <c r="AE3159" s="24"/>
      <c r="AV3159" s="24"/>
      <c r="AW3159" s="24"/>
      <c r="AX3159" s="24"/>
      <c r="AY3159" s="24"/>
    </row>
    <row r="3160" spans="3:51" s="23" customFormat="1">
      <c r="C3160" s="115"/>
      <c r="D3160" s="115"/>
      <c r="E3160" s="115"/>
      <c r="O3160" s="24"/>
      <c r="AB3160" s="24"/>
      <c r="AC3160" s="24"/>
      <c r="AD3160" s="24"/>
      <c r="AE3160" s="24"/>
      <c r="AV3160" s="24"/>
      <c r="AW3160" s="24"/>
      <c r="AX3160" s="24"/>
      <c r="AY3160" s="24"/>
    </row>
    <row r="3161" spans="3:51" s="23" customFormat="1">
      <c r="C3161" s="115"/>
      <c r="D3161" s="115"/>
      <c r="E3161" s="115"/>
      <c r="O3161" s="24"/>
      <c r="AB3161" s="24"/>
      <c r="AC3161" s="24"/>
      <c r="AD3161" s="24"/>
      <c r="AE3161" s="24"/>
      <c r="AV3161" s="24"/>
      <c r="AW3161" s="24"/>
      <c r="AX3161" s="24"/>
      <c r="AY3161" s="24"/>
    </row>
    <row r="3162" spans="3:51" s="23" customFormat="1">
      <c r="C3162" s="115"/>
      <c r="D3162" s="115"/>
      <c r="E3162" s="115"/>
      <c r="O3162" s="24"/>
      <c r="AB3162" s="24"/>
      <c r="AC3162" s="24"/>
      <c r="AD3162" s="24"/>
      <c r="AE3162" s="24"/>
      <c r="AV3162" s="24"/>
      <c r="AW3162" s="24"/>
      <c r="AX3162" s="24"/>
      <c r="AY3162" s="24"/>
    </row>
    <row r="3163" spans="3:51" s="23" customFormat="1">
      <c r="C3163" s="115"/>
      <c r="D3163" s="115"/>
      <c r="E3163" s="115"/>
      <c r="O3163" s="24"/>
      <c r="AB3163" s="24"/>
      <c r="AC3163" s="24"/>
      <c r="AD3163" s="24"/>
      <c r="AE3163" s="24"/>
      <c r="AV3163" s="24"/>
      <c r="AW3163" s="24"/>
      <c r="AX3163" s="24"/>
      <c r="AY3163" s="24"/>
    </row>
    <row r="3164" spans="3:51" s="23" customFormat="1">
      <c r="C3164" s="115"/>
      <c r="D3164" s="115"/>
      <c r="E3164" s="115"/>
      <c r="O3164" s="24"/>
      <c r="AB3164" s="24"/>
      <c r="AC3164" s="24"/>
      <c r="AD3164" s="24"/>
      <c r="AE3164" s="24"/>
      <c r="AV3164" s="24"/>
      <c r="AW3164" s="24"/>
      <c r="AX3164" s="24"/>
      <c r="AY3164" s="24"/>
    </row>
    <row r="3165" spans="3:51" s="23" customFormat="1">
      <c r="C3165" s="115"/>
      <c r="D3165" s="115"/>
      <c r="E3165" s="115"/>
      <c r="O3165" s="24"/>
      <c r="AB3165" s="24"/>
      <c r="AC3165" s="24"/>
      <c r="AD3165" s="24"/>
      <c r="AE3165" s="24"/>
      <c r="AV3165" s="24"/>
      <c r="AW3165" s="24"/>
      <c r="AX3165" s="24"/>
      <c r="AY3165" s="24"/>
    </row>
    <row r="3166" spans="3:51" s="23" customFormat="1">
      <c r="C3166" s="115"/>
      <c r="D3166" s="115"/>
      <c r="E3166" s="115"/>
      <c r="O3166" s="24"/>
      <c r="AB3166" s="24"/>
      <c r="AC3166" s="24"/>
      <c r="AD3166" s="24"/>
      <c r="AE3166" s="24"/>
      <c r="AV3166" s="24"/>
      <c r="AW3166" s="24"/>
      <c r="AX3166" s="24"/>
      <c r="AY3166" s="24"/>
    </row>
    <row r="3167" spans="3:51" s="23" customFormat="1">
      <c r="C3167" s="115"/>
      <c r="D3167" s="115"/>
      <c r="E3167" s="115"/>
      <c r="O3167" s="24"/>
      <c r="AB3167" s="24"/>
      <c r="AC3167" s="24"/>
      <c r="AD3167" s="24"/>
      <c r="AE3167" s="24"/>
      <c r="AV3167" s="24"/>
      <c r="AW3167" s="24"/>
      <c r="AX3167" s="24"/>
      <c r="AY3167" s="24"/>
    </row>
    <row r="3168" spans="3:51" s="23" customFormat="1">
      <c r="C3168" s="115"/>
      <c r="D3168" s="115"/>
      <c r="E3168" s="115"/>
      <c r="O3168" s="24"/>
      <c r="AB3168" s="24"/>
      <c r="AC3168" s="24"/>
      <c r="AD3168" s="24"/>
      <c r="AE3168" s="24"/>
      <c r="AV3168" s="24"/>
      <c r="AW3168" s="24"/>
      <c r="AX3168" s="24"/>
      <c r="AY3168" s="24"/>
    </row>
    <row r="3169" spans="3:51" s="23" customFormat="1">
      <c r="C3169" s="115"/>
      <c r="D3169" s="115"/>
      <c r="E3169" s="115"/>
      <c r="O3169" s="24"/>
      <c r="AB3169" s="24"/>
      <c r="AC3169" s="24"/>
      <c r="AD3169" s="24"/>
      <c r="AE3169" s="24"/>
      <c r="AV3169" s="24"/>
      <c r="AW3169" s="24"/>
      <c r="AX3169" s="24"/>
      <c r="AY3169" s="24"/>
    </row>
    <row r="3170" spans="3:51" s="23" customFormat="1">
      <c r="C3170" s="115"/>
      <c r="D3170" s="115"/>
      <c r="E3170" s="115"/>
      <c r="O3170" s="24"/>
      <c r="AB3170" s="24"/>
      <c r="AC3170" s="24"/>
      <c r="AD3170" s="24"/>
      <c r="AE3170" s="24"/>
      <c r="AV3170" s="24"/>
      <c r="AW3170" s="24"/>
      <c r="AX3170" s="24"/>
      <c r="AY3170" s="24"/>
    </row>
    <row r="3171" spans="3:51" s="23" customFormat="1">
      <c r="C3171" s="115"/>
      <c r="D3171" s="115"/>
      <c r="E3171" s="115"/>
      <c r="O3171" s="24"/>
      <c r="AB3171" s="24"/>
      <c r="AC3171" s="24"/>
      <c r="AD3171" s="24"/>
      <c r="AE3171" s="24"/>
      <c r="AV3171" s="24"/>
      <c r="AW3171" s="24"/>
      <c r="AX3171" s="24"/>
      <c r="AY3171" s="24"/>
    </row>
    <row r="3172" spans="3:51" s="23" customFormat="1">
      <c r="C3172" s="115"/>
      <c r="D3172" s="115"/>
      <c r="E3172" s="115"/>
      <c r="O3172" s="24"/>
      <c r="AB3172" s="24"/>
      <c r="AC3172" s="24"/>
      <c r="AD3172" s="24"/>
      <c r="AE3172" s="24"/>
      <c r="AV3172" s="24"/>
      <c r="AW3172" s="24"/>
      <c r="AX3172" s="24"/>
      <c r="AY3172" s="24"/>
    </row>
    <row r="3173" spans="3:51" s="23" customFormat="1">
      <c r="C3173" s="115"/>
      <c r="D3173" s="115"/>
      <c r="E3173" s="115"/>
      <c r="O3173" s="24"/>
      <c r="AB3173" s="24"/>
      <c r="AC3173" s="24"/>
      <c r="AD3173" s="24"/>
      <c r="AE3173" s="24"/>
      <c r="AV3173" s="24"/>
      <c r="AW3173" s="24"/>
      <c r="AX3173" s="24"/>
      <c r="AY3173" s="24"/>
    </row>
    <row r="3174" spans="3:51" s="23" customFormat="1">
      <c r="C3174" s="115"/>
      <c r="D3174" s="115"/>
      <c r="E3174" s="115"/>
      <c r="O3174" s="24"/>
      <c r="AB3174" s="24"/>
      <c r="AC3174" s="24"/>
      <c r="AD3174" s="24"/>
      <c r="AE3174" s="24"/>
      <c r="AV3174" s="24"/>
      <c r="AW3174" s="24"/>
      <c r="AX3174" s="24"/>
      <c r="AY3174" s="24"/>
    </row>
    <row r="3175" spans="3:51" s="23" customFormat="1">
      <c r="C3175" s="115"/>
      <c r="D3175" s="115"/>
      <c r="E3175" s="115"/>
      <c r="O3175" s="24"/>
      <c r="AB3175" s="24"/>
      <c r="AC3175" s="24"/>
      <c r="AD3175" s="24"/>
      <c r="AE3175" s="24"/>
      <c r="AV3175" s="24"/>
      <c r="AW3175" s="24"/>
      <c r="AX3175" s="24"/>
      <c r="AY3175" s="24"/>
    </row>
    <row r="3176" spans="3:51" s="23" customFormat="1">
      <c r="C3176" s="115"/>
      <c r="D3176" s="115"/>
      <c r="E3176" s="115"/>
      <c r="O3176" s="24"/>
      <c r="AB3176" s="24"/>
      <c r="AC3176" s="24"/>
      <c r="AD3176" s="24"/>
      <c r="AE3176" s="24"/>
      <c r="AV3176" s="24"/>
      <c r="AW3176" s="24"/>
      <c r="AX3176" s="24"/>
      <c r="AY3176" s="24"/>
    </row>
    <row r="3177" spans="3:51" s="23" customFormat="1">
      <c r="C3177" s="115"/>
      <c r="D3177" s="115"/>
      <c r="E3177" s="115"/>
      <c r="O3177" s="24"/>
      <c r="AB3177" s="24"/>
      <c r="AC3177" s="24"/>
      <c r="AD3177" s="24"/>
      <c r="AE3177" s="24"/>
      <c r="AV3177" s="24"/>
      <c r="AW3177" s="24"/>
      <c r="AX3177" s="24"/>
      <c r="AY3177" s="24"/>
    </row>
    <row r="3178" spans="3:51" s="23" customFormat="1">
      <c r="C3178" s="115"/>
      <c r="D3178" s="115"/>
      <c r="E3178" s="115"/>
      <c r="O3178" s="24"/>
      <c r="AB3178" s="24"/>
      <c r="AC3178" s="24"/>
      <c r="AD3178" s="24"/>
      <c r="AE3178" s="24"/>
      <c r="AV3178" s="24"/>
      <c r="AW3178" s="24"/>
      <c r="AX3178" s="24"/>
      <c r="AY3178" s="24"/>
    </row>
    <row r="3179" spans="3:51" s="23" customFormat="1">
      <c r="C3179" s="115"/>
      <c r="D3179" s="115"/>
      <c r="E3179" s="115"/>
      <c r="O3179" s="24"/>
      <c r="AB3179" s="24"/>
      <c r="AC3179" s="24"/>
      <c r="AD3179" s="24"/>
      <c r="AE3179" s="24"/>
      <c r="AV3179" s="24"/>
      <c r="AW3179" s="24"/>
      <c r="AX3179" s="24"/>
      <c r="AY3179" s="24"/>
    </row>
    <row r="3180" spans="3:51" s="23" customFormat="1">
      <c r="C3180" s="115"/>
      <c r="D3180" s="115"/>
      <c r="E3180" s="115"/>
      <c r="O3180" s="24"/>
      <c r="AB3180" s="24"/>
      <c r="AC3180" s="24"/>
      <c r="AD3180" s="24"/>
      <c r="AE3180" s="24"/>
      <c r="AV3180" s="24"/>
      <c r="AW3180" s="24"/>
      <c r="AX3180" s="24"/>
      <c r="AY3180" s="24"/>
    </row>
    <row r="3181" spans="3:51" s="23" customFormat="1">
      <c r="C3181" s="115"/>
      <c r="D3181" s="115"/>
      <c r="E3181" s="115"/>
      <c r="O3181" s="24"/>
      <c r="AB3181" s="24"/>
      <c r="AC3181" s="24"/>
      <c r="AD3181" s="24"/>
      <c r="AE3181" s="24"/>
      <c r="AV3181" s="24"/>
      <c r="AW3181" s="24"/>
      <c r="AX3181" s="24"/>
      <c r="AY3181" s="24"/>
    </row>
    <row r="3182" spans="3:51" s="23" customFormat="1">
      <c r="C3182" s="115"/>
      <c r="D3182" s="115"/>
      <c r="E3182" s="115"/>
      <c r="O3182" s="24"/>
      <c r="AB3182" s="24"/>
      <c r="AC3182" s="24"/>
      <c r="AD3182" s="24"/>
      <c r="AE3182" s="24"/>
      <c r="AV3182" s="24"/>
      <c r="AW3182" s="24"/>
      <c r="AX3182" s="24"/>
      <c r="AY3182" s="24"/>
    </row>
    <row r="3183" spans="3:51" s="23" customFormat="1">
      <c r="C3183" s="115"/>
      <c r="D3183" s="115"/>
      <c r="E3183" s="115"/>
      <c r="O3183" s="24"/>
      <c r="AB3183" s="24"/>
      <c r="AC3183" s="24"/>
      <c r="AD3183" s="24"/>
      <c r="AE3183" s="24"/>
      <c r="AV3183" s="24"/>
      <c r="AW3183" s="24"/>
      <c r="AX3183" s="24"/>
      <c r="AY3183" s="24"/>
    </row>
    <row r="3184" spans="3:51" s="23" customFormat="1">
      <c r="C3184" s="115"/>
      <c r="D3184" s="115"/>
      <c r="E3184" s="115"/>
      <c r="O3184" s="24"/>
      <c r="AB3184" s="24"/>
      <c r="AC3184" s="24"/>
      <c r="AD3184" s="24"/>
      <c r="AE3184" s="24"/>
      <c r="AV3184" s="24"/>
      <c r="AW3184" s="24"/>
      <c r="AX3184" s="24"/>
      <c r="AY3184" s="24"/>
    </row>
    <row r="3185" spans="3:51" s="23" customFormat="1">
      <c r="C3185" s="115"/>
      <c r="D3185" s="115"/>
      <c r="E3185" s="115"/>
      <c r="O3185" s="24"/>
      <c r="AB3185" s="24"/>
      <c r="AC3185" s="24"/>
      <c r="AD3185" s="24"/>
      <c r="AE3185" s="24"/>
      <c r="AV3185" s="24"/>
      <c r="AW3185" s="24"/>
      <c r="AX3185" s="24"/>
      <c r="AY3185" s="24"/>
    </row>
    <row r="3186" spans="3:51" s="23" customFormat="1">
      <c r="C3186" s="115"/>
      <c r="D3186" s="115"/>
      <c r="E3186" s="115"/>
      <c r="O3186" s="24"/>
      <c r="AB3186" s="24"/>
      <c r="AC3186" s="24"/>
      <c r="AD3186" s="24"/>
      <c r="AE3186" s="24"/>
      <c r="AV3186" s="24"/>
      <c r="AW3186" s="24"/>
      <c r="AX3186" s="24"/>
      <c r="AY3186" s="24"/>
    </row>
    <row r="3187" spans="3:51" s="23" customFormat="1">
      <c r="C3187" s="115"/>
      <c r="D3187" s="115"/>
      <c r="E3187" s="115"/>
      <c r="O3187" s="24"/>
      <c r="AB3187" s="24"/>
      <c r="AC3187" s="24"/>
      <c r="AD3187" s="24"/>
      <c r="AE3187" s="24"/>
      <c r="AV3187" s="24"/>
      <c r="AW3187" s="24"/>
      <c r="AX3187" s="24"/>
      <c r="AY3187" s="24"/>
    </row>
    <row r="3188" spans="3:51" s="23" customFormat="1">
      <c r="C3188" s="115"/>
      <c r="D3188" s="115"/>
      <c r="E3188" s="115"/>
      <c r="O3188" s="24"/>
      <c r="AB3188" s="24"/>
      <c r="AC3188" s="24"/>
      <c r="AD3188" s="24"/>
      <c r="AE3188" s="24"/>
      <c r="AV3188" s="24"/>
      <c r="AW3188" s="24"/>
      <c r="AX3188" s="24"/>
      <c r="AY3188" s="24"/>
    </row>
    <row r="3189" spans="3:51" s="23" customFormat="1">
      <c r="C3189" s="115"/>
      <c r="D3189" s="115"/>
      <c r="E3189" s="115"/>
      <c r="O3189" s="24"/>
      <c r="AB3189" s="24"/>
      <c r="AC3189" s="24"/>
      <c r="AD3189" s="24"/>
      <c r="AE3189" s="24"/>
      <c r="AV3189" s="24"/>
      <c r="AW3189" s="24"/>
      <c r="AX3189" s="24"/>
      <c r="AY3189" s="24"/>
    </row>
    <row r="3190" spans="3:51" s="23" customFormat="1">
      <c r="C3190" s="115"/>
      <c r="D3190" s="115"/>
      <c r="E3190" s="115"/>
      <c r="O3190" s="24"/>
      <c r="AB3190" s="24"/>
      <c r="AC3190" s="24"/>
      <c r="AD3190" s="24"/>
      <c r="AE3190" s="24"/>
      <c r="AV3190" s="24"/>
      <c r="AW3190" s="24"/>
      <c r="AX3190" s="24"/>
      <c r="AY3190" s="24"/>
    </row>
    <row r="3191" spans="3:51" s="23" customFormat="1">
      <c r="C3191" s="115"/>
      <c r="D3191" s="115"/>
      <c r="E3191" s="115"/>
      <c r="O3191" s="24"/>
      <c r="AB3191" s="24"/>
      <c r="AC3191" s="24"/>
      <c r="AD3191" s="24"/>
      <c r="AE3191" s="24"/>
      <c r="AV3191" s="24"/>
      <c r="AW3191" s="24"/>
      <c r="AX3191" s="24"/>
      <c r="AY3191" s="24"/>
    </row>
    <row r="3192" spans="3:51" s="23" customFormat="1">
      <c r="C3192" s="115"/>
      <c r="D3192" s="115"/>
      <c r="E3192" s="115"/>
      <c r="O3192" s="24"/>
      <c r="AB3192" s="24"/>
      <c r="AC3192" s="24"/>
      <c r="AD3192" s="24"/>
      <c r="AE3192" s="24"/>
      <c r="AV3192" s="24"/>
      <c r="AW3192" s="24"/>
      <c r="AX3192" s="24"/>
      <c r="AY3192" s="24"/>
    </row>
    <row r="3193" spans="3:51" s="23" customFormat="1">
      <c r="C3193" s="115"/>
      <c r="D3193" s="115"/>
      <c r="E3193" s="115"/>
      <c r="O3193" s="24"/>
      <c r="AB3193" s="24"/>
      <c r="AC3193" s="24"/>
      <c r="AD3193" s="24"/>
      <c r="AE3193" s="24"/>
      <c r="AV3193" s="24"/>
      <c r="AW3193" s="24"/>
      <c r="AX3193" s="24"/>
      <c r="AY3193" s="24"/>
    </row>
    <row r="3194" spans="3:51" s="23" customFormat="1">
      <c r="C3194" s="115"/>
      <c r="D3194" s="115"/>
      <c r="E3194" s="115"/>
      <c r="O3194" s="24"/>
      <c r="AB3194" s="24"/>
      <c r="AC3194" s="24"/>
      <c r="AD3194" s="24"/>
      <c r="AE3194" s="24"/>
      <c r="AV3194" s="24"/>
      <c r="AW3194" s="24"/>
      <c r="AX3194" s="24"/>
      <c r="AY3194" s="24"/>
    </row>
    <row r="3195" spans="3:51" s="23" customFormat="1">
      <c r="C3195" s="115"/>
      <c r="D3195" s="115"/>
      <c r="E3195" s="115"/>
      <c r="O3195" s="24"/>
      <c r="AB3195" s="24"/>
      <c r="AC3195" s="24"/>
      <c r="AD3195" s="24"/>
      <c r="AE3195" s="24"/>
      <c r="AV3195" s="24"/>
      <c r="AW3195" s="24"/>
      <c r="AX3195" s="24"/>
      <c r="AY3195" s="24"/>
    </row>
    <row r="3196" spans="3:51" s="23" customFormat="1">
      <c r="C3196" s="115"/>
      <c r="D3196" s="115"/>
      <c r="E3196" s="115"/>
      <c r="O3196" s="24"/>
      <c r="AB3196" s="24"/>
      <c r="AC3196" s="24"/>
      <c r="AD3196" s="24"/>
      <c r="AE3196" s="24"/>
      <c r="AV3196" s="24"/>
      <c r="AW3196" s="24"/>
      <c r="AX3196" s="24"/>
      <c r="AY3196" s="24"/>
    </row>
    <row r="3197" spans="3:51" s="23" customFormat="1">
      <c r="C3197" s="115"/>
      <c r="D3197" s="115"/>
      <c r="E3197" s="115"/>
      <c r="O3197" s="24"/>
      <c r="AB3197" s="24"/>
      <c r="AC3197" s="24"/>
      <c r="AD3197" s="24"/>
      <c r="AE3197" s="24"/>
      <c r="AV3197" s="24"/>
      <c r="AW3197" s="24"/>
      <c r="AX3197" s="24"/>
      <c r="AY3197" s="24"/>
    </row>
    <row r="3198" spans="3:51" s="23" customFormat="1">
      <c r="C3198" s="115"/>
      <c r="D3198" s="115"/>
      <c r="E3198" s="115"/>
      <c r="O3198" s="24"/>
      <c r="AB3198" s="24"/>
      <c r="AC3198" s="24"/>
      <c r="AD3198" s="24"/>
      <c r="AE3198" s="24"/>
      <c r="AV3198" s="24"/>
      <c r="AW3198" s="24"/>
      <c r="AX3198" s="24"/>
      <c r="AY3198" s="24"/>
    </row>
    <row r="3199" spans="3:51" s="23" customFormat="1">
      <c r="C3199" s="115"/>
      <c r="D3199" s="115"/>
      <c r="E3199" s="115"/>
      <c r="O3199" s="24"/>
      <c r="AB3199" s="24"/>
      <c r="AC3199" s="24"/>
      <c r="AD3199" s="24"/>
      <c r="AE3199" s="24"/>
      <c r="AV3199" s="24"/>
      <c r="AW3199" s="24"/>
      <c r="AX3199" s="24"/>
      <c r="AY3199" s="24"/>
    </row>
    <row r="3200" spans="3:51" s="23" customFormat="1">
      <c r="C3200" s="115"/>
      <c r="D3200" s="115"/>
      <c r="E3200" s="115"/>
      <c r="O3200" s="24"/>
      <c r="AB3200" s="24"/>
      <c r="AC3200" s="24"/>
      <c r="AD3200" s="24"/>
      <c r="AE3200" s="24"/>
      <c r="AV3200" s="24"/>
      <c r="AW3200" s="24"/>
      <c r="AX3200" s="24"/>
      <c r="AY3200" s="24"/>
    </row>
    <row r="3201" spans="3:51" s="23" customFormat="1">
      <c r="C3201" s="115"/>
      <c r="D3201" s="115"/>
      <c r="E3201" s="115"/>
      <c r="O3201" s="24"/>
      <c r="AB3201" s="24"/>
      <c r="AC3201" s="24"/>
      <c r="AD3201" s="24"/>
      <c r="AE3201" s="24"/>
      <c r="AV3201" s="24"/>
      <c r="AW3201" s="24"/>
      <c r="AX3201" s="24"/>
      <c r="AY3201" s="24"/>
    </row>
    <row r="3202" spans="3:51" s="23" customFormat="1">
      <c r="C3202" s="115"/>
      <c r="D3202" s="115"/>
      <c r="E3202" s="115"/>
      <c r="O3202" s="24"/>
      <c r="AB3202" s="24"/>
      <c r="AC3202" s="24"/>
      <c r="AD3202" s="24"/>
      <c r="AE3202" s="24"/>
      <c r="AV3202" s="24"/>
      <c r="AW3202" s="24"/>
      <c r="AX3202" s="24"/>
      <c r="AY3202" s="24"/>
    </row>
    <row r="3203" spans="3:51" s="23" customFormat="1">
      <c r="C3203" s="115"/>
      <c r="D3203" s="115"/>
      <c r="E3203" s="115"/>
      <c r="O3203" s="24"/>
      <c r="AB3203" s="24"/>
      <c r="AC3203" s="24"/>
      <c r="AD3203" s="24"/>
      <c r="AE3203" s="24"/>
      <c r="AV3203" s="24"/>
      <c r="AW3203" s="24"/>
      <c r="AX3203" s="24"/>
      <c r="AY3203" s="24"/>
    </row>
    <row r="3204" spans="3:51" s="23" customFormat="1">
      <c r="C3204" s="115"/>
      <c r="D3204" s="115"/>
      <c r="E3204" s="115"/>
      <c r="O3204" s="24"/>
      <c r="AB3204" s="24"/>
      <c r="AC3204" s="24"/>
      <c r="AD3204" s="24"/>
      <c r="AE3204" s="24"/>
      <c r="AV3204" s="24"/>
      <c r="AW3204" s="24"/>
      <c r="AX3204" s="24"/>
      <c r="AY3204" s="24"/>
    </row>
    <row r="3205" spans="3:51" s="23" customFormat="1">
      <c r="C3205" s="115"/>
      <c r="D3205" s="115"/>
      <c r="E3205" s="115"/>
      <c r="O3205" s="24"/>
      <c r="AB3205" s="24"/>
      <c r="AC3205" s="24"/>
      <c r="AD3205" s="24"/>
      <c r="AE3205" s="24"/>
      <c r="AV3205" s="24"/>
      <c r="AW3205" s="24"/>
      <c r="AX3205" s="24"/>
      <c r="AY3205" s="24"/>
    </row>
    <row r="3206" spans="3:51" s="23" customFormat="1">
      <c r="C3206" s="115"/>
      <c r="D3206" s="115"/>
      <c r="E3206" s="115"/>
      <c r="O3206" s="24"/>
      <c r="AB3206" s="24"/>
      <c r="AC3206" s="24"/>
      <c r="AD3206" s="24"/>
      <c r="AE3206" s="24"/>
      <c r="AV3206" s="24"/>
      <c r="AW3206" s="24"/>
      <c r="AX3206" s="24"/>
      <c r="AY3206" s="24"/>
    </row>
    <row r="3207" spans="3:51" s="23" customFormat="1">
      <c r="C3207" s="115"/>
      <c r="D3207" s="115"/>
      <c r="E3207" s="115"/>
      <c r="O3207" s="24"/>
      <c r="AB3207" s="24"/>
      <c r="AC3207" s="24"/>
      <c r="AD3207" s="24"/>
      <c r="AE3207" s="24"/>
      <c r="AV3207" s="24"/>
      <c r="AW3207" s="24"/>
      <c r="AX3207" s="24"/>
      <c r="AY3207" s="24"/>
    </row>
    <row r="3208" spans="3:51" s="23" customFormat="1">
      <c r="C3208" s="115"/>
      <c r="D3208" s="115"/>
      <c r="E3208" s="115"/>
      <c r="O3208" s="24"/>
      <c r="AB3208" s="24"/>
      <c r="AC3208" s="24"/>
      <c r="AD3208" s="24"/>
      <c r="AE3208" s="24"/>
      <c r="AV3208" s="24"/>
      <c r="AW3208" s="24"/>
      <c r="AX3208" s="24"/>
      <c r="AY3208" s="24"/>
    </row>
    <row r="3209" spans="3:51" s="23" customFormat="1">
      <c r="C3209" s="115"/>
      <c r="D3209" s="115"/>
      <c r="E3209" s="115"/>
      <c r="O3209" s="24"/>
      <c r="AB3209" s="24"/>
      <c r="AC3209" s="24"/>
      <c r="AD3209" s="24"/>
      <c r="AE3209" s="24"/>
      <c r="AV3209" s="24"/>
      <c r="AW3209" s="24"/>
      <c r="AX3209" s="24"/>
      <c r="AY3209" s="24"/>
    </row>
    <row r="3210" spans="3:51" s="23" customFormat="1">
      <c r="C3210" s="115"/>
      <c r="D3210" s="115"/>
      <c r="E3210" s="115"/>
      <c r="O3210" s="24"/>
      <c r="AB3210" s="24"/>
      <c r="AC3210" s="24"/>
      <c r="AD3210" s="24"/>
      <c r="AE3210" s="24"/>
      <c r="AV3210" s="24"/>
      <c r="AW3210" s="24"/>
      <c r="AX3210" s="24"/>
      <c r="AY3210" s="24"/>
    </row>
    <row r="3211" spans="3:51" s="23" customFormat="1">
      <c r="C3211" s="115"/>
      <c r="D3211" s="115"/>
      <c r="E3211" s="115"/>
      <c r="O3211" s="24"/>
      <c r="AB3211" s="24"/>
      <c r="AC3211" s="24"/>
      <c r="AD3211" s="24"/>
      <c r="AE3211" s="24"/>
      <c r="AV3211" s="24"/>
      <c r="AW3211" s="24"/>
      <c r="AX3211" s="24"/>
      <c r="AY3211" s="24"/>
    </row>
    <row r="3212" spans="3:51" s="23" customFormat="1">
      <c r="C3212" s="115"/>
      <c r="D3212" s="115"/>
      <c r="E3212" s="115"/>
      <c r="O3212" s="24"/>
      <c r="AB3212" s="24"/>
      <c r="AC3212" s="24"/>
      <c r="AD3212" s="24"/>
      <c r="AE3212" s="24"/>
      <c r="AV3212" s="24"/>
      <c r="AW3212" s="24"/>
      <c r="AX3212" s="24"/>
      <c r="AY3212" s="24"/>
    </row>
    <row r="3213" spans="3:51" s="23" customFormat="1">
      <c r="C3213" s="115"/>
      <c r="D3213" s="115"/>
      <c r="E3213" s="115"/>
      <c r="O3213" s="24"/>
      <c r="AB3213" s="24"/>
      <c r="AC3213" s="24"/>
      <c r="AD3213" s="24"/>
      <c r="AE3213" s="24"/>
      <c r="AV3213" s="24"/>
      <c r="AW3213" s="24"/>
      <c r="AX3213" s="24"/>
      <c r="AY3213" s="24"/>
    </row>
    <row r="3214" spans="3:51" s="23" customFormat="1">
      <c r="C3214" s="115"/>
      <c r="D3214" s="115"/>
      <c r="E3214" s="115"/>
      <c r="O3214" s="24"/>
      <c r="AB3214" s="24"/>
      <c r="AC3214" s="24"/>
      <c r="AD3214" s="24"/>
      <c r="AE3214" s="24"/>
      <c r="AV3214" s="24"/>
      <c r="AW3214" s="24"/>
      <c r="AX3214" s="24"/>
      <c r="AY3214" s="24"/>
    </row>
    <row r="3215" spans="3:51" s="23" customFormat="1">
      <c r="C3215" s="115"/>
      <c r="D3215" s="115"/>
      <c r="E3215" s="115"/>
      <c r="O3215" s="24"/>
      <c r="AB3215" s="24"/>
      <c r="AC3215" s="24"/>
      <c r="AD3215" s="24"/>
      <c r="AE3215" s="24"/>
      <c r="AV3215" s="24"/>
      <c r="AW3215" s="24"/>
      <c r="AX3215" s="24"/>
      <c r="AY3215" s="24"/>
    </row>
    <row r="3216" spans="3:51" s="23" customFormat="1">
      <c r="C3216" s="115"/>
      <c r="D3216" s="115"/>
      <c r="E3216" s="115"/>
      <c r="O3216" s="24"/>
      <c r="AB3216" s="24"/>
      <c r="AC3216" s="24"/>
      <c r="AD3216" s="24"/>
      <c r="AE3216" s="24"/>
      <c r="AV3216" s="24"/>
      <c r="AW3216" s="24"/>
      <c r="AX3216" s="24"/>
      <c r="AY3216" s="24"/>
    </row>
    <row r="3217" spans="3:51" s="23" customFormat="1">
      <c r="C3217" s="115"/>
      <c r="D3217" s="115"/>
      <c r="E3217" s="115"/>
      <c r="O3217" s="24"/>
      <c r="AB3217" s="24"/>
      <c r="AC3217" s="24"/>
      <c r="AD3217" s="24"/>
      <c r="AE3217" s="24"/>
      <c r="AV3217" s="24"/>
      <c r="AW3217" s="24"/>
      <c r="AX3217" s="24"/>
      <c r="AY3217" s="24"/>
    </row>
    <row r="3218" spans="3:51" s="23" customFormat="1">
      <c r="C3218" s="115"/>
      <c r="D3218" s="115"/>
      <c r="E3218" s="115"/>
      <c r="O3218" s="24"/>
      <c r="AB3218" s="24"/>
      <c r="AC3218" s="24"/>
      <c r="AD3218" s="24"/>
      <c r="AE3218" s="24"/>
      <c r="AV3218" s="24"/>
      <c r="AW3218" s="24"/>
      <c r="AX3218" s="24"/>
      <c r="AY3218" s="24"/>
    </row>
    <row r="3219" spans="3:51" s="23" customFormat="1">
      <c r="C3219" s="115"/>
      <c r="D3219" s="115"/>
      <c r="E3219" s="115"/>
      <c r="O3219" s="24"/>
      <c r="AB3219" s="24"/>
      <c r="AC3219" s="24"/>
      <c r="AD3219" s="24"/>
      <c r="AE3219" s="24"/>
      <c r="AV3219" s="24"/>
      <c r="AW3219" s="24"/>
      <c r="AX3219" s="24"/>
      <c r="AY3219" s="24"/>
    </row>
    <row r="3220" spans="3:51" s="23" customFormat="1">
      <c r="C3220" s="115"/>
      <c r="D3220" s="115"/>
      <c r="E3220" s="115"/>
      <c r="O3220" s="24"/>
      <c r="AB3220" s="24"/>
      <c r="AC3220" s="24"/>
      <c r="AD3220" s="24"/>
      <c r="AE3220" s="24"/>
      <c r="AV3220" s="24"/>
      <c r="AW3220" s="24"/>
      <c r="AX3220" s="24"/>
      <c r="AY3220" s="24"/>
    </row>
    <row r="3221" spans="3:51" s="23" customFormat="1">
      <c r="C3221" s="115"/>
      <c r="D3221" s="115"/>
      <c r="E3221" s="115"/>
      <c r="O3221" s="24"/>
      <c r="AB3221" s="24"/>
      <c r="AC3221" s="24"/>
      <c r="AD3221" s="24"/>
      <c r="AE3221" s="24"/>
      <c r="AV3221" s="24"/>
      <c r="AW3221" s="24"/>
      <c r="AX3221" s="24"/>
      <c r="AY3221" s="24"/>
    </row>
    <row r="3222" spans="3:51" s="23" customFormat="1">
      <c r="C3222" s="115"/>
      <c r="D3222" s="115"/>
      <c r="E3222" s="115"/>
      <c r="O3222" s="24"/>
      <c r="AB3222" s="24"/>
      <c r="AC3222" s="24"/>
      <c r="AD3222" s="24"/>
      <c r="AE3222" s="24"/>
      <c r="AV3222" s="24"/>
      <c r="AW3222" s="24"/>
      <c r="AX3222" s="24"/>
      <c r="AY3222" s="24"/>
    </row>
    <row r="3223" spans="3:51" s="23" customFormat="1">
      <c r="C3223" s="115"/>
      <c r="D3223" s="115"/>
      <c r="E3223" s="115"/>
      <c r="O3223" s="24"/>
      <c r="AB3223" s="24"/>
      <c r="AC3223" s="24"/>
      <c r="AD3223" s="24"/>
      <c r="AE3223" s="24"/>
      <c r="AV3223" s="24"/>
      <c r="AW3223" s="24"/>
      <c r="AX3223" s="24"/>
      <c r="AY3223" s="24"/>
    </row>
    <row r="3224" spans="3:51" s="23" customFormat="1">
      <c r="C3224" s="115"/>
      <c r="D3224" s="115"/>
      <c r="E3224" s="115"/>
      <c r="O3224" s="24"/>
      <c r="AB3224" s="24"/>
      <c r="AC3224" s="24"/>
      <c r="AD3224" s="24"/>
      <c r="AE3224" s="24"/>
      <c r="AV3224" s="24"/>
      <c r="AW3224" s="24"/>
      <c r="AX3224" s="24"/>
      <c r="AY3224" s="24"/>
    </row>
    <row r="3225" spans="3:51" s="23" customFormat="1">
      <c r="C3225" s="115"/>
      <c r="D3225" s="115"/>
      <c r="E3225" s="115"/>
      <c r="O3225" s="24"/>
      <c r="AB3225" s="24"/>
      <c r="AC3225" s="24"/>
      <c r="AD3225" s="24"/>
      <c r="AE3225" s="24"/>
      <c r="AV3225" s="24"/>
      <c r="AW3225" s="24"/>
      <c r="AX3225" s="24"/>
      <c r="AY3225" s="24"/>
    </row>
    <row r="3226" spans="3:51" s="23" customFormat="1">
      <c r="C3226" s="115"/>
      <c r="D3226" s="115"/>
      <c r="E3226" s="115"/>
      <c r="O3226" s="24"/>
      <c r="AB3226" s="24"/>
      <c r="AC3226" s="24"/>
      <c r="AD3226" s="24"/>
      <c r="AE3226" s="24"/>
      <c r="AV3226" s="24"/>
      <c r="AW3226" s="24"/>
      <c r="AX3226" s="24"/>
      <c r="AY3226" s="24"/>
    </row>
    <row r="3227" spans="3:51" s="23" customFormat="1">
      <c r="C3227" s="115"/>
      <c r="D3227" s="115"/>
      <c r="E3227" s="115"/>
      <c r="O3227" s="24"/>
      <c r="AB3227" s="24"/>
      <c r="AC3227" s="24"/>
      <c r="AD3227" s="24"/>
      <c r="AE3227" s="24"/>
      <c r="AV3227" s="24"/>
      <c r="AW3227" s="24"/>
      <c r="AX3227" s="24"/>
      <c r="AY3227" s="24"/>
    </row>
    <row r="3228" spans="3:51" s="23" customFormat="1">
      <c r="C3228" s="115"/>
      <c r="D3228" s="115"/>
      <c r="E3228" s="115"/>
      <c r="O3228" s="24"/>
      <c r="AB3228" s="24"/>
      <c r="AC3228" s="24"/>
      <c r="AD3228" s="24"/>
      <c r="AE3228" s="24"/>
      <c r="AV3228" s="24"/>
      <c r="AW3228" s="24"/>
      <c r="AX3228" s="24"/>
      <c r="AY3228" s="24"/>
    </row>
    <row r="3229" spans="3:51" s="23" customFormat="1">
      <c r="C3229" s="115"/>
      <c r="D3229" s="115"/>
      <c r="E3229" s="115"/>
      <c r="O3229" s="24"/>
      <c r="AB3229" s="24"/>
      <c r="AC3229" s="24"/>
      <c r="AD3229" s="24"/>
      <c r="AE3229" s="24"/>
      <c r="AV3229" s="24"/>
      <c r="AW3229" s="24"/>
      <c r="AX3229" s="24"/>
      <c r="AY3229" s="24"/>
    </row>
    <row r="3230" spans="3:51" s="23" customFormat="1">
      <c r="C3230" s="115"/>
      <c r="D3230" s="115"/>
      <c r="E3230" s="115"/>
      <c r="O3230" s="24"/>
      <c r="AB3230" s="24"/>
      <c r="AC3230" s="24"/>
      <c r="AD3230" s="24"/>
      <c r="AE3230" s="24"/>
      <c r="AV3230" s="24"/>
      <c r="AW3230" s="24"/>
      <c r="AX3230" s="24"/>
      <c r="AY3230" s="24"/>
    </row>
    <row r="3231" spans="3:51" s="23" customFormat="1">
      <c r="C3231" s="115"/>
      <c r="D3231" s="115"/>
      <c r="E3231" s="115"/>
      <c r="O3231" s="24"/>
      <c r="AB3231" s="24"/>
      <c r="AC3231" s="24"/>
      <c r="AD3231" s="24"/>
      <c r="AE3231" s="24"/>
      <c r="AV3231" s="24"/>
      <c r="AW3231" s="24"/>
      <c r="AX3231" s="24"/>
      <c r="AY3231" s="24"/>
    </row>
    <row r="3232" spans="3:51" s="23" customFormat="1">
      <c r="C3232" s="115"/>
      <c r="D3232" s="115"/>
      <c r="E3232" s="115"/>
      <c r="O3232" s="24"/>
      <c r="AB3232" s="24"/>
      <c r="AC3232" s="24"/>
      <c r="AD3232" s="24"/>
      <c r="AE3232" s="24"/>
      <c r="AV3232" s="24"/>
      <c r="AW3232" s="24"/>
      <c r="AX3232" s="24"/>
      <c r="AY3232" s="24"/>
    </row>
    <row r="3233" spans="3:51" s="23" customFormat="1">
      <c r="C3233" s="115"/>
      <c r="D3233" s="115"/>
      <c r="E3233" s="115"/>
      <c r="O3233" s="24"/>
      <c r="AB3233" s="24"/>
      <c r="AC3233" s="24"/>
      <c r="AD3233" s="24"/>
      <c r="AE3233" s="24"/>
      <c r="AV3233" s="24"/>
      <c r="AW3233" s="24"/>
      <c r="AX3233" s="24"/>
      <c r="AY3233" s="24"/>
    </row>
    <row r="3234" spans="3:51" s="23" customFormat="1">
      <c r="C3234" s="115"/>
      <c r="D3234" s="115"/>
      <c r="E3234" s="115"/>
      <c r="O3234" s="24"/>
      <c r="AB3234" s="24"/>
      <c r="AC3234" s="24"/>
      <c r="AD3234" s="24"/>
      <c r="AE3234" s="24"/>
      <c r="AV3234" s="24"/>
      <c r="AW3234" s="24"/>
      <c r="AX3234" s="24"/>
      <c r="AY3234" s="24"/>
    </row>
    <row r="3235" spans="3:51" s="23" customFormat="1">
      <c r="C3235" s="115"/>
      <c r="D3235" s="115"/>
      <c r="E3235" s="115"/>
      <c r="O3235" s="24"/>
      <c r="AB3235" s="24"/>
      <c r="AC3235" s="24"/>
      <c r="AD3235" s="24"/>
      <c r="AE3235" s="24"/>
      <c r="AV3235" s="24"/>
      <c r="AW3235" s="24"/>
      <c r="AX3235" s="24"/>
      <c r="AY3235" s="24"/>
    </row>
    <row r="3236" spans="3:51" s="23" customFormat="1">
      <c r="C3236" s="115"/>
      <c r="D3236" s="115"/>
      <c r="E3236" s="115"/>
      <c r="O3236" s="24"/>
      <c r="AB3236" s="24"/>
      <c r="AC3236" s="24"/>
      <c r="AD3236" s="24"/>
      <c r="AE3236" s="24"/>
      <c r="AV3236" s="24"/>
      <c r="AW3236" s="24"/>
      <c r="AX3236" s="24"/>
      <c r="AY3236" s="24"/>
    </row>
    <row r="3237" spans="3:51" s="23" customFormat="1">
      <c r="C3237" s="115"/>
      <c r="D3237" s="115"/>
      <c r="E3237" s="115"/>
      <c r="O3237" s="24"/>
      <c r="AB3237" s="24"/>
      <c r="AC3237" s="24"/>
      <c r="AD3237" s="24"/>
      <c r="AE3237" s="24"/>
      <c r="AV3237" s="24"/>
      <c r="AW3237" s="24"/>
      <c r="AX3237" s="24"/>
      <c r="AY3237" s="24"/>
    </row>
    <row r="3238" spans="3:51" s="23" customFormat="1">
      <c r="C3238" s="115"/>
      <c r="D3238" s="115"/>
      <c r="E3238" s="115"/>
      <c r="O3238" s="24"/>
      <c r="AB3238" s="24"/>
      <c r="AC3238" s="24"/>
      <c r="AD3238" s="24"/>
      <c r="AE3238" s="24"/>
      <c r="AV3238" s="24"/>
      <c r="AW3238" s="24"/>
      <c r="AX3238" s="24"/>
      <c r="AY3238" s="24"/>
    </row>
    <row r="3239" spans="3:51" s="23" customFormat="1">
      <c r="C3239" s="115"/>
      <c r="D3239" s="115"/>
      <c r="E3239" s="115"/>
      <c r="O3239" s="24"/>
      <c r="AB3239" s="24"/>
      <c r="AC3239" s="24"/>
      <c r="AD3239" s="24"/>
      <c r="AE3239" s="24"/>
      <c r="AV3239" s="24"/>
      <c r="AW3239" s="24"/>
      <c r="AX3239" s="24"/>
      <c r="AY3239" s="24"/>
    </row>
    <row r="3240" spans="3:51" s="23" customFormat="1">
      <c r="C3240" s="115"/>
      <c r="D3240" s="115"/>
      <c r="E3240" s="115"/>
      <c r="O3240" s="24"/>
      <c r="AB3240" s="24"/>
      <c r="AC3240" s="24"/>
      <c r="AD3240" s="24"/>
      <c r="AE3240" s="24"/>
      <c r="AV3240" s="24"/>
      <c r="AW3240" s="24"/>
      <c r="AX3240" s="24"/>
      <c r="AY3240" s="24"/>
    </row>
    <row r="3241" spans="3:51" s="23" customFormat="1">
      <c r="C3241" s="115"/>
      <c r="D3241" s="115"/>
      <c r="E3241" s="115"/>
      <c r="O3241" s="24"/>
      <c r="AB3241" s="24"/>
      <c r="AC3241" s="24"/>
      <c r="AD3241" s="24"/>
      <c r="AE3241" s="24"/>
      <c r="AV3241" s="24"/>
      <c r="AW3241" s="24"/>
      <c r="AX3241" s="24"/>
      <c r="AY3241" s="24"/>
    </row>
    <row r="3242" spans="3:51" s="23" customFormat="1">
      <c r="C3242" s="115"/>
      <c r="D3242" s="115"/>
      <c r="E3242" s="115"/>
      <c r="O3242" s="24"/>
      <c r="AB3242" s="24"/>
      <c r="AC3242" s="24"/>
      <c r="AD3242" s="24"/>
      <c r="AE3242" s="24"/>
      <c r="AV3242" s="24"/>
      <c r="AW3242" s="24"/>
      <c r="AX3242" s="24"/>
      <c r="AY3242" s="24"/>
    </row>
    <row r="3243" spans="3:51" s="23" customFormat="1">
      <c r="C3243" s="115"/>
      <c r="D3243" s="115"/>
      <c r="E3243" s="115"/>
      <c r="O3243" s="24"/>
      <c r="AB3243" s="24"/>
      <c r="AC3243" s="24"/>
      <c r="AD3243" s="24"/>
      <c r="AE3243" s="24"/>
      <c r="AV3243" s="24"/>
      <c r="AW3243" s="24"/>
      <c r="AX3243" s="24"/>
      <c r="AY3243" s="24"/>
    </row>
    <row r="3244" spans="3:51" s="23" customFormat="1">
      <c r="C3244" s="115"/>
      <c r="D3244" s="115"/>
      <c r="E3244" s="115"/>
      <c r="O3244" s="24"/>
      <c r="AB3244" s="24"/>
      <c r="AC3244" s="24"/>
      <c r="AD3244" s="24"/>
      <c r="AE3244" s="24"/>
      <c r="AV3244" s="24"/>
      <c r="AW3244" s="24"/>
      <c r="AX3244" s="24"/>
      <c r="AY3244" s="24"/>
    </row>
    <row r="3245" spans="3:51" s="23" customFormat="1">
      <c r="C3245" s="115"/>
      <c r="D3245" s="115"/>
      <c r="E3245" s="115"/>
      <c r="O3245" s="24"/>
      <c r="AB3245" s="24"/>
      <c r="AC3245" s="24"/>
      <c r="AD3245" s="24"/>
      <c r="AE3245" s="24"/>
      <c r="AV3245" s="24"/>
      <c r="AW3245" s="24"/>
      <c r="AX3245" s="24"/>
      <c r="AY3245" s="24"/>
    </row>
    <row r="3246" spans="3:51" s="23" customFormat="1">
      <c r="C3246" s="115"/>
      <c r="D3246" s="115"/>
      <c r="E3246" s="115"/>
      <c r="O3246" s="24"/>
      <c r="AB3246" s="24"/>
      <c r="AC3246" s="24"/>
      <c r="AD3246" s="24"/>
      <c r="AE3246" s="24"/>
      <c r="AV3246" s="24"/>
      <c r="AW3246" s="24"/>
      <c r="AX3246" s="24"/>
      <c r="AY3246" s="24"/>
    </row>
    <row r="3247" spans="3:51" s="23" customFormat="1">
      <c r="C3247" s="115"/>
      <c r="D3247" s="115"/>
      <c r="E3247" s="115"/>
      <c r="O3247" s="24"/>
      <c r="AB3247" s="24"/>
      <c r="AC3247" s="24"/>
      <c r="AD3247" s="24"/>
      <c r="AE3247" s="24"/>
      <c r="AV3247" s="24"/>
      <c r="AW3247" s="24"/>
      <c r="AX3247" s="24"/>
      <c r="AY3247" s="24"/>
    </row>
    <row r="3248" spans="3:51" s="23" customFormat="1">
      <c r="C3248" s="115"/>
      <c r="D3248" s="115"/>
      <c r="E3248" s="115"/>
      <c r="O3248" s="24"/>
      <c r="AB3248" s="24"/>
      <c r="AC3248" s="24"/>
      <c r="AD3248" s="24"/>
      <c r="AE3248" s="24"/>
      <c r="AV3248" s="24"/>
      <c r="AW3248" s="24"/>
      <c r="AX3248" s="24"/>
      <c r="AY3248" s="24"/>
    </row>
    <row r="3249" spans="3:51" s="23" customFormat="1">
      <c r="C3249" s="115"/>
      <c r="D3249" s="115"/>
      <c r="E3249" s="115"/>
      <c r="O3249" s="24"/>
      <c r="AB3249" s="24"/>
      <c r="AC3249" s="24"/>
      <c r="AD3249" s="24"/>
      <c r="AE3249" s="24"/>
      <c r="AV3249" s="24"/>
      <c r="AW3249" s="24"/>
      <c r="AX3249" s="24"/>
      <c r="AY3249" s="24"/>
    </row>
    <row r="3250" spans="3:51" s="23" customFormat="1">
      <c r="C3250" s="115"/>
      <c r="D3250" s="115"/>
      <c r="E3250" s="115"/>
      <c r="O3250" s="24"/>
      <c r="AB3250" s="24"/>
      <c r="AC3250" s="24"/>
      <c r="AD3250" s="24"/>
      <c r="AE3250" s="24"/>
      <c r="AV3250" s="24"/>
      <c r="AW3250" s="24"/>
      <c r="AX3250" s="24"/>
      <c r="AY3250" s="24"/>
    </row>
    <row r="3251" spans="3:51" s="23" customFormat="1">
      <c r="C3251" s="115"/>
      <c r="D3251" s="115"/>
      <c r="E3251" s="115"/>
      <c r="O3251" s="24"/>
      <c r="AB3251" s="24"/>
      <c r="AC3251" s="24"/>
      <c r="AD3251" s="24"/>
      <c r="AE3251" s="24"/>
      <c r="AV3251" s="24"/>
      <c r="AW3251" s="24"/>
      <c r="AX3251" s="24"/>
      <c r="AY3251" s="24"/>
    </row>
    <row r="3252" spans="3:51" s="23" customFormat="1">
      <c r="C3252" s="115"/>
      <c r="D3252" s="115"/>
      <c r="E3252" s="115"/>
      <c r="O3252" s="24"/>
      <c r="AB3252" s="24"/>
      <c r="AC3252" s="24"/>
      <c r="AD3252" s="24"/>
      <c r="AE3252" s="24"/>
      <c r="AV3252" s="24"/>
      <c r="AW3252" s="24"/>
      <c r="AX3252" s="24"/>
      <c r="AY3252" s="24"/>
    </row>
    <row r="3253" spans="3:51" s="23" customFormat="1">
      <c r="C3253" s="115"/>
      <c r="D3253" s="115"/>
      <c r="E3253" s="115"/>
      <c r="O3253" s="24"/>
      <c r="AB3253" s="24"/>
      <c r="AC3253" s="24"/>
      <c r="AD3253" s="24"/>
      <c r="AE3253" s="24"/>
      <c r="AV3253" s="24"/>
      <c r="AW3253" s="24"/>
      <c r="AX3253" s="24"/>
      <c r="AY3253" s="24"/>
    </row>
    <row r="3254" spans="3:51" s="23" customFormat="1">
      <c r="C3254" s="115"/>
      <c r="D3254" s="115"/>
      <c r="E3254" s="115"/>
      <c r="O3254" s="24"/>
      <c r="AB3254" s="24"/>
      <c r="AC3254" s="24"/>
      <c r="AD3254" s="24"/>
      <c r="AE3254" s="24"/>
      <c r="AV3254" s="24"/>
      <c r="AW3254" s="24"/>
      <c r="AX3254" s="24"/>
      <c r="AY3254" s="24"/>
    </row>
    <row r="3255" spans="3:51" s="23" customFormat="1">
      <c r="C3255" s="115"/>
      <c r="D3255" s="115"/>
      <c r="E3255" s="115"/>
      <c r="O3255" s="24"/>
      <c r="AB3255" s="24"/>
      <c r="AC3255" s="24"/>
      <c r="AD3255" s="24"/>
      <c r="AE3255" s="24"/>
      <c r="AV3255" s="24"/>
      <c r="AW3255" s="24"/>
      <c r="AX3255" s="24"/>
      <c r="AY3255" s="24"/>
    </row>
    <row r="3256" spans="3:51" s="23" customFormat="1">
      <c r="C3256" s="115"/>
      <c r="D3256" s="115"/>
      <c r="E3256" s="115"/>
      <c r="O3256" s="24"/>
      <c r="AB3256" s="24"/>
      <c r="AC3256" s="24"/>
      <c r="AD3256" s="24"/>
      <c r="AE3256" s="24"/>
      <c r="AV3256" s="24"/>
      <c r="AW3256" s="24"/>
      <c r="AX3256" s="24"/>
      <c r="AY3256" s="24"/>
    </row>
    <row r="3257" spans="3:51" s="23" customFormat="1">
      <c r="C3257" s="115"/>
      <c r="D3257" s="115"/>
      <c r="E3257" s="115"/>
      <c r="O3257" s="24"/>
      <c r="AB3257" s="24"/>
      <c r="AC3257" s="24"/>
      <c r="AD3257" s="24"/>
      <c r="AE3257" s="24"/>
      <c r="AV3257" s="24"/>
      <c r="AW3257" s="24"/>
      <c r="AX3257" s="24"/>
      <c r="AY3257" s="24"/>
    </row>
    <row r="3258" spans="3:51" s="23" customFormat="1">
      <c r="C3258" s="115"/>
      <c r="D3258" s="115"/>
      <c r="E3258" s="115"/>
      <c r="O3258" s="24"/>
      <c r="AB3258" s="24"/>
      <c r="AC3258" s="24"/>
      <c r="AD3258" s="24"/>
      <c r="AE3258" s="24"/>
      <c r="AV3258" s="24"/>
      <c r="AW3258" s="24"/>
      <c r="AX3258" s="24"/>
      <c r="AY3258" s="24"/>
    </row>
    <row r="3259" spans="3:51" s="23" customFormat="1">
      <c r="C3259" s="115"/>
      <c r="D3259" s="115"/>
      <c r="E3259" s="115"/>
      <c r="O3259" s="24"/>
      <c r="AB3259" s="24"/>
      <c r="AC3259" s="24"/>
      <c r="AD3259" s="24"/>
      <c r="AE3259" s="24"/>
      <c r="AV3259" s="24"/>
      <c r="AW3259" s="24"/>
      <c r="AX3259" s="24"/>
      <c r="AY3259" s="24"/>
    </row>
    <row r="3260" spans="3:51" s="23" customFormat="1">
      <c r="C3260" s="115"/>
      <c r="D3260" s="115"/>
      <c r="E3260" s="115"/>
      <c r="O3260" s="24"/>
      <c r="AB3260" s="24"/>
      <c r="AC3260" s="24"/>
      <c r="AD3260" s="24"/>
      <c r="AE3260" s="24"/>
      <c r="AV3260" s="24"/>
      <c r="AW3260" s="24"/>
      <c r="AX3260" s="24"/>
      <c r="AY3260" s="24"/>
    </row>
    <row r="3261" spans="3:51" s="23" customFormat="1">
      <c r="C3261" s="115"/>
      <c r="D3261" s="115"/>
      <c r="E3261" s="115"/>
      <c r="O3261" s="24"/>
      <c r="AB3261" s="24"/>
      <c r="AC3261" s="24"/>
      <c r="AD3261" s="24"/>
      <c r="AE3261" s="24"/>
      <c r="AV3261" s="24"/>
      <c r="AW3261" s="24"/>
      <c r="AX3261" s="24"/>
      <c r="AY3261" s="24"/>
    </row>
    <row r="3262" spans="3:51" s="23" customFormat="1">
      <c r="C3262" s="115"/>
      <c r="D3262" s="115"/>
      <c r="E3262" s="115"/>
      <c r="O3262" s="24"/>
      <c r="AB3262" s="24"/>
      <c r="AC3262" s="24"/>
      <c r="AD3262" s="24"/>
      <c r="AE3262" s="24"/>
      <c r="AV3262" s="24"/>
      <c r="AW3262" s="24"/>
      <c r="AX3262" s="24"/>
      <c r="AY3262" s="24"/>
    </row>
    <row r="3263" spans="3:51" s="23" customFormat="1">
      <c r="C3263" s="115"/>
      <c r="D3263" s="115"/>
      <c r="E3263" s="115"/>
      <c r="O3263" s="24"/>
      <c r="AB3263" s="24"/>
      <c r="AC3263" s="24"/>
      <c r="AD3263" s="24"/>
      <c r="AE3263" s="24"/>
      <c r="AV3263" s="24"/>
      <c r="AW3263" s="24"/>
      <c r="AX3263" s="24"/>
      <c r="AY3263" s="24"/>
    </row>
    <row r="3264" spans="3:51" s="23" customFormat="1">
      <c r="C3264" s="115"/>
      <c r="D3264" s="115"/>
      <c r="E3264" s="115"/>
      <c r="O3264" s="24"/>
      <c r="AB3264" s="24"/>
      <c r="AC3264" s="24"/>
      <c r="AD3264" s="24"/>
      <c r="AE3264" s="24"/>
      <c r="AV3264" s="24"/>
      <c r="AW3264" s="24"/>
      <c r="AX3264" s="24"/>
      <c r="AY3264" s="24"/>
    </row>
    <row r="3265" spans="3:51" s="23" customFormat="1">
      <c r="C3265" s="115"/>
      <c r="D3265" s="115"/>
      <c r="E3265" s="115"/>
      <c r="O3265" s="24"/>
      <c r="AB3265" s="24"/>
      <c r="AC3265" s="24"/>
      <c r="AD3265" s="24"/>
      <c r="AE3265" s="24"/>
      <c r="AV3265" s="24"/>
      <c r="AW3265" s="24"/>
      <c r="AX3265" s="24"/>
      <c r="AY3265" s="24"/>
    </row>
    <row r="3266" spans="3:51" s="23" customFormat="1">
      <c r="C3266" s="115"/>
      <c r="D3266" s="115"/>
      <c r="E3266" s="115"/>
      <c r="O3266" s="24"/>
      <c r="AB3266" s="24"/>
      <c r="AC3266" s="24"/>
      <c r="AD3266" s="24"/>
      <c r="AE3266" s="24"/>
      <c r="AV3266" s="24"/>
      <c r="AW3266" s="24"/>
      <c r="AX3266" s="24"/>
      <c r="AY3266" s="24"/>
    </row>
    <row r="3267" spans="3:51" s="23" customFormat="1">
      <c r="C3267" s="115"/>
      <c r="D3267" s="115"/>
      <c r="E3267" s="115"/>
      <c r="O3267" s="24"/>
      <c r="AB3267" s="24"/>
      <c r="AC3267" s="24"/>
      <c r="AD3267" s="24"/>
      <c r="AE3267" s="24"/>
      <c r="AV3267" s="24"/>
      <c r="AW3267" s="24"/>
      <c r="AX3267" s="24"/>
      <c r="AY3267" s="24"/>
    </row>
    <row r="3268" spans="3:51" s="23" customFormat="1">
      <c r="C3268" s="115"/>
      <c r="D3268" s="115"/>
      <c r="E3268" s="115"/>
      <c r="O3268" s="24"/>
      <c r="AB3268" s="24"/>
      <c r="AC3268" s="24"/>
      <c r="AD3268" s="24"/>
      <c r="AE3268" s="24"/>
      <c r="AV3268" s="24"/>
      <c r="AW3268" s="24"/>
      <c r="AX3268" s="24"/>
      <c r="AY3268" s="24"/>
    </row>
    <row r="3269" spans="3:51" s="23" customFormat="1">
      <c r="C3269" s="115"/>
      <c r="D3269" s="115"/>
      <c r="E3269" s="115"/>
      <c r="O3269" s="24"/>
      <c r="AB3269" s="24"/>
      <c r="AC3269" s="24"/>
      <c r="AD3269" s="24"/>
      <c r="AE3269" s="24"/>
      <c r="AV3269" s="24"/>
      <c r="AW3269" s="24"/>
      <c r="AX3269" s="24"/>
      <c r="AY3269" s="24"/>
    </row>
    <row r="3270" spans="3:51" s="23" customFormat="1">
      <c r="C3270" s="115"/>
      <c r="D3270" s="115"/>
      <c r="E3270" s="115"/>
      <c r="O3270" s="24"/>
      <c r="AB3270" s="24"/>
      <c r="AC3270" s="24"/>
      <c r="AD3270" s="24"/>
      <c r="AE3270" s="24"/>
      <c r="AV3270" s="24"/>
      <c r="AW3270" s="24"/>
      <c r="AX3270" s="24"/>
      <c r="AY3270" s="24"/>
    </row>
    <row r="3271" spans="3:51" s="23" customFormat="1">
      <c r="C3271" s="115"/>
      <c r="D3271" s="115"/>
      <c r="E3271" s="115"/>
      <c r="O3271" s="24"/>
      <c r="AB3271" s="24"/>
      <c r="AC3271" s="24"/>
      <c r="AD3271" s="24"/>
      <c r="AE3271" s="24"/>
      <c r="AV3271" s="24"/>
      <c r="AW3271" s="24"/>
      <c r="AX3271" s="24"/>
      <c r="AY3271" s="24"/>
    </row>
    <row r="3272" spans="3:51" s="23" customFormat="1">
      <c r="C3272" s="115"/>
      <c r="D3272" s="115"/>
      <c r="E3272" s="115"/>
      <c r="O3272" s="24"/>
      <c r="AB3272" s="24"/>
      <c r="AC3272" s="24"/>
      <c r="AD3272" s="24"/>
      <c r="AE3272" s="24"/>
      <c r="AV3272" s="24"/>
      <c r="AW3272" s="24"/>
      <c r="AX3272" s="24"/>
      <c r="AY3272" s="24"/>
    </row>
    <row r="3273" spans="3:51" s="23" customFormat="1">
      <c r="C3273" s="115"/>
      <c r="D3273" s="115"/>
      <c r="E3273" s="115"/>
      <c r="O3273" s="24"/>
      <c r="AB3273" s="24"/>
      <c r="AC3273" s="24"/>
      <c r="AD3273" s="24"/>
      <c r="AE3273" s="24"/>
      <c r="AV3273" s="24"/>
      <c r="AW3273" s="24"/>
      <c r="AX3273" s="24"/>
      <c r="AY3273" s="24"/>
    </row>
    <row r="3274" spans="3:51" s="23" customFormat="1">
      <c r="C3274" s="115"/>
      <c r="D3274" s="115"/>
      <c r="E3274" s="115"/>
      <c r="O3274" s="24"/>
      <c r="AB3274" s="24"/>
      <c r="AC3274" s="24"/>
      <c r="AD3274" s="24"/>
      <c r="AE3274" s="24"/>
      <c r="AV3274" s="24"/>
      <c r="AW3274" s="24"/>
      <c r="AX3274" s="24"/>
      <c r="AY3274" s="24"/>
    </row>
    <row r="3275" spans="3:51" s="23" customFormat="1">
      <c r="C3275" s="115"/>
      <c r="D3275" s="115"/>
      <c r="E3275" s="115"/>
      <c r="O3275" s="24"/>
      <c r="AB3275" s="24"/>
      <c r="AC3275" s="24"/>
      <c r="AD3275" s="24"/>
      <c r="AE3275" s="24"/>
      <c r="AV3275" s="24"/>
      <c r="AW3275" s="24"/>
      <c r="AX3275" s="24"/>
      <c r="AY3275" s="24"/>
    </row>
    <row r="3276" spans="3:51" s="23" customFormat="1">
      <c r="C3276" s="115"/>
      <c r="D3276" s="115"/>
      <c r="E3276" s="115"/>
      <c r="O3276" s="24"/>
      <c r="AB3276" s="24"/>
      <c r="AC3276" s="24"/>
      <c r="AD3276" s="24"/>
      <c r="AE3276" s="24"/>
      <c r="AV3276" s="24"/>
      <c r="AW3276" s="24"/>
      <c r="AX3276" s="24"/>
      <c r="AY3276" s="24"/>
    </row>
    <row r="3277" spans="3:51" s="23" customFormat="1">
      <c r="C3277" s="115"/>
      <c r="D3277" s="115"/>
      <c r="E3277" s="115"/>
      <c r="O3277" s="24"/>
      <c r="AB3277" s="24"/>
      <c r="AC3277" s="24"/>
      <c r="AD3277" s="24"/>
      <c r="AE3277" s="24"/>
      <c r="AV3277" s="24"/>
      <c r="AW3277" s="24"/>
      <c r="AX3277" s="24"/>
      <c r="AY3277" s="24"/>
    </row>
    <row r="3278" spans="3:51" s="23" customFormat="1">
      <c r="C3278" s="115"/>
      <c r="D3278" s="115"/>
      <c r="E3278" s="115"/>
      <c r="O3278" s="24"/>
      <c r="AB3278" s="24"/>
      <c r="AC3278" s="24"/>
      <c r="AD3278" s="24"/>
      <c r="AE3278" s="24"/>
      <c r="AV3278" s="24"/>
      <c r="AW3278" s="24"/>
      <c r="AX3278" s="24"/>
      <c r="AY3278" s="24"/>
    </row>
    <row r="3279" spans="3:51" s="23" customFormat="1">
      <c r="C3279" s="115"/>
      <c r="D3279" s="115"/>
      <c r="E3279" s="115"/>
      <c r="O3279" s="24"/>
      <c r="AB3279" s="24"/>
      <c r="AC3279" s="24"/>
      <c r="AD3279" s="24"/>
      <c r="AE3279" s="24"/>
      <c r="AV3279" s="24"/>
      <c r="AW3279" s="24"/>
      <c r="AX3279" s="24"/>
      <c r="AY3279" s="24"/>
    </row>
    <row r="3280" spans="3:51" s="23" customFormat="1">
      <c r="C3280" s="115"/>
      <c r="D3280" s="115"/>
      <c r="E3280" s="115"/>
      <c r="O3280" s="24"/>
      <c r="AB3280" s="24"/>
      <c r="AC3280" s="24"/>
      <c r="AD3280" s="24"/>
      <c r="AE3280" s="24"/>
      <c r="AV3280" s="24"/>
      <c r="AW3280" s="24"/>
      <c r="AX3280" s="24"/>
      <c r="AY3280" s="24"/>
    </row>
    <row r="3281" spans="3:51" s="23" customFormat="1">
      <c r="C3281" s="115"/>
      <c r="D3281" s="115"/>
      <c r="E3281" s="115"/>
      <c r="O3281" s="24"/>
      <c r="AB3281" s="24"/>
      <c r="AC3281" s="24"/>
      <c r="AD3281" s="24"/>
      <c r="AE3281" s="24"/>
      <c r="AV3281" s="24"/>
      <c r="AW3281" s="24"/>
      <c r="AX3281" s="24"/>
      <c r="AY3281" s="24"/>
    </row>
    <row r="3282" spans="3:51" s="23" customFormat="1">
      <c r="C3282" s="115"/>
      <c r="D3282" s="115"/>
      <c r="E3282" s="115"/>
      <c r="O3282" s="24"/>
      <c r="AB3282" s="24"/>
      <c r="AC3282" s="24"/>
      <c r="AD3282" s="24"/>
      <c r="AE3282" s="24"/>
      <c r="AV3282" s="24"/>
      <c r="AW3282" s="24"/>
      <c r="AX3282" s="24"/>
      <c r="AY3282" s="24"/>
    </row>
    <row r="3283" spans="3:51" s="23" customFormat="1">
      <c r="C3283" s="115"/>
      <c r="D3283" s="115"/>
      <c r="E3283" s="115"/>
      <c r="O3283" s="24"/>
      <c r="AB3283" s="24"/>
      <c r="AC3283" s="24"/>
      <c r="AD3283" s="24"/>
      <c r="AE3283" s="24"/>
      <c r="AV3283" s="24"/>
      <c r="AW3283" s="24"/>
      <c r="AX3283" s="24"/>
      <c r="AY3283" s="24"/>
    </row>
    <row r="3284" spans="3:51" s="23" customFormat="1">
      <c r="C3284" s="115"/>
      <c r="D3284" s="115"/>
      <c r="E3284" s="115"/>
      <c r="O3284" s="24"/>
      <c r="AB3284" s="24"/>
      <c r="AC3284" s="24"/>
      <c r="AD3284" s="24"/>
      <c r="AE3284" s="24"/>
      <c r="AV3284" s="24"/>
      <c r="AW3284" s="24"/>
      <c r="AX3284" s="24"/>
      <c r="AY3284" s="24"/>
    </row>
    <row r="3285" spans="3:51" s="23" customFormat="1">
      <c r="C3285" s="115"/>
      <c r="D3285" s="115"/>
      <c r="E3285" s="115"/>
      <c r="O3285" s="24"/>
      <c r="AB3285" s="24"/>
      <c r="AC3285" s="24"/>
      <c r="AD3285" s="24"/>
      <c r="AE3285" s="24"/>
      <c r="AV3285" s="24"/>
      <c r="AW3285" s="24"/>
      <c r="AX3285" s="24"/>
      <c r="AY3285" s="24"/>
    </row>
    <row r="3286" spans="3:51" s="23" customFormat="1">
      <c r="C3286" s="115"/>
      <c r="D3286" s="115"/>
      <c r="E3286" s="115"/>
      <c r="O3286" s="24"/>
      <c r="AB3286" s="24"/>
      <c r="AC3286" s="24"/>
      <c r="AD3286" s="24"/>
      <c r="AE3286" s="24"/>
      <c r="AV3286" s="24"/>
      <c r="AW3286" s="24"/>
      <c r="AX3286" s="24"/>
      <c r="AY3286" s="24"/>
    </row>
    <row r="3287" spans="3:51" s="23" customFormat="1">
      <c r="C3287" s="115"/>
      <c r="D3287" s="115"/>
      <c r="E3287" s="115"/>
      <c r="O3287" s="24"/>
      <c r="AB3287" s="24"/>
      <c r="AC3287" s="24"/>
      <c r="AD3287" s="24"/>
      <c r="AE3287" s="24"/>
      <c r="AV3287" s="24"/>
      <c r="AW3287" s="24"/>
      <c r="AX3287" s="24"/>
      <c r="AY3287" s="24"/>
    </row>
    <row r="3288" spans="3:51" s="23" customFormat="1">
      <c r="C3288" s="115"/>
      <c r="D3288" s="115"/>
      <c r="E3288" s="115"/>
      <c r="O3288" s="24"/>
      <c r="AB3288" s="24"/>
      <c r="AC3288" s="24"/>
      <c r="AD3288" s="24"/>
      <c r="AE3288" s="24"/>
      <c r="AV3288" s="24"/>
      <c r="AW3288" s="24"/>
      <c r="AX3288" s="24"/>
      <c r="AY3288" s="24"/>
    </row>
    <row r="3289" spans="3:51" s="23" customFormat="1">
      <c r="C3289" s="115"/>
      <c r="D3289" s="115"/>
      <c r="E3289" s="115"/>
      <c r="O3289" s="24"/>
      <c r="AB3289" s="24"/>
      <c r="AC3289" s="24"/>
      <c r="AD3289" s="24"/>
      <c r="AE3289" s="24"/>
      <c r="AV3289" s="24"/>
      <c r="AW3289" s="24"/>
      <c r="AX3289" s="24"/>
      <c r="AY3289" s="24"/>
    </row>
    <row r="3290" spans="3:51" s="23" customFormat="1">
      <c r="C3290" s="115"/>
      <c r="D3290" s="115"/>
      <c r="E3290" s="115"/>
      <c r="O3290" s="24"/>
      <c r="AB3290" s="24"/>
      <c r="AC3290" s="24"/>
      <c r="AD3290" s="24"/>
      <c r="AE3290" s="24"/>
      <c r="AV3290" s="24"/>
      <c r="AW3290" s="24"/>
      <c r="AX3290" s="24"/>
      <c r="AY3290" s="24"/>
    </row>
    <row r="3291" spans="3:51" s="23" customFormat="1">
      <c r="C3291" s="115"/>
      <c r="D3291" s="115"/>
      <c r="E3291" s="115"/>
      <c r="O3291" s="24"/>
      <c r="AB3291" s="24"/>
      <c r="AC3291" s="24"/>
      <c r="AD3291" s="24"/>
      <c r="AE3291" s="24"/>
      <c r="AV3291" s="24"/>
      <c r="AW3291" s="24"/>
      <c r="AX3291" s="24"/>
      <c r="AY3291" s="24"/>
    </row>
    <row r="3292" spans="3:51" s="23" customFormat="1">
      <c r="C3292" s="115"/>
      <c r="D3292" s="115"/>
      <c r="E3292" s="115"/>
      <c r="O3292" s="24"/>
      <c r="AB3292" s="24"/>
      <c r="AC3292" s="24"/>
      <c r="AD3292" s="24"/>
      <c r="AE3292" s="24"/>
      <c r="AV3292" s="24"/>
      <c r="AW3292" s="24"/>
      <c r="AX3292" s="24"/>
      <c r="AY3292" s="24"/>
    </row>
    <row r="3293" spans="3:51" s="23" customFormat="1">
      <c r="C3293" s="115"/>
      <c r="D3293" s="115"/>
      <c r="E3293" s="115"/>
      <c r="O3293" s="24"/>
      <c r="AB3293" s="24"/>
      <c r="AC3293" s="24"/>
      <c r="AD3293" s="24"/>
      <c r="AE3293" s="24"/>
      <c r="AV3293" s="24"/>
      <c r="AW3293" s="24"/>
      <c r="AX3293" s="24"/>
      <c r="AY3293" s="24"/>
    </row>
    <row r="3294" spans="3:51" s="23" customFormat="1">
      <c r="C3294" s="115"/>
      <c r="D3294" s="115"/>
      <c r="E3294" s="115"/>
      <c r="O3294" s="24"/>
      <c r="AB3294" s="24"/>
      <c r="AC3294" s="24"/>
      <c r="AD3294" s="24"/>
      <c r="AE3294" s="24"/>
      <c r="AV3294" s="24"/>
      <c r="AW3294" s="24"/>
      <c r="AX3294" s="24"/>
      <c r="AY3294" s="24"/>
    </row>
    <row r="3295" spans="3:51" s="23" customFormat="1">
      <c r="C3295" s="115"/>
      <c r="D3295" s="115"/>
      <c r="E3295" s="115"/>
      <c r="O3295" s="24"/>
      <c r="AB3295" s="24"/>
      <c r="AC3295" s="24"/>
      <c r="AD3295" s="24"/>
      <c r="AE3295" s="24"/>
      <c r="AV3295" s="24"/>
      <c r="AW3295" s="24"/>
      <c r="AX3295" s="24"/>
      <c r="AY3295" s="24"/>
    </row>
    <row r="3296" spans="3:51" s="23" customFormat="1">
      <c r="C3296" s="115"/>
      <c r="D3296" s="115"/>
      <c r="E3296" s="115"/>
      <c r="O3296" s="24"/>
      <c r="AB3296" s="24"/>
      <c r="AC3296" s="24"/>
      <c r="AD3296" s="24"/>
      <c r="AE3296" s="24"/>
      <c r="AV3296" s="24"/>
      <c r="AW3296" s="24"/>
      <c r="AX3296" s="24"/>
      <c r="AY3296" s="24"/>
    </row>
    <row r="3297" spans="3:51" s="23" customFormat="1">
      <c r="C3297" s="115"/>
      <c r="D3297" s="115"/>
      <c r="E3297" s="115"/>
      <c r="O3297" s="24"/>
      <c r="AB3297" s="24"/>
      <c r="AC3297" s="24"/>
      <c r="AD3297" s="24"/>
      <c r="AE3297" s="24"/>
      <c r="AV3297" s="24"/>
      <c r="AW3297" s="24"/>
      <c r="AX3297" s="24"/>
      <c r="AY3297" s="24"/>
    </row>
    <row r="3298" spans="3:51" s="23" customFormat="1">
      <c r="C3298" s="115"/>
      <c r="D3298" s="115"/>
      <c r="E3298" s="115"/>
      <c r="O3298" s="24"/>
      <c r="AB3298" s="24"/>
      <c r="AC3298" s="24"/>
      <c r="AD3298" s="24"/>
      <c r="AE3298" s="24"/>
      <c r="AV3298" s="24"/>
      <c r="AW3298" s="24"/>
      <c r="AX3298" s="24"/>
      <c r="AY3298" s="24"/>
    </row>
    <row r="3299" spans="3:51" s="23" customFormat="1">
      <c r="C3299" s="115"/>
      <c r="D3299" s="115"/>
      <c r="E3299" s="115"/>
      <c r="O3299" s="24"/>
      <c r="AB3299" s="24"/>
      <c r="AC3299" s="24"/>
      <c r="AD3299" s="24"/>
      <c r="AE3299" s="24"/>
      <c r="AV3299" s="24"/>
      <c r="AW3299" s="24"/>
      <c r="AX3299" s="24"/>
      <c r="AY3299" s="24"/>
    </row>
    <row r="3300" spans="3:51" s="23" customFormat="1">
      <c r="C3300" s="115"/>
      <c r="D3300" s="115"/>
      <c r="E3300" s="115"/>
      <c r="O3300" s="24"/>
      <c r="AB3300" s="24"/>
      <c r="AC3300" s="24"/>
      <c r="AD3300" s="24"/>
      <c r="AE3300" s="24"/>
      <c r="AV3300" s="24"/>
      <c r="AW3300" s="24"/>
      <c r="AX3300" s="24"/>
      <c r="AY3300" s="24"/>
    </row>
    <row r="3301" spans="3:51" s="23" customFormat="1">
      <c r="C3301" s="115"/>
      <c r="D3301" s="115"/>
      <c r="E3301" s="115"/>
      <c r="O3301" s="24"/>
      <c r="AB3301" s="24"/>
      <c r="AC3301" s="24"/>
      <c r="AD3301" s="24"/>
      <c r="AE3301" s="24"/>
      <c r="AV3301" s="24"/>
      <c r="AW3301" s="24"/>
      <c r="AX3301" s="24"/>
      <c r="AY3301" s="24"/>
    </row>
    <row r="3302" spans="3:51" s="23" customFormat="1">
      <c r="C3302" s="115"/>
      <c r="D3302" s="115"/>
      <c r="E3302" s="115"/>
      <c r="O3302" s="24"/>
      <c r="AB3302" s="24"/>
      <c r="AC3302" s="24"/>
      <c r="AD3302" s="24"/>
      <c r="AE3302" s="24"/>
      <c r="AV3302" s="24"/>
      <c r="AW3302" s="24"/>
      <c r="AX3302" s="24"/>
      <c r="AY3302" s="24"/>
    </row>
    <row r="3303" spans="3:51" s="23" customFormat="1">
      <c r="C3303" s="115"/>
      <c r="D3303" s="115"/>
      <c r="E3303" s="115"/>
      <c r="O3303" s="24"/>
      <c r="AB3303" s="24"/>
      <c r="AC3303" s="24"/>
      <c r="AD3303" s="24"/>
      <c r="AE3303" s="24"/>
      <c r="AV3303" s="24"/>
      <c r="AW3303" s="24"/>
      <c r="AX3303" s="24"/>
      <c r="AY3303" s="24"/>
    </row>
    <row r="3304" spans="3:51" s="23" customFormat="1">
      <c r="C3304" s="115"/>
      <c r="D3304" s="115"/>
      <c r="E3304" s="115"/>
      <c r="O3304" s="24"/>
      <c r="AB3304" s="24"/>
      <c r="AC3304" s="24"/>
      <c r="AD3304" s="24"/>
      <c r="AE3304" s="24"/>
      <c r="AV3304" s="24"/>
      <c r="AW3304" s="24"/>
      <c r="AX3304" s="24"/>
      <c r="AY3304" s="24"/>
    </row>
    <row r="3305" spans="3:51" s="23" customFormat="1">
      <c r="C3305" s="115"/>
      <c r="D3305" s="115"/>
      <c r="E3305" s="115"/>
      <c r="O3305" s="24"/>
      <c r="AB3305" s="24"/>
      <c r="AC3305" s="24"/>
      <c r="AD3305" s="24"/>
      <c r="AE3305" s="24"/>
      <c r="AV3305" s="24"/>
      <c r="AW3305" s="24"/>
      <c r="AX3305" s="24"/>
      <c r="AY3305" s="24"/>
    </row>
    <row r="3306" spans="3:51" s="23" customFormat="1">
      <c r="C3306" s="115"/>
      <c r="D3306" s="115"/>
      <c r="E3306" s="115"/>
      <c r="O3306" s="24"/>
      <c r="AB3306" s="24"/>
      <c r="AC3306" s="24"/>
      <c r="AD3306" s="24"/>
      <c r="AE3306" s="24"/>
      <c r="AV3306" s="24"/>
      <c r="AW3306" s="24"/>
      <c r="AX3306" s="24"/>
      <c r="AY3306" s="24"/>
    </row>
    <row r="3307" spans="3:51" s="23" customFormat="1">
      <c r="C3307" s="115"/>
      <c r="D3307" s="115"/>
      <c r="E3307" s="115"/>
      <c r="O3307" s="24"/>
      <c r="AB3307" s="24"/>
      <c r="AC3307" s="24"/>
      <c r="AD3307" s="24"/>
      <c r="AE3307" s="24"/>
      <c r="AV3307" s="24"/>
      <c r="AW3307" s="24"/>
      <c r="AX3307" s="24"/>
      <c r="AY3307" s="24"/>
    </row>
    <row r="3308" spans="3:51" s="23" customFormat="1">
      <c r="C3308" s="115"/>
      <c r="D3308" s="115"/>
      <c r="E3308" s="115"/>
      <c r="O3308" s="24"/>
      <c r="AB3308" s="24"/>
      <c r="AC3308" s="24"/>
      <c r="AD3308" s="24"/>
      <c r="AE3308" s="24"/>
      <c r="AV3308" s="24"/>
      <c r="AW3308" s="24"/>
      <c r="AX3308" s="24"/>
      <c r="AY3308" s="24"/>
    </row>
    <row r="3309" spans="3:51" s="23" customFormat="1">
      <c r="C3309" s="115"/>
      <c r="D3309" s="115"/>
      <c r="E3309" s="115"/>
      <c r="O3309" s="24"/>
      <c r="AB3309" s="24"/>
      <c r="AC3309" s="24"/>
      <c r="AD3309" s="24"/>
      <c r="AE3309" s="24"/>
      <c r="AV3309" s="24"/>
      <c r="AW3309" s="24"/>
      <c r="AX3309" s="24"/>
      <c r="AY3309" s="24"/>
    </row>
    <row r="3310" spans="3:51" s="23" customFormat="1">
      <c r="C3310" s="115"/>
      <c r="D3310" s="115"/>
      <c r="E3310" s="115"/>
      <c r="O3310" s="24"/>
      <c r="AB3310" s="24"/>
      <c r="AC3310" s="24"/>
      <c r="AD3310" s="24"/>
      <c r="AE3310" s="24"/>
      <c r="AV3310" s="24"/>
      <c r="AW3310" s="24"/>
      <c r="AX3310" s="24"/>
      <c r="AY3310" s="24"/>
    </row>
    <row r="3311" spans="3:51" s="23" customFormat="1">
      <c r="C3311" s="115"/>
      <c r="D3311" s="115"/>
      <c r="E3311" s="115"/>
      <c r="O3311" s="24"/>
      <c r="AB3311" s="24"/>
      <c r="AC3311" s="24"/>
      <c r="AD3311" s="24"/>
      <c r="AE3311" s="24"/>
      <c r="AV3311" s="24"/>
      <c r="AW3311" s="24"/>
      <c r="AX3311" s="24"/>
      <c r="AY3311" s="24"/>
    </row>
    <row r="3312" spans="3:51" s="23" customFormat="1">
      <c r="C3312" s="115"/>
      <c r="D3312" s="115"/>
      <c r="E3312" s="115"/>
      <c r="O3312" s="24"/>
      <c r="AB3312" s="24"/>
      <c r="AC3312" s="24"/>
      <c r="AD3312" s="24"/>
      <c r="AE3312" s="24"/>
      <c r="AV3312" s="24"/>
      <c r="AW3312" s="24"/>
      <c r="AX3312" s="24"/>
      <c r="AY3312" s="24"/>
    </row>
    <row r="3313" spans="3:51" s="23" customFormat="1">
      <c r="C3313" s="115"/>
      <c r="D3313" s="115"/>
      <c r="E3313" s="115"/>
      <c r="O3313" s="24"/>
      <c r="AB3313" s="24"/>
      <c r="AC3313" s="24"/>
      <c r="AD3313" s="24"/>
      <c r="AE3313" s="24"/>
      <c r="AV3313" s="24"/>
      <c r="AW3313" s="24"/>
      <c r="AX3313" s="24"/>
      <c r="AY3313" s="24"/>
    </row>
    <row r="3314" spans="3:51" s="23" customFormat="1">
      <c r="C3314" s="115"/>
      <c r="D3314" s="115"/>
      <c r="E3314" s="115"/>
      <c r="O3314" s="24"/>
      <c r="AB3314" s="24"/>
      <c r="AC3314" s="24"/>
      <c r="AD3314" s="24"/>
      <c r="AE3314" s="24"/>
      <c r="AV3314" s="24"/>
      <c r="AW3314" s="24"/>
      <c r="AX3314" s="24"/>
      <c r="AY3314" s="24"/>
    </row>
    <row r="3315" spans="3:51" s="23" customFormat="1">
      <c r="C3315" s="115"/>
      <c r="D3315" s="115"/>
      <c r="E3315" s="115"/>
      <c r="O3315" s="24"/>
      <c r="AB3315" s="24"/>
      <c r="AC3315" s="24"/>
      <c r="AD3315" s="24"/>
      <c r="AE3315" s="24"/>
      <c r="AV3315" s="24"/>
      <c r="AW3315" s="24"/>
      <c r="AX3315" s="24"/>
      <c r="AY3315" s="24"/>
    </row>
    <row r="3316" spans="3:51" s="23" customFormat="1">
      <c r="C3316" s="115"/>
      <c r="D3316" s="115"/>
      <c r="E3316" s="115"/>
      <c r="O3316" s="24"/>
      <c r="AB3316" s="24"/>
      <c r="AC3316" s="24"/>
      <c r="AD3316" s="24"/>
      <c r="AE3316" s="24"/>
      <c r="AV3316" s="24"/>
      <c r="AW3316" s="24"/>
      <c r="AX3316" s="24"/>
      <c r="AY3316" s="24"/>
    </row>
    <row r="3317" spans="3:51" s="23" customFormat="1">
      <c r="C3317" s="115"/>
      <c r="D3317" s="115"/>
      <c r="E3317" s="115"/>
      <c r="O3317" s="24"/>
      <c r="AB3317" s="24"/>
      <c r="AC3317" s="24"/>
      <c r="AD3317" s="24"/>
      <c r="AE3317" s="24"/>
      <c r="AV3317" s="24"/>
      <c r="AW3317" s="24"/>
      <c r="AX3317" s="24"/>
      <c r="AY3317" s="24"/>
    </row>
    <row r="3318" spans="3:51" s="23" customFormat="1">
      <c r="C3318" s="115"/>
      <c r="D3318" s="115"/>
      <c r="E3318" s="115"/>
      <c r="O3318" s="24"/>
      <c r="AB3318" s="24"/>
      <c r="AC3318" s="24"/>
      <c r="AD3318" s="24"/>
      <c r="AE3318" s="24"/>
      <c r="AV3318" s="24"/>
      <c r="AW3318" s="24"/>
      <c r="AX3318" s="24"/>
      <c r="AY3318" s="24"/>
    </row>
    <row r="3319" spans="3:51" s="23" customFormat="1">
      <c r="C3319" s="115"/>
      <c r="D3319" s="115"/>
      <c r="E3319" s="115"/>
      <c r="O3319" s="24"/>
      <c r="AB3319" s="24"/>
      <c r="AC3319" s="24"/>
      <c r="AD3319" s="24"/>
      <c r="AE3319" s="24"/>
      <c r="AV3319" s="24"/>
      <c r="AW3319" s="24"/>
      <c r="AX3319" s="24"/>
      <c r="AY3319" s="24"/>
    </row>
    <row r="3320" spans="3:51" s="23" customFormat="1">
      <c r="C3320" s="115"/>
      <c r="D3320" s="115"/>
      <c r="E3320" s="115"/>
      <c r="O3320" s="24"/>
      <c r="AB3320" s="24"/>
      <c r="AC3320" s="24"/>
      <c r="AD3320" s="24"/>
      <c r="AE3320" s="24"/>
      <c r="AV3320" s="24"/>
      <c r="AW3320" s="24"/>
      <c r="AX3320" s="24"/>
      <c r="AY3320" s="24"/>
    </row>
    <row r="3321" spans="3:51" s="23" customFormat="1">
      <c r="C3321" s="115"/>
      <c r="D3321" s="115"/>
      <c r="E3321" s="115"/>
      <c r="O3321" s="24"/>
      <c r="AB3321" s="24"/>
      <c r="AC3321" s="24"/>
      <c r="AD3321" s="24"/>
      <c r="AE3321" s="24"/>
      <c r="AV3321" s="24"/>
      <c r="AW3321" s="24"/>
      <c r="AX3321" s="24"/>
      <c r="AY3321" s="24"/>
    </row>
    <row r="3322" spans="3:51" s="23" customFormat="1">
      <c r="C3322" s="115"/>
      <c r="D3322" s="115"/>
      <c r="E3322" s="115"/>
      <c r="O3322" s="24"/>
      <c r="AB3322" s="24"/>
      <c r="AC3322" s="24"/>
      <c r="AD3322" s="24"/>
      <c r="AE3322" s="24"/>
      <c r="AV3322" s="24"/>
      <c r="AW3322" s="24"/>
      <c r="AX3322" s="24"/>
      <c r="AY3322" s="24"/>
    </row>
    <row r="3323" spans="3:51" s="23" customFormat="1">
      <c r="C3323" s="115"/>
      <c r="D3323" s="115"/>
      <c r="E3323" s="115"/>
      <c r="O3323" s="24"/>
      <c r="AB3323" s="24"/>
      <c r="AC3323" s="24"/>
      <c r="AD3323" s="24"/>
      <c r="AE3323" s="24"/>
      <c r="AV3323" s="24"/>
      <c r="AW3323" s="24"/>
      <c r="AX3323" s="24"/>
      <c r="AY3323" s="24"/>
    </row>
    <row r="3324" spans="3:51" s="23" customFormat="1">
      <c r="C3324" s="115"/>
      <c r="D3324" s="115"/>
      <c r="E3324" s="115"/>
      <c r="O3324" s="24"/>
      <c r="AB3324" s="24"/>
      <c r="AC3324" s="24"/>
      <c r="AD3324" s="24"/>
      <c r="AE3324" s="24"/>
      <c r="AV3324" s="24"/>
      <c r="AW3324" s="24"/>
      <c r="AX3324" s="24"/>
      <c r="AY3324" s="24"/>
    </row>
    <row r="3325" spans="3:51" s="23" customFormat="1">
      <c r="C3325" s="115"/>
      <c r="D3325" s="115"/>
      <c r="E3325" s="115"/>
      <c r="O3325" s="24"/>
      <c r="AB3325" s="24"/>
      <c r="AC3325" s="24"/>
      <c r="AD3325" s="24"/>
      <c r="AE3325" s="24"/>
      <c r="AV3325" s="24"/>
      <c r="AW3325" s="24"/>
      <c r="AX3325" s="24"/>
      <c r="AY3325" s="24"/>
    </row>
    <row r="3326" spans="3:51" s="23" customFormat="1">
      <c r="C3326" s="115"/>
      <c r="D3326" s="115"/>
      <c r="E3326" s="115"/>
      <c r="O3326" s="24"/>
      <c r="AB3326" s="24"/>
      <c r="AC3326" s="24"/>
      <c r="AD3326" s="24"/>
      <c r="AE3326" s="24"/>
      <c r="AV3326" s="24"/>
      <c r="AW3326" s="24"/>
      <c r="AX3326" s="24"/>
      <c r="AY3326" s="24"/>
    </row>
    <row r="3327" spans="3:51" s="23" customFormat="1">
      <c r="C3327" s="115"/>
      <c r="D3327" s="115"/>
      <c r="E3327" s="115"/>
      <c r="O3327" s="24"/>
      <c r="AB3327" s="24"/>
      <c r="AC3327" s="24"/>
      <c r="AD3327" s="24"/>
      <c r="AE3327" s="24"/>
      <c r="AV3327" s="24"/>
      <c r="AW3327" s="24"/>
      <c r="AX3327" s="24"/>
      <c r="AY3327" s="24"/>
    </row>
    <row r="3328" spans="3:51" s="23" customFormat="1">
      <c r="C3328" s="115"/>
      <c r="D3328" s="115"/>
      <c r="E3328" s="115"/>
      <c r="O3328" s="24"/>
      <c r="AB3328" s="24"/>
      <c r="AC3328" s="24"/>
      <c r="AD3328" s="24"/>
      <c r="AE3328" s="24"/>
      <c r="AV3328" s="24"/>
      <c r="AW3328" s="24"/>
      <c r="AX3328" s="24"/>
      <c r="AY3328" s="24"/>
    </row>
    <row r="3329" spans="3:51" s="23" customFormat="1">
      <c r="C3329" s="115"/>
      <c r="D3329" s="115"/>
      <c r="E3329" s="115"/>
      <c r="O3329" s="24"/>
      <c r="AB3329" s="24"/>
      <c r="AC3329" s="24"/>
      <c r="AD3329" s="24"/>
      <c r="AE3329" s="24"/>
      <c r="AV3329" s="24"/>
      <c r="AW3329" s="24"/>
      <c r="AX3329" s="24"/>
      <c r="AY3329" s="24"/>
    </row>
    <row r="3330" spans="3:51" s="23" customFormat="1">
      <c r="C3330" s="115"/>
      <c r="D3330" s="115"/>
      <c r="E3330" s="115"/>
      <c r="O3330" s="24"/>
      <c r="AB3330" s="24"/>
      <c r="AC3330" s="24"/>
      <c r="AD3330" s="24"/>
      <c r="AE3330" s="24"/>
      <c r="AV3330" s="24"/>
      <c r="AW3330" s="24"/>
      <c r="AX3330" s="24"/>
      <c r="AY3330" s="24"/>
    </row>
    <row r="3331" spans="3:51" s="23" customFormat="1">
      <c r="C3331" s="115"/>
      <c r="D3331" s="115"/>
      <c r="E3331" s="115"/>
      <c r="O3331" s="24"/>
      <c r="AB3331" s="24"/>
      <c r="AC3331" s="24"/>
      <c r="AD3331" s="24"/>
      <c r="AE3331" s="24"/>
      <c r="AV3331" s="24"/>
      <c r="AW3331" s="24"/>
      <c r="AX3331" s="24"/>
      <c r="AY3331" s="24"/>
    </row>
    <row r="3332" spans="3:51" s="23" customFormat="1">
      <c r="C3332" s="115"/>
      <c r="D3332" s="115"/>
      <c r="E3332" s="115"/>
      <c r="O3332" s="24"/>
      <c r="AB3332" s="24"/>
      <c r="AC3332" s="24"/>
      <c r="AD3332" s="24"/>
      <c r="AE3332" s="24"/>
      <c r="AV3332" s="24"/>
      <c r="AW3332" s="24"/>
      <c r="AX3332" s="24"/>
      <c r="AY3332" s="24"/>
    </row>
    <row r="3333" spans="3:51" s="23" customFormat="1">
      <c r="C3333" s="115"/>
      <c r="D3333" s="115"/>
      <c r="E3333" s="115"/>
      <c r="O3333" s="24"/>
      <c r="AB3333" s="24"/>
      <c r="AC3333" s="24"/>
      <c r="AD3333" s="24"/>
      <c r="AE3333" s="24"/>
      <c r="AV3333" s="24"/>
      <c r="AW3333" s="24"/>
      <c r="AX3333" s="24"/>
      <c r="AY3333" s="24"/>
    </row>
    <row r="3334" spans="3:51" s="23" customFormat="1">
      <c r="C3334" s="115"/>
      <c r="D3334" s="115"/>
      <c r="E3334" s="115"/>
      <c r="O3334" s="24"/>
      <c r="AB3334" s="24"/>
      <c r="AC3334" s="24"/>
      <c r="AD3334" s="24"/>
      <c r="AE3334" s="24"/>
      <c r="AV3334" s="24"/>
      <c r="AW3334" s="24"/>
      <c r="AX3334" s="24"/>
      <c r="AY3334" s="24"/>
    </row>
    <row r="3335" spans="3:51" s="23" customFormat="1">
      <c r="C3335" s="115"/>
      <c r="D3335" s="115"/>
      <c r="E3335" s="115"/>
      <c r="O3335" s="24"/>
      <c r="AB3335" s="24"/>
      <c r="AC3335" s="24"/>
      <c r="AD3335" s="24"/>
      <c r="AE3335" s="24"/>
      <c r="AV3335" s="24"/>
      <c r="AW3335" s="24"/>
      <c r="AX3335" s="24"/>
      <c r="AY3335" s="24"/>
    </row>
    <row r="3336" spans="3:51" s="23" customFormat="1">
      <c r="C3336" s="115"/>
      <c r="D3336" s="115"/>
      <c r="E3336" s="115"/>
      <c r="O3336" s="24"/>
      <c r="AB3336" s="24"/>
      <c r="AC3336" s="24"/>
      <c r="AD3336" s="24"/>
      <c r="AE3336" s="24"/>
      <c r="AV3336" s="24"/>
      <c r="AW3336" s="24"/>
      <c r="AX3336" s="24"/>
      <c r="AY3336" s="24"/>
    </row>
    <row r="3337" spans="3:51" s="23" customFormat="1">
      <c r="C3337" s="115"/>
      <c r="D3337" s="115"/>
      <c r="E3337" s="115"/>
      <c r="O3337" s="24"/>
      <c r="AB3337" s="24"/>
      <c r="AC3337" s="24"/>
      <c r="AD3337" s="24"/>
      <c r="AE3337" s="24"/>
      <c r="AV3337" s="24"/>
      <c r="AW3337" s="24"/>
      <c r="AX3337" s="24"/>
      <c r="AY3337" s="24"/>
    </row>
    <row r="3338" spans="3:51" s="23" customFormat="1">
      <c r="C3338" s="115"/>
      <c r="D3338" s="115"/>
      <c r="E3338" s="115"/>
      <c r="O3338" s="24"/>
      <c r="AB3338" s="24"/>
      <c r="AC3338" s="24"/>
      <c r="AD3338" s="24"/>
      <c r="AE3338" s="24"/>
      <c r="AV3338" s="24"/>
      <c r="AW3338" s="24"/>
      <c r="AX3338" s="24"/>
      <c r="AY3338" s="24"/>
    </row>
    <row r="3339" spans="3:51" s="23" customFormat="1">
      <c r="C3339" s="115"/>
      <c r="D3339" s="115"/>
      <c r="E3339" s="115"/>
      <c r="O3339" s="24"/>
      <c r="AB3339" s="24"/>
      <c r="AC3339" s="24"/>
      <c r="AD3339" s="24"/>
      <c r="AE3339" s="24"/>
      <c r="AV3339" s="24"/>
      <c r="AW3339" s="24"/>
      <c r="AX3339" s="24"/>
      <c r="AY3339" s="24"/>
    </row>
    <row r="3340" spans="3:51" s="23" customFormat="1">
      <c r="C3340" s="115"/>
      <c r="D3340" s="115"/>
      <c r="E3340" s="115"/>
      <c r="O3340" s="24"/>
      <c r="AB3340" s="24"/>
      <c r="AC3340" s="24"/>
      <c r="AD3340" s="24"/>
      <c r="AE3340" s="24"/>
      <c r="AV3340" s="24"/>
      <c r="AW3340" s="24"/>
      <c r="AX3340" s="24"/>
      <c r="AY3340" s="24"/>
    </row>
    <row r="3341" spans="3:51" s="23" customFormat="1">
      <c r="C3341" s="115"/>
      <c r="D3341" s="115"/>
      <c r="E3341" s="115"/>
      <c r="O3341" s="24"/>
      <c r="AB3341" s="24"/>
      <c r="AC3341" s="24"/>
      <c r="AD3341" s="24"/>
      <c r="AE3341" s="24"/>
      <c r="AV3341" s="24"/>
      <c r="AW3341" s="24"/>
      <c r="AX3341" s="24"/>
      <c r="AY3341" s="24"/>
    </row>
    <row r="3342" spans="3:51" s="23" customFormat="1">
      <c r="C3342" s="115"/>
      <c r="D3342" s="115"/>
      <c r="E3342" s="115"/>
      <c r="O3342" s="24"/>
      <c r="AB3342" s="24"/>
      <c r="AC3342" s="24"/>
      <c r="AD3342" s="24"/>
      <c r="AE3342" s="24"/>
      <c r="AV3342" s="24"/>
      <c r="AW3342" s="24"/>
      <c r="AX3342" s="24"/>
      <c r="AY3342" s="24"/>
    </row>
    <row r="3343" spans="3:51" s="23" customFormat="1">
      <c r="C3343" s="115"/>
      <c r="D3343" s="115"/>
      <c r="E3343" s="115"/>
      <c r="O3343" s="24"/>
      <c r="AB3343" s="24"/>
      <c r="AC3343" s="24"/>
      <c r="AD3343" s="24"/>
      <c r="AE3343" s="24"/>
      <c r="AV3343" s="24"/>
      <c r="AW3343" s="24"/>
      <c r="AX3343" s="24"/>
      <c r="AY3343" s="24"/>
    </row>
    <row r="3344" spans="3:51" s="23" customFormat="1">
      <c r="C3344" s="115"/>
      <c r="D3344" s="115"/>
      <c r="E3344" s="115"/>
      <c r="O3344" s="24"/>
      <c r="AB3344" s="24"/>
      <c r="AC3344" s="24"/>
      <c r="AD3344" s="24"/>
      <c r="AE3344" s="24"/>
      <c r="AV3344" s="24"/>
      <c r="AW3344" s="24"/>
      <c r="AX3344" s="24"/>
      <c r="AY3344" s="24"/>
    </row>
    <row r="3345" spans="3:51" s="23" customFormat="1">
      <c r="C3345" s="115"/>
      <c r="D3345" s="115"/>
      <c r="E3345" s="115"/>
      <c r="O3345" s="24"/>
      <c r="AB3345" s="24"/>
      <c r="AC3345" s="24"/>
      <c r="AD3345" s="24"/>
      <c r="AE3345" s="24"/>
      <c r="AV3345" s="24"/>
      <c r="AW3345" s="24"/>
      <c r="AX3345" s="24"/>
      <c r="AY3345" s="24"/>
    </row>
    <row r="3346" spans="3:51" s="23" customFormat="1">
      <c r="C3346" s="115"/>
      <c r="D3346" s="115"/>
      <c r="E3346" s="115"/>
      <c r="O3346" s="24"/>
      <c r="AB3346" s="24"/>
      <c r="AC3346" s="24"/>
      <c r="AD3346" s="24"/>
      <c r="AE3346" s="24"/>
      <c r="AV3346" s="24"/>
      <c r="AW3346" s="24"/>
      <c r="AX3346" s="24"/>
      <c r="AY3346" s="24"/>
    </row>
    <row r="3347" spans="3:51" s="23" customFormat="1">
      <c r="C3347" s="115"/>
      <c r="D3347" s="115"/>
      <c r="E3347" s="115"/>
      <c r="O3347" s="24"/>
      <c r="AB3347" s="24"/>
      <c r="AC3347" s="24"/>
      <c r="AD3347" s="24"/>
      <c r="AE3347" s="24"/>
      <c r="AV3347" s="24"/>
      <c r="AW3347" s="24"/>
      <c r="AX3347" s="24"/>
      <c r="AY3347" s="24"/>
    </row>
    <row r="3348" spans="3:51" s="23" customFormat="1">
      <c r="C3348" s="115"/>
      <c r="D3348" s="115"/>
      <c r="E3348" s="115"/>
      <c r="O3348" s="24"/>
      <c r="AB3348" s="24"/>
      <c r="AC3348" s="24"/>
      <c r="AD3348" s="24"/>
      <c r="AE3348" s="24"/>
      <c r="AV3348" s="24"/>
      <c r="AW3348" s="24"/>
      <c r="AX3348" s="24"/>
      <c r="AY3348" s="24"/>
    </row>
    <row r="3349" spans="3:51" s="23" customFormat="1">
      <c r="C3349" s="115"/>
      <c r="D3349" s="115"/>
      <c r="E3349" s="115"/>
      <c r="O3349" s="24"/>
      <c r="AB3349" s="24"/>
      <c r="AC3349" s="24"/>
      <c r="AD3349" s="24"/>
      <c r="AE3349" s="24"/>
      <c r="AV3349" s="24"/>
      <c r="AW3349" s="24"/>
      <c r="AX3349" s="24"/>
      <c r="AY3349" s="24"/>
    </row>
    <row r="3350" spans="3:51" s="23" customFormat="1">
      <c r="C3350" s="115"/>
      <c r="D3350" s="115"/>
      <c r="E3350" s="115"/>
      <c r="O3350" s="24"/>
      <c r="AB3350" s="24"/>
      <c r="AC3350" s="24"/>
      <c r="AD3350" s="24"/>
      <c r="AE3350" s="24"/>
      <c r="AV3350" s="24"/>
      <c r="AW3350" s="24"/>
      <c r="AX3350" s="24"/>
      <c r="AY3350" s="24"/>
    </row>
    <row r="3351" spans="3:51" s="23" customFormat="1">
      <c r="C3351" s="115"/>
      <c r="D3351" s="115"/>
      <c r="E3351" s="115"/>
      <c r="O3351" s="24"/>
      <c r="AB3351" s="24"/>
      <c r="AC3351" s="24"/>
      <c r="AD3351" s="24"/>
      <c r="AE3351" s="24"/>
      <c r="AV3351" s="24"/>
      <c r="AW3351" s="24"/>
      <c r="AX3351" s="24"/>
      <c r="AY3351" s="24"/>
    </row>
    <row r="3352" spans="3:51" s="23" customFormat="1">
      <c r="C3352" s="115"/>
      <c r="D3352" s="115"/>
      <c r="E3352" s="115"/>
      <c r="O3352" s="24"/>
      <c r="AB3352" s="24"/>
      <c r="AC3352" s="24"/>
      <c r="AD3352" s="24"/>
      <c r="AE3352" s="24"/>
      <c r="AV3352" s="24"/>
      <c r="AW3352" s="24"/>
      <c r="AX3352" s="24"/>
      <c r="AY3352" s="24"/>
    </row>
    <row r="3353" spans="3:51" s="23" customFormat="1">
      <c r="C3353" s="115"/>
      <c r="D3353" s="115"/>
      <c r="E3353" s="115"/>
      <c r="O3353" s="24"/>
      <c r="AB3353" s="24"/>
      <c r="AC3353" s="24"/>
      <c r="AD3353" s="24"/>
      <c r="AE3353" s="24"/>
      <c r="AV3353" s="24"/>
      <c r="AW3353" s="24"/>
      <c r="AX3353" s="24"/>
      <c r="AY3353" s="24"/>
    </row>
    <row r="3354" spans="3:51" s="23" customFormat="1">
      <c r="C3354" s="115"/>
      <c r="D3354" s="115"/>
      <c r="E3354" s="115"/>
      <c r="O3354" s="24"/>
      <c r="AB3354" s="24"/>
      <c r="AC3354" s="24"/>
      <c r="AD3354" s="24"/>
      <c r="AE3354" s="24"/>
      <c r="AV3354" s="24"/>
      <c r="AW3354" s="24"/>
      <c r="AX3354" s="24"/>
      <c r="AY3354" s="24"/>
    </row>
    <row r="3355" spans="3:51" s="23" customFormat="1">
      <c r="C3355" s="115"/>
      <c r="D3355" s="115"/>
      <c r="E3355" s="115"/>
      <c r="O3355" s="24"/>
      <c r="AB3355" s="24"/>
      <c r="AC3355" s="24"/>
      <c r="AD3355" s="24"/>
      <c r="AE3355" s="24"/>
      <c r="AV3355" s="24"/>
      <c r="AW3355" s="24"/>
      <c r="AX3355" s="24"/>
      <c r="AY3355" s="24"/>
    </row>
    <row r="3356" spans="3:51" s="23" customFormat="1">
      <c r="C3356" s="115"/>
      <c r="D3356" s="115"/>
      <c r="E3356" s="115"/>
      <c r="O3356" s="24"/>
      <c r="AB3356" s="24"/>
      <c r="AC3356" s="24"/>
      <c r="AD3356" s="24"/>
      <c r="AE3356" s="24"/>
      <c r="AV3356" s="24"/>
      <c r="AW3356" s="24"/>
      <c r="AX3356" s="24"/>
      <c r="AY3356" s="24"/>
    </row>
    <row r="3357" spans="3:51" s="23" customFormat="1">
      <c r="C3357" s="115"/>
      <c r="D3357" s="115"/>
      <c r="E3357" s="115"/>
      <c r="O3357" s="24"/>
      <c r="AB3357" s="24"/>
      <c r="AC3357" s="24"/>
      <c r="AD3357" s="24"/>
      <c r="AE3357" s="24"/>
      <c r="AV3357" s="24"/>
      <c r="AW3357" s="24"/>
      <c r="AX3357" s="24"/>
      <c r="AY3357" s="24"/>
    </row>
    <row r="3358" spans="3:51" s="23" customFormat="1">
      <c r="C3358" s="115"/>
      <c r="D3358" s="115"/>
      <c r="E3358" s="115"/>
      <c r="O3358" s="24"/>
      <c r="AB3358" s="24"/>
      <c r="AC3358" s="24"/>
      <c r="AD3358" s="24"/>
      <c r="AE3358" s="24"/>
      <c r="AV3358" s="24"/>
      <c r="AW3358" s="24"/>
      <c r="AX3358" s="24"/>
      <c r="AY3358" s="24"/>
    </row>
    <row r="3359" spans="3:51" s="23" customFormat="1">
      <c r="C3359" s="115"/>
      <c r="D3359" s="115"/>
      <c r="E3359" s="115"/>
      <c r="O3359" s="24"/>
      <c r="AB3359" s="24"/>
      <c r="AC3359" s="24"/>
      <c r="AD3359" s="24"/>
      <c r="AE3359" s="24"/>
      <c r="AV3359" s="24"/>
      <c r="AW3359" s="24"/>
      <c r="AX3359" s="24"/>
      <c r="AY3359" s="24"/>
    </row>
    <row r="3360" spans="3:51" s="23" customFormat="1">
      <c r="C3360" s="115"/>
      <c r="D3360" s="115"/>
      <c r="E3360" s="115"/>
      <c r="O3360" s="24"/>
      <c r="AB3360" s="24"/>
      <c r="AC3360" s="24"/>
      <c r="AD3360" s="24"/>
      <c r="AE3360" s="24"/>
      <c r="AV3360" s="24"/>
      <c r="AW3360" s="24"/>
      <c r="AX3360" s="24"/>
      <c r="AY3360" s="24"/>
    </row>
    <row r="3361" spans="3:51" s="23" customFormat="1">
      <c r="C3361" s="115"/>
      <c r="D3361" s="115"/>
      <c r="E3361" s="115"/>
      <c r="O3361" s="24"/>
      <c r="AB3361" s="24"/>
      <c r="AC3361" s="24"/>
      <c r="AD3361" s="24"/>
      <c r="AE3361" s="24"/>
      <c r="AV3361" s="24"/>
      <c r="AW3361" s="24"/>
      <c r="AX3361" s="24"/>
      <c r="AY3361" s="24"/>
    </row>
    <row r="3362" spans="3:51" s="23" customFormat="1">
      <c r="C3362" s="115"/>
      <c r="D3362" s="115"/>
      <c r="E3362" s="115"/>
      <c r="O3362" s="24"/>
      <c r="AB3362" s="24"/>
      <c r="AC3362" s="24"/>
      <c r="AD3362" s="24"/>
      <c r="AE3362" s="24"/>
      <c r="AV3362" s="24"/>
      <c r="AW3362" s="24"/>
      <c r="AX3362" s="24"/>
      <c r="AY3362" s="24"/>
    </row>
    <row r="3363" spans="3:51" s="23" customFormat="1">
      <c r="C3363" s="115"/>
      <c r="D3363" s="115"/>
      <c r="E3363" s="115"/>
      <c r="O3363" s="24"/>
      <c r="AB3363" s="24"/>
      <c r="AC3363" s="24"/>
      <c r="AD3363" s="24"/>
      <c r="AE3363" s="24"/>
      <c r="AV3363" s="24"/>
      <c r="AW3363" s="24"/>
      <c r="AX3363" s="24"/>
      <c r="AY3363" s="24"/>
    </row>
    <row r="3364" spans="3:51" s="23" customFormat="1">
      <c r="C3364" s="115"/>
      <c r="D3364" s="115"/>
      <c r="E3364" s="115"/>
      <c r="O3364" s="24"/>
      <c r="AB3364" s="24"/>
      <c r="AC3364" s="24"/>
      <c r="AD3364" s="24"/>
      <c r="AE3364" s="24"/>
      <c r="AV3364" s="24"/>
      <c r="AW3364" s="24"/>
      <c r="AX3364" s="24"/>
      <c r="AY3364" s="24"/>
    </row>
    <row r="3365" spans="3:51" s="23" customFormat="1">
      <c r="C3365" s="115"/>
      <c r="D3365" s="115"/>
      <c r="E3365" s="115"/>
      <c r="O3365" s="24"/>
      <c r="AB3365" s="24"/>
      <c r="AC3365" s="24"/>
      <c r="AD3365" s="24"/>
      <c r="AE3365" s="24"/>
      <c r="AV3365" s="24"/>
      <c r="AW3365" s="24"/>
      <c r="AX3365" s="24"/>
      <c r="AY3365" s="24"/>
    </row>
    <row r="3366" spans="3:51" s="23" customFormat="1">
      <c r="C3366" s="115"/>
      <c r="D3366" s="115"/>
      <c r="E3366" s="115"/>
      <c r="O3366" s="24"/>
      <c r="AB3366" s="24"/>
      <c r="AC3366" s="24"/>
      <c r="AD3366" s="24"/>
      <c r="AE3366" s="24"/>
      <c r="AV3366" s="24"/>
      <c r="AW3366" s="24"/>
      <c r="AX3366" s="24"/>
      <c r="AY3366" s="24"/>
    </row>
    <row r="3367" spans="3:51" s="23" customFormat="1">
      <c r="C3367" s="115"/>
      <c r="D3367" s="115"/>
      <c r="E3367" s="115"/>
      <c r="O3367" s="24"/>
      <c r="AB3367" s="24"/>
      <c r="AC3367" s="24"/>
      <c r="AD3367" s="24"/>
      <c r="AE3367" s="24"/>
      <c r="AV3367" s="24"/>
      <c r="AW3367" s="24"/>
      <c r="AX3367" s="24"/>
      <c r="AY3367" s="24"/>
    </row>
    <row r="3368" spans="3:51" s="23" customFormat="1">
      <c r="C3368" s="115"/>
      <c r="D3368" s="115"/>
      <c r="E3368" s="115"/>
      <c r="O3368" s="24"/>
      <c r="AB3368" s="24"/>
      <c r="AC3368" s="24"/>
      <c r="AD3368" s="24"/>
      <c r="AE3368" s="24"/>
      <c r="AV3368" s="24"/>
      <c r="AW3368" s="24"/>
      <c r="AX3368" s="24"/>
      <c r="AY3368" s="24"/>
    </row>
    <row r="3369" spans="3:51" s="23" customFormat="1">
      <c r="C3369" s="115"/>
      <c r="D3369" s="115"/>
      <c r="E3369" s="115"/>
      <c r="O3369" s="24"/>
      <c r="AB3369" s="24"/>
      <c r="AC3369" s="24"/>
      <c r="AD3369" s="24"/>
      <c r="AE3369" s="24"/>
      <c r="AV3369" s="24"/>
      <c r="AW3369" s="24"/>
      <c r="AX3369" s="24"/>
      <c r="AY3369" s="24"/>
    </row>
    <row r="3370" spans="3:51" s="23" customFormat="1">
      <c r="C3370" s="115"/>
      <c r="D3370" s="115"/>
      <c r="E3370" s="115"/>
      <c r="O3370" s="24"/>
      <c r="AB3370" s="24"/>
      <c r="AC3370" s="24"/>
      <c r="AD3370" s="24"/>
      <c r="AE3370" s="24"/>
      <c r="AV3370" s="24"/>
      <c r="AW3370" s="24"/>
      <c r="AX3370" s="24"/>
      <c r="AY3370" s="24"/>
    </row>
    <row r="3371" spans="3:51" s="23" customFormat="1">
      <c r="C3371" s="115"/>
      <c r="D3371" s="115"/>
      <c r="E3371" s="115"/>
      <c r="O3371" s="24"/>
      <c r="AB3371" s="24"/>
      <c r="AC3371" s="24"/>
      <c r="AD3371" s="24"/>
      <c r="AE3371" s="24"/>
      <c r="AV3371" s="24"/>
      <c r="AW3371" s="24"/>
      <c r="AX3371" s="24"/>
      <c r="AY3371" s="24"/>
    </row>
    <row r="3372" spans="3:51" s="23" customFormat="1">
      <c r="C3372" s="115"/>
      <c r="D3372" s="115"/>
      <c r="E3372" s="115"/>
      <c r="O3372" s="24"/>
      <c r="AB3372" s="24"/>
      <c r="AC3372" s="24"/>
      <c r="AD3372" s="24"/>
      <c r="AE3372" s="24"/>
      <c r="AV3372" s="24"/>
      <c r="AW3372" s="24"/>
      <c r="AX3372" s="24"/>
      <c r="AY3372" s="24"/>
    </row>
    <row r="3373" spans="3:51" s="23" customFormat="1">
      <c r="C3373" s="115"/>
      <c r="D3373" s="115"/>
      <c r="E3373" s="115"/>
      <c r="O3373" s="24"/>
      <c r="AB3373" s="24"/>
      <c r="AC3373" s="24"/>
      <c r="AD3373" s="24"/>
      <c r="AE3373" s="24"/>
      <c r="AV3373" s="24"/>
      <c r="AW3373" s="24"/>
      <c r="AX3373" s="24"/>
      <c r="AY3373" s="24"/>
    </row>
    <row r="3374" spans="3:51" s="23" customFormat="1">
      <c r="C3374" s="115"/>
      <c r="D3374" s="115"/>
      <c r="E3374" s="115"/>
      <c r="O3374" s="24"/>
      <c r="AB3374" s="24"/>
      <c r="AC3374" s="24"/>
      <c r="AD3374" s="24"/>
      <c r="AE3374" s="24"/>
      <c r="AV3374" s="24"/>
      <c r="AW3374" s="24"/>
      <c r="AX3374" s="24"/>
      <c r="AY3374" s="24"/>
    </row>
    <row r="3375" spans="3:51" s="23" customFormat="1">
      <c r="C3375" s="115"/>
      <c r="D3375" s="115"/>
      <c r="E3375" s="115"/>
      <c r="O3375" s="24"/>
      <c r="AB3375" s="24"/>
      <c r="AC3375" s="24"/>
      <c r="AD3375" s="24"/>
      <c r="AE3375" s="24"/>
      <c r="AV3375" s="24"/>
      <c r="AW3375" s="24"/>
      <c r="AX3375" s="24"/>
      <c r="AY3375" s="24"/>
    </row>
    <row r="3376" spans="3:51" s="23" customFormat="1">
      <c r="C3376" s="115"/>
      <c r="D3376" s="115"/>
      <c r="E3376" s="115"/>
      <c r="O3376" s="24"/>
      <c r="AB3376" s="24"/>
      <c r="AC3376" s="24"/>
      <c r="AD3376" s="24"/>
      <c r="AE3376" s="24"/>
      <c r="AV3376" s="24"/>
      <c r="AW3376" s="24"/>
      <c r="AX3376" s="24"/>
      <c r="AY3376" s="24"/>
    </row>
    <row r="3377" spans="3:51" s="23" customFormat="1">
      <c r="C3377" s="115"/>
      <c r="D3377" s="115"/>
      <c r="E3377" s="115"/>
      <c r="O3377" s="24"/>
      <c r="AB3377" s="24"/>
      <c r="AC3377" s="24"/>
      <c r="AD3377" s="24"/>
      <c r="AE3377" s="24"/>
      <c r="AV3377" s="24"/>
      <c r="AW3377" s="24"/>
      <c r="AX3377" s="24"/>
      <c r="AY3377" s="24"/>
    </row>
    <row r="3378" spans="3:51" s="23" customFormat="1">
      <c r="C3378" s="115"/>
      <c r="D3378" s="115"/>
      <c r="E3378" s="115"/>
      <c r="O3378" s="24"/>
      <c r="AB3378" s="24"/>
      <c r="AC3378" s="24"/>
      <c r="AD3378" s="24"/>
      <c r="AE3378" s="24"/>
      <c r="AV3378" s="24"/>
      <c r="AW3378" s="24"/>
      <c r="AX3378" s="24"/>
      <c r="AY3378" s="24"/>
    </row>
    <row r="3379" spans="3:51" s="23" customFormat="1">
      <c r="C3379" s="115"/>
      <c r="D3379" s="115"/>
      <c r="E3379" s="115"/>
      <c r="O3379" s="24"/>
      <c r="AB3379" s="24"/>
      <c r="AC3379" s="24"/>
      <c r="AD3379" s="24"/>
      <c r="AE3379" s="24"/>
      <c r="AV3379" s="24"/>
      <c r="AW3379" s="24"/>
      <c r="AX3379" s="24"/>
      <c r="AY3379" s="24"/>
    </row>
    <row r="3380" spans="3:51" s="23" customFormat="1">
      <c r="C3380" s="115"/>
      <c r="D3380" s="115"/>
      <c r="E3380" s="115"/>
      <c r="O3380" s="24"/>
      <c r="AB3380" s="24"/>
      <c r="AC3380" s="24"/>
      <c r="AD3380" s="24"/>
      <c r="AE3380" s="24"/>
      <c r="AV3380" s="24"/>
      <c r="AW3380" s="24"/>
      <c r="AX3380" s="24"/>
      <c r="AY3380" s="24"/>
    </row>
    <row r="3381" spans="3:51" s="23" customFormat="1">
      <c r="C3381" s="115"/>
      <c r="D3381" s="115"/>
      <c r="E3381" s="115"/>
      <c r="O3381" s="24"/>
      <c r="AB3381" s="24"/>
      <c r="AC3381" s="24"/>
      <c r="AD3381" s="24"/>
      <c r="AE3381" s="24"/>
      <c r="AV3381" s="24"/>
      <c r="AW3381" s="24"/>
      <c r="AX3381" s="24"/>
      <c r="AY3381" s="24"/>
    </row>
    <row r="3382" spans="3:51" s="23" customFormat="1">
      <c r="C3382" s="115"/>
      <c r="D3382" s="115"/>
      <c r="E3382" s="115"/>
      <c r="O3382" s="24"/>
      <c r="AB3382" s="24"/>
      <c r="AC3382" s="24"/>
      <c r="AD3382" s="24"/>
      <c r="AE3382" s="24"/>
      <c r="AV3382" s="24"/>
      <c r="AW3382" s="24"/>
      <c r="AX3382" s="24"/>
      <c r="AY3382" s="24"/>
    </row>
    <row r="3383" spans="3:51" s="23" customFormat="1">
      <c r="C3383" s="115"/>
      <c r="D3383" s="115"/>
      <c r="E3383" s="115"/>
      <c r="O3383" s="24"/>
      <c r="AB3383" s="24"/>
      <c r="AC3383" s="24"/>
      <c r="AD3383" s="24"/>
      <c r="AE3383" s="24"/>
      <c r="AV3383" s="24"/>
      <c r="AW3383" s="24"/>
      <c r="AX3383" s="24"/>
      <c r="AY3383" s="24"/>
    </row>
    <row r="3384" spans="3:51" s="23" customFormat="1">
      <c r="C3384" s="115"/>
      <c r="D3384" s="115"/>
      <c r="E3384" s="115"/>
      <c r="O3384" s="24"/>
      <c r="AB3384" s="24"/>
      <c r="AC3384" s="24"/>
      <c r="AD3384" s="24"/>
      <c r="AE3384" s="24"/>
      <c r="AV3384" s="24"/>
      <c r="AW3384" s="24"/>
      <c r="AX3384" s="24"/>
      <c r="AY3384" s="24"/>
    </row>
    <row r="3385" spans="3:51" s="23" customFormat="1">
      <c r="C3385" s="115"/>
      <c r="D3385" s="115"/>
      <c r="E3385" s="115"/>
      <c r="O3385" s="24"/>
      <c r="AB3385" s="24"/>
      <c r="AC3385" s="24"/>
      <c r="AD3385" s="24"/>
      <c r="AE3385" s="24"/>
      <c r="AV3385" s="24"/>
      <c r="AW3385" s="24"/>
      <c r="AX3385" s="24"/>
      <c r="AY3385" s="24"/>
    </row>
    <row r="3386" spans="3:51" s="23" customFormat="1">
      <c r="C3386" s="115"/>
      <c r="D3386" s="115"/>
      <c r="E3386" s="115"/>
      <c r="O3386" s="24"/>
      <c r="AB3386" s="24"/>
      <c r="AC3386" s="24"/>
      <c r="AD3386" s="24"/>
      <c r="AE3386" s="24"/>
      <c r="AV3386" s="24"/>
      <c r="AW3386" s="24"/>
      <c r="AX3386" s="24"/>
      <c r="AY3386" s="24"/>
    </row>
    <row r="3387" spans="3:51" s="23" customFormat="1">
      <c r="C3387" s="115"/>
      <c r="D3387" s="115"/>
      <c r="E3387" s="115"/>
      <c r="O3387" s="24"/>
      <c r="AB3387" s="24"/>
      <c r="AC3387" s="24"/>
      <c r="AD3387" s="24"/>
      <c r="AE3387" s="24"/>
      <c r="AV3387" s="24"/>
      <c r="AW3387" s="24"/>
      <c r="AX3387" s="24"/>
      <c r="AY3387" s="24"/>
    </row>
    <row r="3388" spans="3:51" s="23" customFormat="1">
      <c r="C3388" s="115"/>
      <c r="D3388" s="115"/>
      <c r="E3388" s="115"/>
      <c r="O3388" s="24"/>
      <c r="AB3388" s="24"/>
      <c r="AC3388" s="24"/>
      <c r="AD3388" s="24"/>
      <c r="AE3388" s="24"/>
      <c r="AV3388" s="24"/>
      <c r="AW3388" s="24"/>
      <c r="AX3388" s="24"/>
      <c r="AY3388" s="24"/>
    </row>
    <row r="3389" spans="3:51" s="23" customFormat="1">
      <c r="C3389" s="115"/>
      <c r="D3389" s="115"/>
      <c r="E3389" s="115"/>
      <c r="O3389" s="24"/>
      <c r="AB3389" s="24"/>
      <c r="AC3389" s="24"/>
      <c r="AD3389" s="24"/>
      <c r="AE3389" s="24"/>
      <c r="AV3389" s="24"/>
      <c r="AW3389" s="24"/>
      <c r="AX3389" s="24"/>
      <c r="AY3389" s="24"/>
    </row>
    <row r="3390" spans="3:51" s="23" customFormat="1">
      <c r="C3390" s="115"/>
      <c r="D3390" s="115"/>
      <c r="E3390" s="115"/>
      <c r="O3390" s="24"/>
      <c r="AB3390" s="24"/>
      <c r="AC3390" s="24"/>
      <c r="AD3390" s="24"/>
      <c r="AE3390" s="24"/>
      <c r="AV3390" s="24"/>
      <c r="AW3390" s="24"/>
      <c r="AX3390" s="24"/>
      <c r="AY3390" s="24"/>
    </row>
    <row r="3391" spans="3:51" s="23" customFormat="1">
      <c r="C3391" s="115"/>
      <c r="D3391" s="115"/>
      <c r="E3391" s="115"/>
      <c r="O3391" s="24"/>
      <c r="AB3391" s="24"/>
      <c r="AC3391" s="24"/>
      <c r="AD3391" s="24"/>
      <c r="AE3391" s="24"/>
      <c r="AV3391" s="24"/>
      <c r="AW3391" s="24"/>
      <c r="AX3391" s="24"/>
      <c r="AY3391" s="24"/>
    </row>
    <row r="3392" spans="3:51" s="23" customFormat="1">
      <c r="C3392" s="115"/>
      <c r="D3392" s="115"/>
      <c r="E3392" s="115"/>
      <c r="O3392" s="24"/>
      <c r="AB3392" s="24"/>
      <c r="AC3392" s="24"/>
      <c r="AD3392" s="24"/>
      <c r="AE3392" s="24"/>
      <c r="AV3392" s="24"/>
      <c r="AW3392" s="24"/>
      <c r="AX3392" s="24"/>
      <c r="AY3392" s="24"/>
    </row>
    <row r="3393" spans="3:51" s="23" customFormat="1">
      <c r="C3393" s="115"/>
      <c r="D3393" s="115"/>
      <c r="E3393" s="115"/>
      <c r="O3393" s="24"/>
      <c r="AB3393" s="24"/>
      <c r="AC3393" s="24"/>
      <c r="AD3393" s="24"/>
      <c r="AE3393" s="24"/>
      <c r="AV3393" s="24"/>
      <c r="AW3393" s="24"/>
      <c r="AX3393" s="24"/>
      <c r="AY3393" s="24"/>
    </row>
    <row r="3394" spans="3:51" s="23" customFormat="1">
      <c r="C3394" s="115"/>
      <c r="D3394" s="115"/>
      <c r="E3394" s="115"/>
      <c r="O3394" s="24"/>
      <c r="AB3394" s="24"/>
      <c r="AC3394" s="24"/>
      <c r="AD3394" s="24"/>
      <c r="AE3394" s="24"/>
      <c r="AV3394" s="24"/>
      <c r="AW3394" s="24"/>
      <c r="AX3394" s="24"/>
      <c r="AY3394" s="24"/>
    </row>
    <row r="3395" spans="3:51" s="23" customFormat="1">
      <c r="C3395" s="115"/>
      <c r="D3395" s="115"/>
      <c r="E3395" s="115"/>
      <c r="O3395" s="24"/>
      <c r="AB3395" s="24"/>
      <c r="AC3395" s="24"/>
      <c r="AD3395" s="24"/>
      <c r="AE3395" s="24"/>
      <c r="AV3395" s="24"/>
      <c r="AW3395" s="24"/>
      <c r="AX3395" s="24"/>
      <c r="AY3395" s="24"/>
    </row>
    <row r="3396" spans="3:51" s="23" customFormat="1">
      <c r="C3396" s="115"/>
      <c r="D3396" s="115"/>
      <c r="E3396" s="115"/>
      <c r="O3396" s="24"/>
      <c r="AB3396" s="24"/>
      <c r="AC3396" s="24"/>
      <c r="AD3396" s="24"/>
      <c r="AE3396" s="24"/>
      <c r="AV3396" s="24"/>
      <c r="AW3396" s="24"/>
      <c r="AX3396" s="24"/>
      <c r="AY3396" s="24"/>
    </row>
    <row r="3397" spans="3:51" s="23" customFormat="1">
      <c r="C3397" s="115"/>
      <c r="D3397" s="115"/>
      <c r="E3397" s="115"/>
      <c r="O3397" s="24"/>
      <c r="AB3397" s="24"/>
      <c r="AC3397" s="24"/>
      <c r="AD3397" s="24"/>
      <c r="AE3397" s="24"/>
      <c r="AV3397" s="24"/>
      <c r="AW3397" s="24"/>
      <c r="AX3397" s="24"/>
      <c r="AY3397" s="24"/>
    </row>
    <row r="3398" spans="3:51" s="23" customFormat="1">
      <c r="C3398" s="115"/>
      <c r="D3398" s="115"/>
      <c r="E3398" s="115"/>
      <c r="O3398" s="24"/>
      <c r="AB3398" s="24"/>
      <c r="AC3398" s="24"/>
      <c r="AD3398" s="24"/>
      <c r="AE3398" s="24"/>
      <c r="AV3398" s="24"/>
      <c r="AW3398" s="24"/>
      <c r="AX3398" s="24"/>
      <c r="AY3398" s="24"/>
    </row>
    <row r="3399" spans="3:51" s="23" customFormat="1">
      <c r="C3399" s="115"/>
      <c r="D3399" s="115"/>
      <c r="E3399" s="115"/>
      <c r="O3399" s="24"/>
      <c r="AB3399" s="24"/>
      <c r="AC3399" s="24"/>
      <c r="AD3399" s="24"/>
      <c r="AE3399" s="24"/>
      <c r="AV3399" s="24"/>
      <c r="AW3399" s="24"/>
      <c r="AX3399" s="24"/>
      <c r="AY3399" s="24"/>
    </row>
    <row r="3400" spans="3:51" s="23" customFormat="1">
      <c r="C3400" s="115"/>
      <c r="D3400" s="115"/>
      <c r="E3400" s="115"/>
      <c r="O3400" s="24"/>
      <c r="AB3400" s="24"/>
      <c r="AC3400" s="24"/>
      <c r="AD3400" s="24"/>
      <c r="AE3400" s="24"/>
      <c r="AV3400" s="24"/>
      <c r="AW3400" s="24"/>
      <c r="AX3400" s="24"/>
      <c r="AY3400" s="24"/>
    </row>
    <row r="3401" spans="3:51" s="23" customFormat="1">
      <c r="C3401" s="115"/>
      <c r="D3401" s="115"/>
      <c r="E3401" s="115"/>
      <c r="O3401" s="24"/>
      <c r="AB3401" s="24"/>
      <c r="AC3401" s="24"/>
      <c r="AD3401" s="24"/>
      <c r="AE3401" s="24"/>
      <c r="AV3401" s="24"/>
      <c r="AW3401" s="24"/>
      <c r="AX3401" s="24"/>
      <c r="AY3401" s="24"/>
    </row>
    <row r="3402" spans="3:51" s="23" customFormat="1">
      <c r="C3402" s="115"/>
      <c r="D3402" s="115"/>
      <c r="E3402" s="115"/>
      <c r="O3402" s="24"/>
      <c r="AB3402" s="24"/>
      <c r="AC3402" s="24"/>
      <c r="AD3402" s="24"/>
      <c r="AE3402" s="24"/>
      <c r="AV3402" s="24"/>
      <c r="AW3402" s="24"/>
      <c r="AX3402" s="24"/>
      <c r="AY3402" s="24"/>
    </row>
    <row r="3403" spans="3:51" s="23" customFormat="1">
      <c r="C3403" s="115"/>
      <c r="D3403" s="115"/>
      <c r="E3403" s="115"/>
      <c r="O3403" s="24"/>
      <c r="AB3403" s="24"/>
      <c r="AC3403" s="24"/>
      <c r="AD3403" s="24"/>
      <c r="AE3403" s="24"/>
      <c r="AV3403" s="24"/>
      <c r="AW3403" s="24"/>
      <c r="AX3403" s="24"/>
      <c r="AY3403" s="24"/>
    </row>
    <row r="3404" spans="3:51" s="23" customFormat="1">
      <c r="C3404" s="115"/>
      <c r="D3404" s="115"/>
      <c r="E3404" s="115"/>
      <c r="O3404" s="24"/>
      <c r="AB3404" s="24"/>
      <c r="AC3404" s="24"/>
      <c r="AD3404" s="24"/>
      <c r="AE3404" s="24"/>
      <c r="AV3404" s="24"/>
      <c r="AW3404" s="24"/>
      <c r="AX3404" s="24"/>
      <c r="AY3404" s="24"/>
    </row>
    <row r="3405" spans="3:51" s="23" customFormat="1">
      <c r="C3405" s="115"/>
      <c r="D3405" s="115"/>
      <c r="E3405" s="115"/>
      <c r="O3405" s="24"/>
      <c r="AB3405" s="24"/>
      <c r="AC3405" s="24"/>
      <c r="AD3405" s="24"/>
      <c r="AE3405" s="24"/>
      <c r="AV3405" s="24"/>
      <c r="AW3405" s="24"/>
      <c r="AX3405" s="24"/>
      <c r="AY3405" s="24"/>
    </row>
    <row r="3406" spans="3:51" s="23" customFormat="1">
      <c r="C3406" s="115"/>
      <c r="D3406" s="115"/>
      <c r="E3406" s="115"/>
      <c r="O3406" s="24"/>
      <c r="AB3406" s="24"/>
      <c r="AC3406" s="24"/>
      <c r="AD3406" s="24"/>
      <c r="AE3406" s="24"/>
      <c r="AV3406" s="24"/>
      <c r="AW3406" s="24"/>
      <c r="AX3406" s="24"/>
      <c r="AY3406" s="24"/>
    </row>
    <row r="3407" spans="3:51" s="23" customFormat="1">
      <c r="C3407" s="115"/>
      <c r="D3407" s="115"/>
      <c r="E3407" s="115"/>
      <c r="O3407" s="24"/>
      <c r="AB3407" s="24"/>
      <c r="AC3407" s="24"/>
      <c r="AD3407" s="24"/>
      <c r="AE3407" s="24"/>
      <c r="AV3407" s="24"/>
      <c r="AW3407" s="24"/>
      <c r="AX3407" s="24"/>
      <c r="AY3407" s="24"/>
    </row>
    <row r="3408" spans="3:51" s="23" customFormat="1">
      <c r="C3408" s="115"/>
      <c r="D3408" s="115"/>
      <c r="E3408" s="115"/>
      <c r="O3408" s="24"/>
      <c r="AB3408" s="24"/>
      <c r="AC3408" s="24"/>
      <c r="AD3408" s="24"/>
      <c r="AE3408" s="24"/>
      <c r="AV3408" s="24"/>
      <c r="AW3408" s="24"/>
      <c r="AX3408" s="24"/>
      <c r="AY3408" s="24"/>
    </row>
    <row r="3409" spans="3:51" s="23" customFormat="1">
      <c r="C3409" s="115"/>
      <c r="D3409" s="115"/>
      <c r="E3409" s="115"/>
      <c r="O3409" s="24"/>
      <c r="AB3409" s="24"/>
      <c r="AC3409" s="24"/>
      <c r="AD3409" s="24"/>
      <c r="AE3409" s="24"/>
      <c r="AV3409" s="24"/>
      <c r="AW3409" s="24"/>
      <c r="AX3409" s="24"/>
      <c r="AY3409" s="24"/>
    </row>
    <row r="3410" spans="3:51" s="23" customFormat="1">
      <c r="C3410" s="115"/>
      <c r="D3410" s="115"/>
      <c r="E3410" s="115"/>
      <c r="O3410" s="24"/>
      <c r="AB3410" s="24"/>
      <c r="AC3410" s="24"/>
      <c r="AD3410" s="24"/>
      <c r="AE3410" s="24"/>
      <c r="AV3410" s="24"/>
      <c r="AW3410" s="24"/>
      <c r="AX3410" s="24"/>
      <c r="AY3410" s="24"/>
    </row>
    <row r="3411" spans="3:51" s="23" customFormat="1">
      <c r="C3411" s="115"/>
      <c r="D3411" s="115"/>
      <c r="E3411" s="115"/>
      <c r="O3411" s="24"/>
      <c r="AB3411" s="24"/>
      <c r="AC3411" s="24"/>
      <c r="AD3411" s="24"/>
      <c r="AE3411" s="24"/>
      <c r="AV3411" s="24"/>
      <c r="AW3411" s="24"/>
      <c r="AX3411" s="24"/>
      <c r="AY3411" s="24"/>
    </row>
    <row r="3412" spans="3:51" s="23" customFormat="1">
      <c r="C3412" s="115"/>
      <c r="D3412" s="115"/>
      <c r="E3412" s="115"/>
      <c r="O3412" s="24"/>
      <c r="AB3412" s="24"/>
      <c r="AC3412" s="24"/>
      <c r="AD3412" s="24"/>
      <c r="AE3412" s="24"/>
      <c r="AV3412" s="24"/>
      <c r="AW3412" s="24"/>
      <c r="AX3412" s="24"/>
      <c r="AY3412" s="24"/>
    </row>
    <row r="3413" spans="3:51" s="23" customFormat="1">
      <c r="C3413" s="115"/>
      <c r="D3413" s="115"/>
      <c r="E3413" s="115"/>
      <c r="O3413" s="24"/>
      <c r="AB3413" s="24"/>
      <c r="AC3413" s="24"/>
      <c r="AD3413" s="24"/>
      <c r="AE3413" s="24"/>
      <c r="AV3413" s="24"/>
      <c r="AW3413" s="24"/>
      <c r="AX3413" s="24"/>
      <c r="AY3413" s="24"/>
    </row>
    <row r="3414" spans="3:51" s="23" customFormat="1">
      <c r="C3414" s="115"/>
      <c r="D3414" s="115"/>
      <c r="E3414" s="115"/>
      <c r="O3414" s="24"/>
      <c r="AB3414" s="24"/>
      <c r="AC3414" s="24"/>
      <c r="AD3414" s="24"/>
      <c r="AE3414" s="24"/>
      <c r="AV3414" s="24"/>
      <c r="AW3414" s="24"/>
      <c r="AX3414" s="24"/>
      <c r="AY3414" s="24"/>
    </row>
    <row r="3415" spans="3:51" s="23" customFormat="1">
      <c r="C3415" s="115"/>
      <c r="D3415" s="115"/>
      <c r="E3415" s="115"/>
      <c r="O3415" s="24"/>
      <c r="AB3415" s="24"/>
      <c r="AC3415" s="24"/>
      <c r="AD3415" s="24"/>
      <c r="AE3415" s="24"/>
      <c r="AV3415" s="24"/>
      <c r="AW3415" s="24"/>
      <c r="AX3415" s="24"/>
      <c r="AY3415" s="24"/>
    </row>
    <row r="3416" spans="3:51" s="23" customFormat="1">
      <c r="C3416" s="115"/>
      <c r="D3416" s="115"/>
      <c r="E3416" s="115"/>
      <c r="O3416" s="24"/>
      <c r="AB3416" s="24"/>
      <c r="AC3416" s="24"/>
      <c r="AD3416" s="24"/>
      <c r="AE3416" s="24"/>
      <c r="AV3416" s="24"/>
      <c r="AW3416" s="24"/>
      <c r="AX3416" s="24"/>
      <c r="AY3416" s="24"/>
    </row>
    <row r="3417" spans="3:51" s="23" customFormat="1">
      <c r="C3417" s="115"/>
      <c r="D3417" s="115"/>
      <c r="E3417" s="115"/>
      <c r="O3417" s="24"/>
      <c r="AB3417" s="24"/>
      <c r="AC3417" s="24"/>
      <c r="AD3417" s="24"/>
      <c r="AE3417" s="24"/>
      <c r="AV3417" s="24"/>
      <c r="AW3417" s="24"/>
      <c r="AX3417" s="24"/>
      <c r="AY3417" s="24"/>
    </row>
    <row r="3418" spans="3:51" s="23" customFormat="1">
      <c r="C3418" s="115"/>
      <c r="D3418" s="115"/>
      <c r="E3418" s="115"/>
      <c r="O3418" s="24"/>
      <c r="AB3418" s="24"/>
      <c r="AC3418" s="24"/>
      <c r="AD3418" s="24"/>
      <c r="AE3418" s="24"/>
      <c r="AV3418" s="24"/>
      <c r="AW3418" s="24"/>
      <c r="AX3418" s="24"/>
      <c r="AY3418" s="24"/>
    </row>
    <row r="3419" spans="3:51" s="23" customFormat="1">
      <c r="C3419" s="115"/>
      <c r="D3419" s="115"/>
      <c r="E3419" s="115"/>
      <c r="O3419" s="24"/>
      <c r="AB3419" s="24"/>
      <c r="AC3419" s="24"/>
      <c r="AD3419" s="24"/>
      <c r="AE3419" s="24"/>
      <c r="AV3419" s="24"/>
      <c r="AW3419" s="24"/>
      <c r="AX3419" s="24"/>
      <c r="AY3419" s="24"/>
    </row>
    <row r="3420" spans="3:51" s="23" customFormat="1">
      <c r="C3420" s="115"/>
      <c r="D3420" s="115"/>
      <c r="E3420" s="115"/>
      <c r="O3420" s="24"/>
      <c r="AB3420" s="24"/>
      <c r="AC3420" s="24"/>
      <c r="AD3420" s="24"/>
      <c r="AE3420" s="24"/>
      <c r="AV3420" s="24"/>
      <c r="AW3420" s="24"/>
      <c r="AX3420" s="24"/>
      <c r="AY3420" s="24"/>
    </row>
    <row r="3421" spans="3:51" s="23" customFormat="1">
      <c r="C3421" s="115"/>
      <c r="D3421" s="115"/>
      <c r="E3421" s="115"/>
      <c r="O3421" s="24"/>
      <c r="AB3421" s="24"/>
      <c r="AC3421" s="24"/>
      <c r="AD3421" s="24"/>
      <c r="AE3421" s="24"/>
      <c r="AV3421" s="24"/>
      <c r="AW3421" s="24"/>
      <c r="AX3421" s="24"/>
      <c r="AY3421" s="24"/>
    </row>
    <row r="3422" spans="3:51" s="23" customFormat="1">
      <c r="C3422" s="115"/>
      <c r="D3422" s="115"/>
      <c r="E3422" s="115"/>
      <c r="O3422" s="24"/>
      <c r="AB3422" s="24"/>
      <c r="AC3422" s="24"/>
      <c r="AD3422" s="24"/>
      <c r="AE3422" s="24"/>
      <c r="AV3422" s="24"/>
      <c r="AW3422" s="24"/>
      <c r="AX3422" s="24"/>
      <c r="AY3422" s="24"/>
    </row>
    <row r="3423" spans="3:51" s="23" customFormat="1">
      <c r="C3423" s="115"/>
      <c r="D3423" s="115"/>
      <c r="E3423" s="115"/>
      <c r="O3423" s="24"/>
      <c r="AB3423" s="24"/>
      <c r="AC3423" s="24"/>
      <c r="AD3423" s="24"/>
      <c r="AE3423" s="24"/>
      <c r="AV3423" s="24"/>
      <c r="AW3423" s="24"/>
      <c r="AX3423" s="24"/>
      <c r="AY3423" s="24"/>
    </row>
    <row r="3424" spans="3:51" s="23" customFormat="1">
      <c r="C3424" s="115"/>
      <c r="D3424" s="115"/>
      <c r="E3424" s="115"/>
      <c r="O3424" s="24"/>
      <c r="AB3424" s="24"/>
      <c r="AC3424" s="24"/>
      <c r="AD3424" s="24"/>
      <c r="AE3424" s="24"/>
      <c r="AV3424" s="24"/>
      <c r="AW3424" s="24"/>
      <c r="AX3424" s="24"/>
      <c r="AY3424" s="24"/>
    </row>
    <row r="3425" spans="3:51" s="23" customFormat="1">
      <c r="C3425" s="115"/>
      <c r="D3425" s="115"/>
      <c r="E3425" s="115"/>
      <c r="O3425" s="24"/>
      <c r="AB3425" s="24"/>
      <c r="AC3425" s="24"/>
      <c r="AD3425" s="24"/>
      <c r="AE3425" s="24"/>
      <c r="AV3425" s="24"/>
      <c r="AW3425" s="24"/>
      <c r="AX3425" s="24"/>
      <c r="AY3425" s="24"/>
    </row>
    <row r="3426" spans="3:51" s="23" customFormat="1">
      <c r="C3426" s="115"/>
      <c r="D3426" s="115"/>
      <c r="E3426" s="115"/>
      <c r="O3426" s="24"/>
      <c r="AB3426" s="24"/>
      <c r="AC3426" s="24"/>
      <c r="AD3426" s="24"/>
      <c r="AE3426" s="24"/>
      <c r="AV3426" s="24"/>
      <c r="AW3426" s="24"/>
      <c r="AX3426" s="24"/>
      <c r="AY3426" s="24"/>
    </row>
    <row r="3427" spans="3:51" s="23" customFormat="1">
      <c r="C3427" s="115"/>
      <c r="D3427" s="115"/>
      <c r="E3427" s="115"/>
      <c r="O3427" s="24"/>
      <c r="AB3427" s="24"/>
      <c r="AC3427" s="24"/>
      <c r="AD3427" s="24"/>
      <c r="AE3427" s="24"/>
      <c r="AV3427" s="24"/>
      <c r="AW3427" s="24"/>
      <c r="AX3427" s="24"/>
      <c r="AY3427" s="24"/>
    </row>
    <row r="3428" spans="3:51" s="23" customFormat="1">
      <c r="C3428" s="115"/>
      <c r="D3428" s="115"/>
      <c r="E3428" s="115"/>
      <c r="O3428" s="24"/>
      <c r="AB3428" s="24"/>
      <c r="AC3428" s="24"/>
      <c r="AD3428" s="24"/>
      <c r="AE3428" s="24"/>
      <c r="AV3428" s="24"/>
      <c r="AW3428" s="24"/>
      <c r="AX3428" s="24"/>
      <c r="AY3428" s="24"/>
    </row>
    <row r="3429" spans="3:51" s="23" customFormat="1">
      <c r="C3429" s="115"/>
      <c r="D3429" s="115"/>
      <c r="E3429" s="115"/>
      <c r="O3429" s="24"/>
      <c r="AB3429" s="24"/>
      <c r="AC3429" s="24"/>
      <c r="AD3429" s="24"/>
      <c r="AE3429" s="24"/>
      <c r="AV3429" s="24"/>
      <c r="AW3429" s="24"/>
      <c r="AX3429" s="24"/>
      <c r="AY3429" s="24"/>
    </row>
    <row r="3430" spans="3:51" s="23" customFormat="1">
      <c r="C3430" s="115"/>
      <c r="D3430" s="115"/>
      <c r="E3430" s="115"/>
      <c r="O3430" s="24"/>
      <c r="AB3430" s="24"/>
      <c r="AC3430" s="24"/>
      <c r="AD3430" s="24"/>
      <c r="AE3430" s="24"/>
      <c r="AV3430" s="24"/>
      <c r="AW3430" s="24"/>
      <c r="AX3430" s="24"/>
      <c r="AY3430" s="24"/>
    </row>
    <row r="3431" spans="3:51" s="23" customFormat="1">
      <c r="C3431" s="115"/>
      <c r="D3431" s="115"/>
      <c r="E3431" s="115"/>
      <c r="O3431" s="24"/>
      <c r="AB3431" s="24"/>
      <c r="AC3431" s="24"/>
      <c r="AD3431" s="24"/>
      <c r="AE3431" s="24"/>
      <c r="AV3431" s="24"/>
      <c r="AW3431" s="24"/>
      <c r="AX3431" s="24"/>
      <c r="AY3431" s="24"/>
    </row>
    <row r="3432" spans="3:51" s="23" customFormat="1">
      <c r="C3432" s="115"/>
      <c r="D3432" s="115"/>
      <c r="E3432" s="115"/>
      <c r="O3432" s="24"/>
      <c r="AB3432" s="24"/>
      <c r="AC3432" s="24"/>
      <c r="AD3432" s="24"/>
      <c r="AE3432" s="24"/>
      <c r="AV3432" s="24"/>
      <c r="AW3432" s="24"/>
      <c r="AX3432" s="24"/>
      <c r="AY3432" s="24"/>
    </row>
    <row r="3433" spans="3:51" s="23" customFormat="1">
      <c r="C3433" s="115"/>
      <c r="D3433" s="115"/>
      <c r="E3433" s="115"/>
      <c r="O3433" s="24"/>
      <c r="AB3433" s="24"/>
      <c r="AC3433" s="24"/>
      <c r="AD3433" s="24"/>
      <c r="AE3433" s="24"/>
      <c r="AV3433" s="24"/>
      <c r="AW3433" s="24"/>
      <c r="AX3433" s="24"/>
      <c r="AY3433" s="24"/>
    </row>
    <row r="3434" spans="3:51" s="23" customFormat="1">
      <c r="C3434" s="115"/>
      <c r="D3434" s="115"/>
      <c r="E3434" s="115"/>
      <c r="O3434" s="24"/>
      <c r="AB3434" s="24"/>
      <c r="AC3434" s="24"/>
      <c r="AD3434" s="24"/>
      <c r="AE3434" s="24"/>
      <c r="AV3434" s="24"/>
      <c r="AW3434" s="24"/>
      <c r="AX3434" s="24"/>
      <c r="AY3434" s="24"/>
    </row>
    <row r="3435" spans="3:51" s="23" customFormat="1">
      <c r="C3435" s="115"/>
      <c r="D3435" s="115"/>
      <c r="E3435" s="115"/>
      <c r="O3435" s="24"/>
      <c r="AB3435" s="24"/>
      <c r="AC3435" s="24"/>
      <c r="AD3435" s="24"/>
      <c r="AE3435" s="24"/>
      <c r="AV3435" s="24"/>
      <c r="AW3435" s="24"/>
      <c r="AX3435" s="24"/>
      <c r="AY3435" s="24"/>
    </row>
    <row r="3436" spans="3:51" s="23" customFormat="1">
      <c r="C3436" s="115"/>
      <c r="D3436" s="115"/>
      <c r="E3436" s="115"/>
      <c r="O3436" s="24"/>
      <c r="AB3436" s="24"/>
      <c r="AC3436" s="24"/>
      <c r="AD3436" s="24"/>
      <c r="AE3436" s="24"/>
      <c r="AV3436" s="24"/>
      <c r="AW3436" s="24"/>
      <c r="AX3436" s="24"/>
      <c r="AY3436" s="24"/>
    </row>
    <row r="3437" spans="3:51" s="23" customFormat="1">
      <c r="C3437" s="115"/>
      <c r="D3437" s="115"/>
      <c r="E3437" s="115"/>
      <c r="O3437" s="24"/>
      <c r="AB3437" s="24"/>
      <c r="AC3437" s="24"/>
      <c r="AD3437" s="24"/>
      <c r="AE3437" s="24"/>
      <c r="AV3437" s="24"/>
      <c r="AW3437" s="24"/>
      <c r="AX3437" s="24"/>
      <c r="AY3437" s="24"/>
    </row>
    <row r="3438" spans="3:51" s="23" customFormat="1">
      <c r="C3438" s="115"/>
      <c r="D3438" s="115"/>
      <c r="E3438" s="115"/>
      <c r="O3438" s="24"/>
      <c r="AB3438" s="24"/>
      <c r="AC3438" s="24"/>
      <c r="AD3438" s="24"/>
      <c r="AE3438" s="24"/>
      <c r="AV3438" s="24"/>
      <c r="AW3438" s="24"/>
      <c r="AX3438" s="24"/>
      <c r="AY3438" s="24"/>
    </row>
    <row r="3439" spans="3:51" s="23" customFormat="1">
      <c r="C3439" s="115"/>
      <c r="D3439" s="115"/>
      <c r="E3439" s="115"/>
      <c r="O3439" s="24"/>
      <c r="AB3439" s="24"/>
      <c r="AC3439" s="24"/>
      <c r="AD3439" s="24"/>
      <c r="AE3439" s="24"/>
      <c r="AV3439" s="24"/>
      <c r="AW3439" s="24"/>
      <c r="AX3439" s="24"/>
      <c r="AY3439" s="24"/>
    </row>
    <row r="3440" spans="3:51" s="23" customFormat="1">
      <c r="C3440" s="115"/>
      <c r="D3440" s="115"/>
      <c r="E3440" s="115"/>
      <c r="O3440" s="24"/>
      <c r="AB3440" s="24"/>
      <c r="AC3440" s="24"/>
      <c r="AD3440" s="24"/>
      <c r="AE3440" s="24"/>
      <c r="AV3440" s="24"/>
      <c r="AW3440" s="24"/>
      <c r="AX3440" s="24"/>
      <c r="AY3440" s="24"/>
    </row>
    <row r="3441" spans="3:51" s="23" customFormat="1">
      <c r="C3441" s="115"/>
      <c r="D3441" s="115"/>
      <c r="E3441" s="115"/>
      <c r="O3441" s="24"/>
      <c r="AB3441" s="24"/>
      <c r="AC3441" s="24"/>
      <c r="AD3441" s="24"/>
      <c r="AE3441" s="24"/>
      <c r="AV3441" s="24"/>
      <c r="AW3441" s="24"/>
      <c r="AX3441" s="24"/>
      <c r="AY3441" s="24"/>
    </row>
    <row r="3442" spans="3:51" s="23" customFormat="1">
      <c r="C3442" s="115"/>
      <c r="D3442" s="115"/>
      <c r="E3442" s="115"/>
      <c r="O3442" s="24"/>
      <c r="AB3442" s="24"/>
      <c r="AC3442" s="24"/>
      <c r="AD3442" s="24"/>
      <c r="AE3442" s="24"/>
      <c r="AV3442" s="24"/>
      <c r="AW3442" s="24"/>
      <c r="AX3442" s="24"/>
      <c r="AY3442" s="24"/>
    </row>
    <row r="3443" spans="3:51" s="23" customFormat="1">
      <c r="C3443" s="115"/>
      <c r="D3443" s="115"/>
      <c r="E3443" s="115"/>
      <c r="O3443" s="24"/>
      <c r="AB3443" s="24"/>
      <c r="AC3443" s="24"/>
      <c r="AD3443" s="24"/>
      <c r="AE3443" s="24"/>
      <c r="AV3443" s="24"/>
      <c r="AW3443" s="24"/>
      <c r="AX3443" s="24"/>
      <c r="AY3443" s="24"/>
    </row>
    <row r="3444" spans="3:51" s="23" customFormat="1">
      <c r="C3444" s="115"/>
      <c r="D3444" s="115"/>
      <c r="E3444" s="115"/>
      <c r="O3444" s="24"/>
      <c r="AB3444" s="24"/>
      <c r="AC3444" s="24"/>
      <c r="AD3444" s="24"/>
      <c r="AE3444" s="24"/>
      <c r="AV3444" s="24"/>
      <c r="AW3444" s="24"/>
      <c r="AX3444" s="24"/>
      <c r="AY3444" s="24"/>
    </row>
    <row r="3445" spans="3:51" s="23" customFormat="1">
      <c r="C3445" s="115"/>
      <c r="D3445" s="115"/>
      <c r="E3445" s="115"/>
      <c r="O3445" s="24"/>
      <c r="AB3445" s="24"/>
      <c r="AC3445" s="24"/>
      <c r="AD3445" s="24"/>
      <c r="AE3445" s="24"/>
      <c r="AV3445" s="24"/>
      <c r="AW3445" s="24"/>
      <c r="AX3445" s="24"/>
      <c r="AY3445" s="24"/>
    </row>
    <row r="3446" spans="3:51" s="23" customFormat="1">
      <c r="C3446" s="115"/>
      <c r="D3446" s="115"/>
      <c r="E3446" s="115"/>
      <c r="O3446" s="24"/>
      <c r="AB3446" s="24"/>
      <c r="AC3446" s="24"/>
      <c r="AD3446" s="24"/>
      <c r="AE3446" s="24"/>
      <c r="AV3446" s="24"/>
      <c r="AW3446" s="24"/>
      <c r="AX3446" s="24"/>
      <c r="AY3446" s="24"/>
    </row>
    <row r="3447" spans="3:51" s="23" customFormat="1">
      <c r="C3447" s="115"/>
      <c r="D3447" s="115"/>
      <c r="E3447" s="115"/>
      <c r="O3447" s="24"/>
      <c r="AB3447" s="24"/>
      <c r="AC3447" s="24"/>
      <c r="AD3447" s="24"/>
      <c r="AE3447" s="24"/>
      <c r="AV3447" s="24"/>
      <c r="AW3447" s="24"/>
      <c r="AX3447" s="24"/>
      <c r="AY3447" s="24"/>
    </row>
    <row r="3448" spans="3:51" s="23" customFormat="1">
      <c r="C3448" s="115"/>
      <c r="D3448" s="115"/>
      <c r="E3448" s="115"/>
      <c r="O3448" s="24"/>
      <c r="AB3448" s="24"/>
      <c r="AC3448" s="24"/>
      <c r="AD3448" s="24"/>
      <c r="AE3448" s="24"/>
      <c r="AV3448" s="24"/>
      <c r="AW3448" s="24"/>
      <c r="AX3448" s="24"/>
      <c r="AY3448" s="24"/>
    </row>
    <row r="3449" spans="3:51" s="23" customFormat="1">
      <c r="C3449" s="115"/>
      <c r="D3449" s="115"/>
      <c r="E3449" s="115"/>
      <c r="O3449" s="24"/>
      <c r="AB3449" s="24"/>
      <c r="AC3449" s="24"/>
      <c r="AD3449" s="24"/>
      <c r="AE3449" s="24"/>
      <c r="AV3449" s="24"/>
      <c r="AW3449" s="24"/>
      <c r="AX3449" s="24"/>
      <c r="AY3449" s="24"/>
    </row>
    <row r="3450" spans="3:51" s="23" customFormat="1">
      <c r="C3450" s="115"/>
      <c r="D3450" s="115"/>
      <c r="E3450" s="115"/>
      <c r="O3450" s="24"/>
      <c r="AB3450" s="24"/>
      <c r="AC3450" s="24"/>
      <c r="AD3450" s="24"/>
      <c r="AE3450" s="24"/>
      <c r="AV3450" s="24"/>
      <c r="AW3450" s="24"/>
      <c r="AX3450" s="24"/>
      <c r="AY3450" s="24"/>
    </row>
    <row r="3451" spans="3:51" s="23" customFormat="1">
      <c r="C3451" s="115"/>
      <c r="D3451" s="115"/>
      <c r="E3451" s="115"/>
      <c r="O3451" s="24"/>
      <c r="AB3451" s="24"/>
      <c r="AC3451" s="24"/>
      <c r="AD3451" s="24"/>
      <c r="AE3451" s="24"/>
      <c r="AV3451" s="24"/>
      <c r="AW3451" s="24"/>
      <c r="AX3451" s="24"/>
      <c r="AY3451" s="24"/>
    </row>
    <row r="3452" spans="3:51" s="23" customFormat="1">
      <c r="C3452" s="115"/>
      <c r="D3452" s="115"/>
      <c r="E3452" s="115"/>
      <c r="O3452" s="24"/>
      <c r="AB3452" s="24"/>
      <c r="AC3452" s="24"/>
      <c r="AD3452" s="24"/>
      <c r="AE3452" s="24"/>
      <c r="AV3452" s="24"/>
      <c r="AW3452" s="24"/>
      <c r="AX3452" s="24"/>
      <c r="AY3452" s="24"/>
    </row>
    <row r="3453" spans="3:51" s="23" customFormat="1">
      <c r="C3453" s="115"/>
      <c r="D3453" s="115"/>
      <c r="E3453" s="115"/>
      <c r="O3453" s="24"/>
      <c r="AB3453" s="24"/>
      <c r="AC3453" s="24"/>
      <c r="AD3453" s="24"/>
      <c r="AE3453" s="24"/>
      <c r="AV3453" s="24"/>
      <c r="AW3453" s="24"/>
      <c r="AX3453" s="24"/>
      <c r="AY3453" s="24"/>
    </row>
    <row r="3454" spans="3:51" s="23" customFormat="1">
      <c r="C3454" s="115"/>
      <c r="D3454" s="115"/>
      <c r="E3454" s="115"/>
      <c r="O3454" s="24"/>
      <c r="AB3454" s="24"/>
      <c r="AC3454" s="24"/>
      <c r="AD3454" s="24"/>
      <c r="AE3454" s="24"/>
      <c r="AV3454" s="24"/>
      <c r="AW3454" s="24"/>
      <c r="AX3454" s="24"/>
      <c r="AY3454" s="24"/>
    </row>
    <row r="3455" spans="3:51" s="23" customFormat="1">
      <c r="C3455" s="115"/>
      <c r="D3455" s="115"/>
      <c r="E3455" s="115"/>
      <c r="O3455" s="24"/>
      <c r="AB3455" s="24"/>
      <c r="AC3455" s="24"/>
      <c r="AD3455" s="24"/>
      <c r="AE3455" s="24"/>
      <c r="AV3455" s="24"/>
      <c r="AW3455" s="24"/>
      <c r="AX3455" s="24"/>
      <c r="AY3455" s="24"/>
    </row>
    <row r="3456" spans="3:51" s="23" customFormat="1">
      <c r="C3456" s="115"/>
      <c r="D3456" s="115"/>
      <c r="E3456" s="115"/>
      <c r="O3456" s="24"/>
      <c r="AB3456" s="24"/>
      <c r="AC3456" s="24"/>
      <c r="AD3456" s="24"/>
      <c r="AE3456" s="24"/>
      <c r="AV3456" s="24"/>
      <c r="AW3456" s="24"/>
      <c r="AX3456" s="24"/>
      <c r="AY3456" s="24"/>
    </row>
    <row r="3457" spans="3:51" s="23" customFormat="1">
      <c r="C3457" s="115"/>
      <c r="D3457" s="115"/>
      <c r="E3457" s="115"/>
      <c r="O3457" s="24"/>
      <c r="AB3457" s="24"/>
      <c r="AC3457" s="24"/>
      <c r="AD3457" s="24"/>
      <c r="AE3457" s="24"/>
      <c r="AV3457" s="24"/>
      <c r="AW3457" s="24"/>
      <c r="AX3457" s="24"/>
      <c r="AY3457" s="24"/>
    </row>
    <row r="3458" spans="3:51" s="23" customFormat="1">
      <c r="C3458" s="115"/>
      <c r="D3458" s="115"/>
      <c r="E3458" s="115"/>
      <c r="O3458" s="24"/>
      <c r="AB3458" s="24"/>
      <c r="AC3458" s="24"/>
      <c r="AD3458" s="24"/>
      <c r="AE3458" s="24"/>
      <c r="AV3458" s="24"/>
      <c r="AW3458" s="24"/>
      <c r="AX3458" s="24"/>
      <c r="AY3458" s="24"/>
    </row>
    <row r="3459" spans="3:51" s="23" customFormat="1">
      <c r="C3459" s="115"/>
      <c r="D3459" s="115"/>
      <c r="E3459" s="115"/>
      <c r="O3459" s="24"/>
      <c r="AB3459" s="24"/>
      <c r="AC3459" s="24"/>
      <c r="AD3459" s="24"/>
      <c r="AE3459" s="24"/>
      <c r="AV3459" s="24"/>
      <c r="AW3459" s="24"/>
      <c r="AX3459" s="24"/>
      <c r="AY3459" s="24"/>
    </row>
    <row r="3460" spans="3:51" s="23" customFormat="1">
      <c r="C3460" s="115"/>
      <c r="D3460" s="115"/>
      <c r="E3460" s="115"/>
      <c r="O3460" s="24"/>
      <c r="AB3460" s="24"/>
      <c r="AC3460" s="24"/>
      <c r="AD3460" s="24"/>
      <c r="AE3460" s="24"/>
      <c r="AV3460" s="24"/>
      <c r="AW3460" s="24"/>
      <c r="AX3460" s="24"/>
      <c r="AY3460" s="24"/>
    </row>
    <row r="3461" spans="3:51" s="23" customFormat="1">
      <c r="C3461" s="115"/>
      <c r="D3461" s="115"/>
      <c r="E3461" s="115"/>
      <c r="O3461" s="24"/>
      <c r="AB3461" s="24"/>
      <c r="AC3461" s="24"/>
      <c r="AD3461" s="24"/>
      <c r="AE3461" s="24"/>
      <c r="AV3461" s="24"/>
      <c r="AW3461" s="24"/>
      <c r="AX3461" s="24"/>
      <c r="AY3461" s="24"/>
    </row>
    <row r="3462" spans="3:51" s="23" customFormat="1">
      <c r="C3462" s="115"/>
      <c r="D3462" s="115"/>
      <c r="E3462" s="115"/>
      <c r="O3462" s="24"/>
      <c r="AB3462" s="24"/>
      <c r="AC3462" s="24"/>
      <c r="AD3462" s="24"/>
      <c r="AE3462" s="24"/>
      <c r="AV3462" s="24"/>
      <c r="AW3462" s="24"/>
      <c r="AX3462" s="24"/>
      <c r="AY3462" s="24"/>
    </row>
    <row r="3463" spans="3:51" s="23" customFormat="1">
      <c r="C3463" s="115"/>
      <c r="D3463" s="115"/>
      <c r="E3463" s="115"/>
      <c r="O3463" s="24"/>
      <c r="AB3463" s="24"/>
      <c r="AC3463" s="24"/>
      <c r="AD3463" s="24"/>
      <c r="AE3463" s="24"/>
      <c r="AV3463" s="24"/>
      <c r="AW3463" s="24"/>
      <c r="AX3463" s="24"/>
      <c r="AY3463" s="24"/>
    </row>
    <row r="3464" spans="3:51" s="23" customFormat="1">
      <c r="C3464" s="115"/>
      <c r="D3464" s="115"/>
      <c r="E3464" s="115"/>
      <c r="O3464" s="24"/>
      <c r="AB3464" s="24"/>
      <c r="AC3464" s="24"/>
      <c r="AD3464" s="24"/>
      <c r="AE3464" s="24"/>
      <c r="AV3464" s="24"/>
      <c r="AW3464" s="24"/>
      <c r="AX3464" s="24"/>
      <c r="AY3464" s="24"/>
    </row>
    <row r="3465" spans="3:51" s="23" customFormat="1">
      <c r="C3465" s="115"/>
      <c r="D3465" s="115"/>
      <c r="E3465" s="115"/>
      <c r="O3465" s="24"/>
      <c r="AB3465" s="24"/>
      <c r="AC3465" s="24"/>
      <c r="AD3465" s="24"/>
      <c r="AE3465" s="24"/>
      <c r="AV3465" s="24"/>
      <c r="AW3465" s="24"/>
      <c r="AX3465" s="24"/>
      <c r="AY3465" s="24"/>
    </row>
    <row r="3466" spans="3:51" s="23" customFormat="1">
      <c r="C3466" s="115"/>
      <c r="D3466" s="115"/>
      <c r="E3466" s="115"/>
      <c r="O3466" s="24"/>
      <c r="AB3466" s="24"/>
      <c r="AC3466" s="24"/>
      <c r="AD3466" s="24"/>
      <c r="AE3466" s="24"/>
      <c r="AV3466" s="24"/>
      <c r="AW3466" s="24"/>
      <c r="AX3466" s="24"/>
      <c r="AY3466" s="24"/>
    </row>
    <row r="3467" spans="3:51" s="23" customFormat="1">
      <c r="C3467" s="115"/>
      <c r="D3467" s="115"/>
      <c r="E3467" s="115"/>
      <c r="O3467" s="24"/>
      <c r="AB3467" s="24"/>
      <c r="AC3467" s="24"/>
      <c r="AD3467" s="24"/>
      <c r="AE3467" s="24"/>
      <c r="AV3467" s="24"/>
      <c r="AW3467" s="24"/>
      <c r="AX3467" s="24"/>
      <c r="AY3467" s="24"/>
    </row>
    <row r="3468" spans="3:51" s="23" customFormat="1">
      <c r="C3468" s="115"/>
      <c r="D3468" s="115"/>
      <c r="E3468" s="115"/>
      <c r="O3468" s="24"/>
      <c r="AB3468" s="24"/>
      <c r="AC3468" s="24"/>
      <c r="AD3468" s="24"/>
      <c r="AE3468" s="24"/>
      <c r="AV3468" s="24"/>
      <c r="AW3468" s="24"/>
      <c r="AX3468" s="24"/>
      <c r="AY3468" s="24"/>
    </row>
    <row r="3469" spans="3:51" s="23" customFormat="1">
      <c r="C3469" s="115"/>
      <c r="D3469" s="115"/>
      <c r="E3469" s="115"/>
      <c r="O3469" s="24"/>
      <c r="AB3469" s="24"/>
      <c r="AC3469" s="24"/>
      <c r="AD3469" s="24"/>
      <c r="AE3469" s="24"/>
      <c r="AV3469" s="24"/>
      <c r="AW3469" s="24"/>
      <c r="AX3469" s="24"/>
      <c r="AY3469" s="24"/>
    </row>
    <row r="3470" spans="3:51" s="23" customFormat="1">
      <c r="C3470" s="115"/>
      <c r="D3470" s="115"/>
      <c r="E3470" s="115"/>
      <c r="O3470" s="24"/>
      <c r="AB3470" s="24"/>
      <c r="AC3470" s="24"/>
      <c r="AD3470" s="24"/>
      <c r="AE3470" s="24"/>
      <c r="AV3470" s="24"/>
      <c r="AW3470" s="24"/>
      <c r="AX3470" s="24"/>
      <c r="AY3470" s="24"/>
    </row>
    <row r="3471" spans="3:51" s="23" customFormat="1">
      <c r="C3471" s="115"/>
      <c r="D3471" s="115"/>
      <c r="E3471" s="115"/>
      <c r="O3471" s="24"/>
      <c r="AB3471" s="24"/>
      <c r="AC3471" s="24"/>
      <c r="AD3471" s="24"/>
      <c r="AE3471" s="24"/>
      <c r="AV3471" s="24"/>
      <c r="AW3471" s="24"/>
      <c r="AX3471" s="24"/>
      <c r="AY3471" s="24"/>
    </row>
    <row r="3472" spans="3:51" s="23" customFormat="1">
      <c r="C3472" s="115"/>
      <c r="D3472" s="115"/>
      <c r="E3472" s="115"/>
      <c r="O3472" s="24"/>
      <c r="AB3472" s="24"/>
      <c r="AC3472" s="24"/>
      <c r="AD3472" s="24"/>
      <c r="AE3472" s="24"/>
      <c r="AV3472" s="24"/>
      <c r="AW3472" s="24"/>
      <c r="AX3472" s="24"/>
      <c r="AY3472" s="24"/>
    </row>
    <row r="3473" spans="3:51" s="23" customFormat="1">
      <c r="C3473" s="115"/>
      <c r="D3473" s="115"/>
      <c r="E3473" s="115"/>
      <c r="O3473" s="24"/>
      <c r="AB3473" s="24"/>
      <c r="AC3473" s="24"/>
      <c r="AD3473" s="24"/>
      <c r="AE3473" s="24"/>
      <c r="AV3473" s="24"/>
      <c r="AW3473" s="24"/>
      <c r="AX3473" s="24"/>
      <c r="AY3473" s="24"/>
    </row>
    <row r="3474" spans="3:51" s="23" customFormat="1">
      <c r="C3474" s="115"/>
      <c r="D3474" s="115"/>
      <c r="E3474" s="115"/>
      <c r="O3474" s="24"/>
      <c r="AB3474" s="24"/>
      <c r="AC3474" s="24"/>
      <c r="AD3474" s="24"/>
      <c r="AE3474" s="24"/>
      <c r="AV3474" s="24"/>
      <c r="AW3474" s="24"/>
      <c r="AX3474" s="24"/>
      <c r="AY3474" s="24"/>
    </row>
    <row r="3475" spans="3:51" s="23" customFormat="1">
      <c r="C3475" s="115"/>
      <c r="D3475" s="115"/>
      <c r="E3475" s="115"/>
      <c r="O3475" s="24"/>
      <c r="AB3475" s="24"/>
      <c r="AC3475" s="24"/>
      <c r="AD3475" s="24"/>
      <c r="AE3475" s="24"/>
      <c r="AV3475" s="24"/>
      <c r="AW3475" s="24"/>
      <c r="AX3475" s="24"/>
      <c r="AY3475" s="24"/>
    </row>
    <row r="3476" spans="3:51" s="23" customFormat="1">
      <c r="C3476" s="115"/>
      <c r="D3476" s="115"/>
      <c r="E3476" s="115"/>
      <c r="O3476" s="24"/>
      <c r="AB3476" s="24"/>
      <c r="AC3476" s="24"/>
      <c r="AD3476" s="24"/>
      <c r="AE3476" s="24"/>
      <c r="AV3476" s="24"/>
      <c r="AW3476" s="24"/>
      <c r="AX3476" s="24"/>
      <c r="AY3476" s="24"/>
    </row>
    <row r="3477" spans="3:51" s="23" customFormat="1">
      <c r="C3477" s="115"/>
      <c r="D3477" s="115"/>
      <c r="E3477" s="115"/>
      <c r="O3477" s="24"/>
      <c r="AB3477" s="24"/>
      <c r="AC3477" s="24"/>
      <c r="AD3477" s="24"/>
      <c r="AE3477" s="24"/>
      <c r="AV3477" s="24"/>
      <c r="AW3477" s="24"/>
      <c r="AX3477" s="24"/>
      <c r="AY3477" s="24"/>
    </row>
    <row r="3478" spans="3:51" s="23" customFormat="1">
      <c r="C3478" s="115"/>
      <c r="D3478" s="115"/>
      <c r="E3478" s="115"/>
      <c r="O3478" s="24"/>
      <c r="AB3478" s="24"/>
      <c r="AC3478" s="24"/>
      <c r="AD3478" s="24"/>
      <c r="AE3478" s="24"/>
      <c r="AV3478" s="24"/>
      <c r="AW3478" s="24"/>
      <c r="AX3478" s="24"/>
      <c r="AY3478" s="24"/>
    </row>
    <row r="3479" spans="3:51" s="23" customFormat="1">
      <c r="C3479" s="115"/>
      <c r="D3479" s="115"/>
      <c r="E3479" s="115"/>
      <c r="O3479" s="24"/>
      <c r="AB3479" s="24"/>
      <c r="AC3479" s="24"/>
      <c r="AD3479" s="24"/>
      <c r="AE3479" s="24"/>
      <c r="AV3479" s="24"/>
      <c r="AW3479" s="24"/>
      <c r="AX3479" s="24"/>
      <c r="AY3479" s="24"/>
    </row>
    <row r="3480" spans="3:51" s="23" customFormat="1">
      <c r="C3480" s="115"/>
      <c r="D3480" s="115"/>
      <c r="E3480" s="115"/>
      <c r="O3480" s="24"/>
      <c r="AB3480" s="24"/>
      <c r="AC3480" s="24"/>
      <c r="AD3480" s="24"/>
      <c r="AE3480" s="24"/>
      <c r="AV3480" s="24"/>
      <c r="AW3480" s="24"/>
      <c r="AX3480" s="24"/>
      <c r="AY3480" s="24"/>
    </row>
    <row r="3481" spans="3:51" s="23" customFormat="1">
      <c r="C3481" s="115"/>
      <c r="D3481" s="115"/>
      <c r="E3481" s="115"/>
      <c r="O3481" s="24"/>
      <c r="AB3481" s="24"/>
      <c r="AC3481" s="24"/>
      <c r="AD3481" s="24"/>
      <c r="AE3481" s="24"/>
      <c r="AV3481" s="24"/>
      <c r="AW3481" s="24"/>
      <c r="AX3481" s="24"/>
      <c r="AY3481" s="24"/>
    </row>
    <row r="3482" spans="3:51" s="23" customFormat="1">
      <c r="C3482" s="115"/>
      <c r="D3482" s="115"/>
      <c r="E3482" s="115"/>
      <c r="O3482" s="24"/>
      <c r="AB3482" s="24"/>
      <c r="AC3482" s="24"/>
      <c r="AD3482" s="24"/>
      <c r="AE3482" s="24"/>
      <c r="AV3482" s="24"/>
      <c r="AW3482" s="24"/>
      <c r="AX3482" s="24"/>
      <c r="AY3482" s="24"/>
    </row>
    <row r="3483" spans="3:51" s="23" customFormat="1">
      <c r="C3483" s="115"/>
      <c r="D3483" s="115"/>
      <c r="E3483" s="115"/>
      <c r="O3483" s="24"/>
      <c r="AB3483" s="24"/>
      <c r="AC3483" s="24"/>
      <c r="AD3483" s="24"/>
      <c r="AE3483" s="24"/>
      <c r="AV3483" s="24"/>
      <c r="AW3483" s="24"/>
      <c r="AX3483" s="24"/>
      <c r="AY3483" s="24"/>
    </row>
    <row r="3484" spans="3:51" s="23" customFormat="1">
      <c r="C3484" s="115"/>
      <c r="D3484" s="115"/>
      <c r="E3484" s="115"/>
      <c r="O3484" s="24"/>
      <c r="AB3484" s="24"/>
      <c r="AC3484" s="24"/>
      <c r="AD3484" s="24"/>
      <c r="AE3484" s="24"/>
      <c r="AV3484" s="24"/>
      <c r="AW3484" s="24"/>
      <c r="AX3484" s="24"/>
      <c r="AY3484" s="24"/>
    </row>
    <row r="3485" spans="3:51" s="23" customFormat="1">
      <c r="C3485" s="115"/>
      <c r="D3485" s="115"/>
      <c r="E3485" s="115"/>
      <c r="O3485" s="24"/>
      <c r="AB3485" s="24"/>
      <c r="AC3485" s="24"/>
      <c r="AD3485" s="24"/>
      <c r="AE3485" s="24"/>
      <c r="AV3485" s="24"/>
      <c r="AW3485" s="24"/>
      <c r="AX3485" s="24"/>
      <c r="AY3485" s="24"/>
    </row>
    <row r="3486" spans="3:51" s="23" customFormat="1">
      <c r="C3486" s="115"/>
      <c r="D3486" s="115"/>
      <c r="E3486" s="115"/>
      <c r="O3486" s="24"/>
      <c r="AB3486" s="24"/>
      <c r="AC3486" s="24"/>
      <c r="AD3486" s="24"/>
      <c r="AE3486" s="24"/>
      <c r="AV3486" s="24"/>
      <c r="AW3486" s="24"/>
      <c r="AX3486" s="24"/>
      <c r="AY3486" s="24"/>
    </row>
    <row r="3487" spans="3:51" s="23" customFormat="1">
      <c r="C3487" s="115"/>
      <c r="D3487" s="115"/>
      <c r="E3487" s="115"/>
      <c r="O3487" s="24"/>
      <c r="AB3487" s="24"/>
      <c r="AC3487" s="24"/>
      <c r="AD3487" s="24"/>
      <c r="AE3487" s="24"/>
      <c r="AV3487" s="24"/>
      <c r="AW3487" s="24"/>
      <c r="AX3487" s="24"/>
      <c r="AY3487" s="24"/>
    </row>
    <row r="3488" spans="3:51" s="23" customFormat="1">
      <c r="C3488" s="115"/>
      <c r="D3488" s="115"/>
      <c r="E3488" s="115"/>
      <c r="O3488" s="24"/>
      <c r="AB3488" s="24"/>
      <c r="AC3488" s="24"/>
      <c r="AD3488" s="24"/>
      <c r="AE3488" s="24"/>
      <c r="AV3488" s="24"/>
      <c r="AW3488" s="24"/>
      <c r="AX3488" s="24"/>
      <c r="AY3488" s="24"/>
    </row>
    <row r="3489" spans="3:51" s="23" customFormat="1">
      <c r="C3489" s="115"/>
      <c r="D3489" s="115"/>
      <c r="E3489" s="115"/>
      <c r="O3489" s="24"/>
      <c r="AB3489" s="24"/>
      <c r="AC3489" s="24"/>
      <c r="AD3489" s="24"/>
      <c r="AE3489" s="24"/>
      <c r="AV3489" s="24"/>
      <c r="AW3489" s="24"/>
      <c r="AX3489" s="24"/>
      <c r="AY3489" s="24"/>
    </row>
    <row r="3490" spans="3:51" s="23" customFormat="1">
      <c r="C3490" s="115"/>
      <c r="D3490" s="115"/>
      <c r="E3490" s="115"/>
      <c r="O3490" s="24"/>
      <c r="AB3490" s="24"/>
      <c r="AC3490" s="24"/>
      <c r="AD3490" s="24"/>
      <c r="AE3490" s="24"/>
      <c r="AV3490" s="24"/>
      <c r="AW3490" s="24"/>
      <c r="AX3490" s="24"/>
      <c r="AY3490" s="24"/>
    </row>
    <row r="3491" spans="3:51" s="23" customFormat="1">
      <c r="C3491" s="115"/>
      <c r="D3491" s="115"/>
      <c r="E3491" s="115"/>
      <c r="O3491" s="24"/>
      <c r="AB3491" s="24"/>
      <c r="AC3491" s="24"/>
      <c r="AD3491" s="24"/>
      <c r="AE3491" s="24"/>
      <c r="AV3491" s="24"/>
      <c r="AW3491" s="24"/>
      <c r="AX3491" s="24"/>
      <c r="AY3491" s="24"/>
    </row>
    <row r="3492" spans="3:51" s="23" customFormat="1">
      <c r="C3492" s="115"/>
      <c r="D3492" s="115"/>
      <c r="E3492" s="115"/>
      <c r="O3492" s="24"/>
      <c r="AB3492" s="24"/>
      <c r="AC3492" s="24"/>
      <c r="AD3492" s="24"/>
      <c r="AE3492" s="24"/>
      <c r="AV3492" s="24"/>
      <c r="AW3492" s="24"/>
      <c r="AX3492" s="24"/>
      <c r="AY3492" s="24"/>
    </row>
    <row r="3493" spans="3:51" s="23" customFormat="1">
      <c r="C3493" s="115"/>
      <c r="D3493" s="115"/>
      <c r="E3493" s="115"/>
      <c r="O3493" s="24"/>
      <c r="AB3493" s="24"/>
      <c r="AC3493" s="24"/>
      <c r="AD3493" s="24"/>
      <c r="AE3493" s="24"/>
      <c r="AV3493" s="24"/>
      <c r="AW3493" s="24"/>
      <c r="AX3493" s="24"/>
      <c r="AY3493" s="24"/>
    </row>
    <row r="3494" spans="3:51" s="23" customFormat="1">
      <c r="C3494" s="115"/>
      <c r="D3494" s="115"/>
      <c r="E3494" s="115"/>
      <c r="O3494" s="24"/>
      <c r="AB3494" s="24"/>
      <c r="AC3494" s="24"/>
      <c r="AD3494" s="24"/>
      <c r="AE3494" s="24"/>
      <c r="AV3494" s="24"/>
      <c r="AW3494" s="24"/>
      <c r="AX3494" s="24"/>
      <c r="AY3494" s="24"/>
    </row>
    <row r="3495" spans="3:51" s="23" customFormat="1">
      <c r="C3495" s="115"/>
      <c r="D3495" s="115"/>
      <c r="E3495" s="115"/>
      <c r="O3495" s="24"/>
      <c r="AB3495" s="24"/>
      <c r="AC3495" s="24"/>
      <c r="AD3495" s="24"/>
      <c r="AE3495" s="24"/>
      <c r="AV3495" s="24"/>
      <c r="AW3495" s="24"/>
      <c r="AX3495" s="24"/>
      <c r="AY3495" s="24"/>
    </row>
    <row r="3496" spans="3:51" s="23" customFormat="1">
      <c r="C3496" s="115"/>
      <c r="D3496" s="115"/>
      <c r="E3496" s="115"/>
      <c r="O3496" s="24"/>
      <c r="AB3496" s="24"/>
      <c r="AC3496" s="24"/>
      <c r="AD3496" s="24"/>
      <c r="AE3496" s="24"/>
      <c r="AV3496" s="24"/>
      <c r="AW3496" s="24"/>
      <c r="AX3496" s="24"/>
      <c r="AY3496" s="24"/>
    </row>
    <row r="3497" spans="3:51" s="23" customFormat="1">
      <c r="C3497" s="115"/>
      <c r="D3497" s="115"/>
      <c r="E3497" s="115"/>
      <c r="O3497" s="24"/>
      <c r="AB3497" s="24"/>
      <c r="AC3497" s="24"/>
      <c r="AD3497" s="24"/>
      <c r="AE3497" s="24"/>
      <c r="AV3497" s="24"/>
      <c r="AW3497" s="24"/>
      <c r="AX3497" s="24"/>
      <c r="AY3497" s="24"/>
    </row>
    <row r="3498" spans="3:51" s="23" customFormat="1">
      <c r="C3498" s="115"/>
      <c r="D3498" s="115"/>
      <c r="E3498" s="115"/>
      <c r="O3498" s="24"/>
      <c r="AB3498" s="24"/>
      <c r="AC3498" s="24"/>
      <c r="AD3498" s="24"/>
      <c r="AE3498" s="24"/>
      <c r="AV3498" s="24"/>
      <c r="AW3498" s="24"/>
      <c r="AX3498" s="24"/>
      <c r="AY3498" s="24"/>
    </row>
    <row r="3499" spans="3:51" s="23" customFormat="1">
      <c r="C3499" s="115"/>
      <c r="D3499" s="115"/>
      <c r="E3499" s="115"/>
      <c r="O3499" s="24"/>
      <c r="AB3499" s="24"/>
      <c r="AC3499" s="24"/>
      <c r="AD3499" s="24"/>
      <c r="AE3499" s="24"/>
      <c r="AV3499" s="24"/>
      <c r="AW3499" s="24"/>
      <c r="AX3499" s="24"/>
      <c r="AY3499" s="24"/>
    </row>
    <row r="3500" spans="3:51" s="23" customFormat="1">
      <c r="C3500" s="115"/>
      <c r="D3500" s="115"/>
      <c r="E3500" s="115"/>
      <c r="O3500" s="24"/>
      <c r="AB3500" s="24"/>
      <c r="AC3500" s="24"/>
      <c r="AD3500" s="24"/>
      <c r="AE3500" s="24"/>
      <c r="AV3500" s="24"/>
      <c r="AW3500" s="24"/>
      <c r="AX3500" s="24"/>
      <c r="AY3500" s="24"/>
    </row>
    <row r="3501" spans="3:51" s="23" customFormat="1">
      <c r="C3501" s="115"/>
      <c r="D3501" s="115"/>
      <c r="E3501" s="115"/>
      <c r="O3501" s="24"/>
      <c r="AB3501" s="24"/>
      <c r="AC3501" s="24"/>
      <c r="AD3501" s="24"/>
      <c r="AE3501" s="24"/>
      <c r="AV3501" s="24"/>
      <c r="AW3501" s="24"/>
      <c r="AX3501" s="24"/>
      <c r="AY3501" s="24"/>
    </row>
    <row r="3502" spans="3:51" s="23" customFormat="1">
      <c r="C3502" s="115"/>
      <c r="D3502" s="115"/>
      <c r="E3502" s="115"/>
      <c r="O3502" s="24"/>
      <c r="AB3502" s="24"/>
      <c r="AC3502" s="24"/>
      <c r="AD3502" s="24"/>
      <c r="AE3502" s="24"/>
      <c r="AV3502" s="24"/>
      <c r="AW3502" s="24"/>
      <c r="AX3502" s="24"/>
      <c r="AY3502" s="24"/>
    </row>
    <row r="3503" spans="3:51" s="23" customFormat="1">
      <c r="C3503" s="115"/>
      <c r="D3503" s="115"/>
      <c r="E3503" s="115"/>
      <c r="O3503" s="24"/>
      <c r="AB3503" s="24"/>
      <c r="AC3503" s="24"/>
      <c r="AD3503" s="24"/>
      <c r="AE3503" s="24"/>
      <c r="AV3503" s="24"/>
      <c r="AW3503" s="24"/>
      <c r="AX3503" s="24"/>
      <c r="AY3503" s="24"/>
    </row>
    <row r="3504" spans="3:51" s="23" customFormat="1">
      <c r="C3504" s="115"/>
      <c r="D3504" s="115"/>
      <c r="E3504" s="115"/>
      <c r="O3504" s="24"/>
      <c r="AB3504" s="24"/>
      <c r="AC3504" s="24"/>
      <c r="AD3504" s="24"/>
      <c r="AE3504" s="24"/>
      <c r="AV3504" s="24"/>
      <c r="AW3504" s="24"/>
      <c r="AX3504" s="24"/>
      <c r="AY3504" s="24"/>
    </row>
    <row r="3505" spans="3:51" s="23" customFormat="1">
      <c r="C3505" s="115"/>
      <c r="D3505" s="115"/>
      <c r="E3505" s="115"/>
      <c r="O3505" s="24"/>
      <c r="AB3505" s="24"/>
      <c r="AC3505" s="24"/>
      <c r="AD3505" s="24"/>
      <c r="AE3505" s="24"/>
      <c r="AV3505" s="24"/>
      <c r="AW3505" s="24"/>
      <c r="AX3505" s="24"/>
      <c r="AY3505" s="24"/>
    </row>
    <row r="3506" spans="3:51" s="23" customFormat="1">
      <c r="C3506" s="115"/>
      <c r="D3506" s="115"/>
      <c r="E3506" s="115"/>
      <c r="O3506" s="24"/>
      <c r="AB3506" s="24"/>
      <c r="AC3506" s="24"/>
      <c r="AD3506" s="24"/>
      <c r="AE3506" s="24"/>
      <c r="AV3506" s="24"/>
      <c r="AW3506" s="24"/>
      <c r="AX3506" s="24"/>
      <c r="AY3506" s="24"/>
    </row>
    <row r="3507" spans="3:51" s="23" customFormat="1">
      <c r="C3507" s="115"/>
      <c r="D3507" s="115"/>
      <c r="E3507" s="115"/>
      <c r="O3507" s="24"/>
      <c r="AB3507" s="24"/>
      <c r="AC3507" s="24"/>
      <c r="AD3507" s="24"/>
      <c r="AE3507" s="24"/>
      <c r="AV3507" s="24"/>
      <c r="AW3507" s="24"/>
      <c r="AX3507" s="24"/>
      <c r="AY3507" s="24"/>
    </row>
    <row r="3508" spans="3:51" s="23" customFormat="1">
      <c r="C3508" s="115"/>
      <c r="D3508" s="115"/>
      <c r="E3508" s="115"/>
      <c r="O3508" s="24"/>
      <c r="AB3508" s="24"/>
      <c r="AC3508" s="24"/>
      <c r="AD3508" s="24"/>
      <c r="AE3508" s="24"/>
      <c r="AV3508" s="24"/>
      <c r="AW3508" s="24"/>
      <c r="AX3508" s="24"/>
      <c r="AY3508" s="24"/>
    </row>
    <row r="3509" spans="3:51" s="23" customFormat="1">
      <c r="C3509" s="115"/>
      <c r="D3509" s="115"/>
      <c r="E3509" s="115"/>
      <c r="O3509" s="24"/>
      <c r="AB3509" s="24"/>
      <c r="AC3509" s="24"/>
      <c r="AD3509" s="24"/>
      <c r="AE3509" s="24"/>
      <c r="AV3509" s="24"/>
      <c r="AW3509" s="24"/>
      <c r="AX3509" s="24"/>
      <c r="AY3509" s="24"/>
    </row>
    <row r="3510" spans="3:51" s="23" customFormat="1">
      <c r="C3510" s="115"/>
      <c r="D3510" s="115"/>
      <c r="E3510" s="115"/>
      <c r="O3510" s="24"/>
      <c r="AB3510" s="24"/>
      <c r="AC3510" s="24"/>
      <c r="AD3510" s="24"/>
      <c r="AE3510" s="24"/>
      <c r="AV3510" s="24"/>
      <c r="AW3510" s="24"/>
      <c r="AX3510" s="24"/>
      <c r="AY3510" s="24"/>
    </row>
    <row r="3511" spans="3:51" s="23" customFormat="1">
      <c r="C3511" s="115"/>
      <c r="D3511" s="115"/>
      <c r="E3511" s="115"/>
      <c r="O3511" s="24"/>
      <c r="AB3511" s="24"/>
      <c r="AC3511" s="24"/>
      <c r="AD3511" s="24"/>
      <c r="AE3511" s="24"/>
      <c r="AV3511" s="24"/>
      <c r="AW3511" s="24"/>
      <c r="AX3511" s="24"/>
      <c r="AY3511" s="24"/>
    </row>
    <row r="3512" spans="3:51" s="23" customFormat="1">
      <c r="C3512" s="115"/>
      <c r="D3512" s="115"/>
      <c r="E3512" s="115"/>
      <c r="O3512" s="24"/>
      <c r="AB3512" s="24"/>
      <c r="AC3512" s="24"/>
      <c r="AD3512" s="24"/>
      <c r="AE3512" s="24"/>
      <c r="AV3512" s="24"/>
      <c r="AW3512" s="24"/>
      <c r="AX3512" s="24"/>
      <c r="AY3512" s="24"/>
    </row>
    <row r="3513" spans="3:51" s="23" customFormat="1">
      <c r="C3513" s="115"/>
      <c r="D3513" s="115"/>
      <c r="E3513" s="115"/>
      <c r="O3513" s="24"/>
      <c r="AB3513" s="24"/>
      <c r="AC3513" s="24"/>
      <c r="AD3513" s="24"/>
      <c r="AE3513" s="24"/>
      <c r="AV3513" s="24"/>
      <c r="AW3513" s="24"/>
      <c r="AX3513" s="24"/>
      <c r="AY3513" s="24"/>
    </row>
    <row r="3514" spans="3:51" s="23" customFormat="1">
      <c r="C3514" s="115"/>
      <c r="D3514" s="115"/>
      <c r="E3514" s="115"/>
      <c r="O3514" s="24"/>
      <c r="AB3514" s="24"/>
      <c r="AC3514" s="24"/>
      <c r="AD3514" s="24"/>
      <c r="AE3514" s="24"/>
      <c r="AV3514" s="24"/>
      <c r="AW3514" s="24"/>
      <c r="AX3514" s="24"/>
      <c r="AY3514" s="24"/>
    </row>
    <row r="3515" spans="3:51" s="23" customFormat="1">
      <c r="C3515" s="115"/>
      <c r="D3515" s="115"/>
      <c r="E3515" s="115"/>
      <c r="O3515" s="24"/>
      <c r="AB3515" s="24"/>
      <c r="AC3515" s="24"/>
      <c r="AD3515" s="24"/>
      <c r="AE3515" s="24"/>
      <c r="AV3515" s="24"/>
      <c r="AW3515" s="24"/>
      <c r="AX3515" s="24"/>
      <c r="AY3515" s="24"/>
    </row>
    <row r="3516" spans="3:51" s="23" customFormat="1">
      <c r="C3516" s="115"/>
      <c r="D3516" s="115"/>
      <c r="E3516" s="115"/>
      <c r="O3516" s="24"/>
      <c r="AB3516" s="24"/>
      <c r="AC3516" s="24"/>
      <c r="AD3516" s="24"/>
      <c r="AE3516" s="24"/>
      <c r="AV3516" s="24"/>
      <c r="AW3516" s="24"/>
      <c r="AX3516" s="24"/>
      <c r="AY3516" s="24"/>
    </row>
    <row r="3517" spans="3:51" s="23" customFormat="1">
      <c r="C3517" s="115"/>
      <c r="D3517" s="115"/>
      <c r="E3517" s="115"/>
      <c r="O3517" s="24"/>
      <c r="AB3517" s="24"/>
      <c r="AC3517" s="24"/>
      <c r="AD3517" s="24"/>
      <c r="AE3517" s="24"/>
      <c r="AV3517" s="24"/>
      <c r="AW3517" s="24"/>
      <c r="AX3517" s="24"/>
      <c r="AY3517" s="24"/>
    </row>
    <row r="3518" spans="3:51" s="23" customFormat="1">
      <c r="C3518" s="115"/>
      <c r="D3518" s="115"/>
      <c r="E3518" s="115"/>
      <c r="O3518" s="24"/>
      <c r="AB3518" s="24"/>
      <c r="AC3518" s="24"/>
      <c r="AD3518" s="24"/>
      <c r="AE3518" s="24"/>
      <c r="AV3518" s="24"/>
      <c r="AW3518" s="24"/>
      <c r="AX3518" s="24"/>
      <c r="AY3518" s="24"/>
    </row>
    <row r="3519" spans="3:51" s="23" customFormat="1">
      <c r="C3519" s="115"/>
      <c r="D3519" s="115"/>
      <c r="E3519" s="115"/>
      <c r="O3519" s="24"/>
      <c r="AB3519" s="24"/>
      <c r="AC3519" s="24"/>
      <c r="AD3519" s="24"/>
      <c r="AE3519" s="24"/>
      <c r="AV3519" s="24"/>
      <c r="AW3519" s="24"/>
      <c r="AX3519" s="24"/>
      <c r="AY3519" s="24"/>
    </row>
    <row r="3520" spans="3:51" s="23" customFormat="1">
      <c r="C3520" s="115"/>
      <c r="D3520" s="115"/>
      <c r="E3520" s="115"/>
      <c r="O3520" s="24"/>
      <c r="AB3520" s="24"/>
      <c r="AC3520" s="24"/>
      <c r="AD3520" s="24"/>
      <c r="AE3520" s="24"/>
      <c r="AV3520" s="24"/>
      <c r="AW3520" s="24"/>
      <c r="AX3520" s="24"/>
      <c r="AY3520" s="24"/>
    </row>
    <row r="3521" spans="3:51" s="23" customFormat="1">
      <c r="C3521" s="115"/>
      <c r="D3521" s="115"/>
      <c r="E3521" s="115"/>
      <c r="O3521" s="24"/>
      <c r="AB3521" s="24"/>
      <c r="AC3521" s="24"/>
      <c r="AD3521" s="24"/>
      <c r="AE3521" s="24"/>
      <c r="AV3521" s="24"/>
      <c r="AW3521" s="24"/>
      <c r="AX3521" s="24"/>
      <c r="AY3521" s="24"/>
    </row>
    <row r="3522" spans="3:51" s="23" customFormat="1">
      <c r="C3522" s="115"/>
      <c r="D3522" s="115"/>
      <c r="E3522" s="115"/>
      <c r="O3522" s="24"/>
      <c r="AB3522" s="24"/>
      <c r="AC3522" s="24"/>
      <c r="AD3522" s="24"/>
      <c r="AE3522" s="24"/>
      <c r="AV3522" s="24"/>
      <c r="AW3522" s="24"/>
      <c r="AX3522" s="24"/>
      <c r="AY3522" s="24"/>
    </row>
    <row r="3523" spans="3:51" s="23" customFormat="1">
      <c r="C3523" s="115"/>
      <c r="D3523" s="115"/>
      <c r="E3523" s="115"/>
      <c r="O3523" s="24"/>
      <c r="AB3523" s="24"/>
      <c r="AC3523" s="24"/>
      <c r="AD3523" s="24"/>
      <c r="AE3523" s="24"/>
      <c r="AV3523" s="24"/>
      <c r="AW3523" s="24"/>
      <c r="AX3523" s="24"/>
      <c r="AY3523" s="24"/>
    </row>
    <row r="3524" spans="3:51" s="23" customFormat="1">
      <c r="C3524" s="115"/>
      <c r="D3524" s="115"/>
      <c r="E3524" s="115"/>
      <c r="O3524" s="24"/>
      <c r="AB3524" s="24"/>
      <c r="AC3524" s="24"/>
      <c r="AD3524" s="24"/>
      <c r="AE3524" s="24"/>
      <c r="AV3524" s="24"/>
      <c r="AW3524" s="24"/>
      <c r="AX3524" s="24"/>
      <c r="AY3524" s="24"/>
    </row>
    <row r="3525" spans="3:51" s="23" customFormat="1">
      <c r="C3525" s="115"/>
      <c r="D3525" s="115"/>
      <c r="E3525" s="115"/>
      <c r="O3525" s="24"/>
      <c r="AB3525" s="24"/>
      <c r="AC3525" s="24"/>
      <c r="AD3525" s="24"/>
      <c r="AE3525" s="24"/>
      <c r="AV3525" s="24"/>
      <c r="AW3525" s="24"/>
      <c r="AX3525" s="24"/>
      <c r="AY3525" s="24"/>
    </row>
    <row r="3526" spans="3:51" s="23" customFormat="1">
      <c r="C3526" s="115"/>
      <c r="D3526" s="115"/>
      <c r="E3526" s="115"/>
      <c r="O3526" s="24"/>
      <c r="AB3526" s="24"/>
      <c r="AC3526" s="24"/>
      <c r="AD3526" s="24"/>
      <c r="AE3526" s="24"/>
      <c r="AV3526" s="24"/>
      <c r="AW3526" s="24"/>
      <c r="AX3526" s="24"/>
      <c r="AY3526" s="24"/>
    </row>
    <row r="3527" spans="3:51" s="23" customFormat="1">
      <c r="C3527" s="115"/>
      <c r="D3527" s="115"/>
      <c r="E3527" s="115"/>
      <c r="O3527" s="24"/>
      <c r="AB3527" s="24"/>
      <c r="AC3527" s="24"/>
      <c r="AD3527" s="24"/>
      <c r="AE3527" s="24"/>
      <c r="AV3527" s="24"/>
      <c r="AW3527" s="24"/>
      <c r="AX3527" s="24"/>
      <c r="AY3527" s="24"/>
    </row>
    <row r="3528" spans="3:51" s="23" customFormat="1">
      <c r="C3528" s="115"/>
      <c r="D3528" s="115"/>
      <c r="E3528" s="115"/>
      <c r="O3528" s="24"/>
      <c r="AB3528" s="24"/>
      <c r="AC3528" s="24"/>
      <c r="AD3528" s="24"/>
      <c r="AE3528" s="24"/>
      <c r="AV3528" s="24"/>
      <c r="AW3528" s="24"/>
      <c r="AX3528" s="24"/>
      <c r="AY3528" s="24"/>
    </row>
    <row r="3529" spans="3:51" s="23" customFormat="1">
      <c r="C3529" s="115"/>
      <c r="D3529" s="115"/>
      <c r="E3529" s="115"/>
      <c r="O3529" s="24"/>
      <c r="AB3529" s="24"/>
      <c r="AC3529" s="24"/>
      <c r="AD3529" s="24"/>
      <c r="AE3529" s="24"/>
      <c r="AV3529" s="24"/>
      <c r="AW3529" s="24"/>
      <c r="AX3529" s="24"/>
      <c r="AY3529" s="24"/>
    </row>
    <row r="3530" spans="3:51" s="23" customFormat="1">
      <c r="C3530" s="115"/>
      <c r="D3530" s="115"/>
      <c r="E3530" s="115"/>
      <c r="O3530" s="24"/>
      <c r="AB3530" s="24"/>
      <c r="AC3530" s="24"/>
      <c r="AD3530" s="24"/>
      <c r="AE3530" s="24"/>
      <c r="AV3530" s="24"/>
      <c r="AW3530" s="24"/>
      <c r="AX3530" s="24"/>
      <c r="AY3530" s="24"/>
    </row>
    <row r="3531" spans="3:51" s="23" customFormat="1">
      <c r="C3531" s="115"/>
      <c r="D3531" s="115"/>
      <c r="E3531" s="115"/>
      <c r="O3531" s="24"/>
      <c r="AB3531" s="24"/>
      <c r="AC3531" s="24"/>
      <c r="AD3531" s="24"/>
      <c r="AE3531" s="24"/>
      <c r="AV3531" s="24"/>
      <c r="AW3531" s="24"/>
      <c r="AX3531" s="24"/>
      <c r="AY3531" s="24"/>
    </row>
    <row r="3532" spans="3:51" s="23" customFormat="1">
      <c r="C3532" s="115"/>
      <c r="D3532" s="115"/>
      <c r="E3532" s="115"/>
      <c r="O3532" s="24"/>
      <c r="AB3532" s="24"/>
      <c r="AC3532" s="24"/>
      <c r="AD3532" s="24"/>
      <c r="AE3532" s="24"/>
      <c r="AV3532" s="24"/>
      <c r="AW3532" s="24"/>
      <c r="AX3532" s="24"/>
      <c r="AY3532" s="24"/>
    </row>
    <row r="3533" spans="3:51" s="23" customFormat="1">
      <c r="C3533" s="115"/>
      <c r="D3533" s="115"/>
      <c r="E3533" s="115"/>
      <c r="O3533" s="24"/>
      <c r="AB3533" s="24"/>
      <c r="AC3533" s="24"/>
      <c r="AD3533" s="24"/>
      <c r="AE3533" s="24"/>
      <c r="AV3533" s="24"/>
      <c r="AW3533" s="24"/>
      <c r="AX3533" s="24"/>
      <c r="AY3533" s="24"/>
    </row>
    <row r="3534" spans="3:51" s="23" customFormat="1">
      <c r="C3534" s="115"/>
      <c r="D3534" s="115"/>
      <c r="E3534" s="115"/>
      <c r="O3534" s="24"/>
      <c r="AB3534" s="24"/>
      <c r="AC3534" s="24"/>
      <c r="AD3534" s="24"/>
      <c r="AE3534" s="24"/>
      <c r="AV3534" s="24"/>
      <c r="AW3534" s="24"/>
      <c r="AX3534" s="24"/>
      <c r="AY3534" s="24"/>
    </row>
    <row r="3535" spans="3:51" s="23" customFormat="1">
      <c r="C3535" s="115"/>
      <c r="D3535" s="115"/>
      <c r="E3535" s="115"/>
      <c r="O3535" s="24"/>
      <c r="AB3535" s="24"/>
      <c r="AC3535" s="24"/>
      <c r="AD3535" s="24"/>
      <c r="AE3535" s="24"/>
      <c r="AV3535" s="24"/>
      <c r="AW3535" s="24"/>
      <c r="AX3535" s="24"/>
      <c r="AY3535" s="24"/>
    </row>
    <row r="3536" spans="3:51" s="23" customFormat="1">
      <c r="C3536" s="115"/>
      <c r="D3536" s="115"/>
      <c r="E3536" s="115"/>
      <c r="O3536" s="24"/>
      <c r="AB3536" s="24"/>
      <c r="AC3536" s="24"/>
      <c r="AD3536" s="24"/>
      <c r="AE3536" s="24"/>
      <c r="AV3536" s="24"/>
      <c r="AW3536" s="24"/>
      <c r="AX3536" s="24"/>
      <c r="AY3536" s="24"/>
    </row>
    <row r="3537" spans="3:51" s="23" customFormat="1">
      <c r="C3537" s="115"/>
      <c r="D3537" s="115"/>
      <c r="E3537" s="115"/>
      <c r="O3537" s="24"/>
      <c r="AB3537" s="24"/>
      <c r="AC3537" s="24"/>
      <c r="AD3537" s="24"/>
      <c r="AE3537" s="24"/>
      <c r="AV3537" s="24"/>
      <c r="AW3537" s="24"/>
      <c r="AX3537" s="24"/>
      <c r="AY3537" s="24"/>
    </row>
    <row r="3538" spans="3:51" s="23" customFormat="1">
      <c r="C3538" s="115"/>
      <c r="D3538" s="115"/>
      <c r="E3538" s="115"/>
      <c r="O3538" s="24"/>
      <c r="AB3538" s="24"/>
      <c r="AC3538" s="24"/>
      <c r="AD3538" s="24"/>
      <c r="AE3538" s="24"/>
      <c r="AV3538" s="24"/>
      <c r="AW3538" s="24"/>
      <c r="AX3538" s="24"/>
      <c r="AY3538" s="24"/>
    </row>
    <row r="3539" spans="3:51" s="23" customFormat="1">
      <c r="C3539" s="115"/>
      <c r="D3539" s="115"/>
      <c r="E3539" s="115"/>
      <c r="O3539" s="24"/>
      <c r="AB3539" s="24"/>
      <c r="AC3539" s="24"/>
      <c r="AD3539" s="24"/>
      <c r="AE3539" s="24"/>
      <c r="AV3539" s="24"/>
      <c r="AW3539" s="24"/>
      <c r="AX3539" s="24"/>
      <c r="AY3539" s="24"/>
    </row>
    <row r="3540" spans="3:51" s="23" customFormat="1">
      <c r="C3540" s="115"/>
      <c r="D3540" s="115"/>
      <c r="E3540" s="115"/>
      <c r="O3540" s="24"/>
      <c r="AB3540" s="24"/>
      <c r="AC3540" s="24"/>
      <c r="AD3540" s="24"/>
      <c r="AE3540" s="24"/>
      <c r="AV3540" s="24"/>
      <c r="AW3540" s="24"/>
      <c r="AX3540" s="24"/>
      <c r="AY3540" s="24"/>
    </row>
    <row r="3541" spans="3:51" s="23" customFormat="1">
      <c r="C3541" s="115"/>
      <c r="D3541" s="115"/>
      <c r="E3541" s="115"/>
      <c r="O3541" s="24"/>
      <c r="AB3541" s="24"/>
      <c r="AC3541" s="24"/>
      <c r="AD3541" s="24"/>
      <c r="AE3541" s="24"/>
      <c r="AV3541" s="24"/>
      <c r="AW3541" s="24"/>
      <c r="AX3541" s="24"/>
      <c r="AY3541" s="24"/>
    </row>
    <row r="3542" spans="3:51" s="23" customFormat="1">
      <c r="C3542" s="115"/>
      <c r="D3542" s="115"/>
      <c r="E3542" s="115"/>
      <c r="O3542" s="24"/>
      <c r="AB3542" s="24"/>
      <c r="AC3542" s="24"/>
      <c r="AD3542" s="24"/>
      <c r="AE3542" s="24"/>
      <c r="AV3542" s="24"/>
      <c r="AW3542" s="24"/>
      <c r="AX3542" s="24"/>
      <c r="AY3542" s="24"/>
    </row>
    <row r="3543" spans="3:51" s="23" customFormat="1">
      <c r="C3543" s="115"/>
      <c r="D3543" s="115"/>
      <c r="E3543" s="115"/>
      <c r="O3543" s="24"/>
      <c r="AB3543" s="24"/>
      <c r="AC3543" s="24"/>
      <c r="AD3543" s="24"/>
      <c r="AE3543" s="24"/>
      <c r="AV3543" s="24"/>
      <c r="AW3543" s="24"/>
      <c r="AX3543" s="24"/>
      <c r="AY3543" s="24"/>
    </row>
    <row r="3544" spans="3:51" s="23" customFormat="1">
      <c r="C3544" s="115"/>
      <c r="D3544" s="115"/>
      <c r="E3544" s="115"/>
      <c r="O3544" s="24"/>
      <c r="AB3544" s="24"/>
      <c r="AC3544" s="24"/>
      <c r="AD3544" s="24"/>
      <c r="AE3544" s="24"/>
      <c r="AV3544" s="24"/>
      <c r="AW3544" s="24"/>
      <c r="AX3544" s="24"/>
      <c r="AY3544" s="24"/>
    </row>
    <row r="3545" spans="3:51" s="23" customFormat="1">
      <c r="C3545" s="115"/>
      <c r="D3545" s="115"/>
      <c r="E3545" s="115"/>
      <c r="O3545" s="24"/>
      <c r="AB3545" s="24"/>
      <c r="AC3545" s="24"/>
      <c r="AD3545" s="24"/>
      <c r="AE3545" s="24"/>
      <c r="AV3545" s="24"/>
      <c r="AW3545" s="24"/>
      <c r="AX3545" s="24"/>
      <c r="AY3545" s="24"/>
    </row>
    <row r="3546" spans="3:51" s="23" customFormat="1">
      <c r="C3546" s="115"/>
      <c r="D3546" s="115"/>
      <c r="E3546" s="115"/>
      <c r="O3546" s="24"/>
      <c r="AB3546" s="24"/>
      <c r="AC3546" s="24"/>
      <c r="AD3546" s="24"/>
      <c r="AE3546" s="24"/>
      <c r="AV3546" s="24"/>
      <c r="AW3546" s="24"/>
      <c r="AX3546" s="24"/>
      <c r="AY3546" s="24"/>
    </row>
    <row r="3547" spans="3:51" s="23" customFormat="1">
      <c r="C3547" s="115"/>
      <c r="D3547" s="115"/>
      <c r="E3547" s="115"/>
      <c r="O3547" s="24"/>
      <c r="AB3547" s="24"/>
      <c r="AC3547" s="24"/>
      <c r="AD3547" s="24"/>
      <c r="AE3547" s="24"/>
      <c r="AV3547" s="24"/>
      <c r="AW3547" s="24"/>
      <c r="AX3547" s="24"/>
      <c r="AY3547" s="24"/>
    </row>
    <row r="3548" spans="3:51" s="23" customFormat="1">
      <c r="C3548" s="115"/>
      <c r="D3548" s="115"/>
      <c r="E3548" s="115"/>
      <c r="O3548" s="24"/>
      <c r="AB3548" s="24"/>
      <c r="AC3548" s="24"/>
      <c r="AD3548" s="24"/>
      <c r="AE3548" s="24"/>
      <c r="AV3548" s="24"/>
      <c r="AW3548" s="24"/>
      <c r="AX3548" s="24"/>
      <c r="AY3548" s="24"/>
    </row>
    <row r="3549" spans="3:51" s="23" customFormat="1">
      <c r="C3549" s="115"/>
      <c r="D3549" s="115"/>
      <c r="E3549" s="115"/>
      <c r="O3549" s="24"/>
      <c r="AB3549" s="24"/>
      <c r="AC3549" s="24"/>
      <c r="AD3549" s="24"/>
      <c r="AE3549" s="24"/>
      <c r="AV3549" s="24"/>
      <c r="AW3549" s="24"/>
      <c r="AX3549" s="24"/>
      <c r="AY3549" s="24"/>
    </row>
    <row r="3550" spans="3:51" s="23" customFormat="1">
      <c r="C3550" s="115"/>
      <c r="D3550" s="115"/>
      <c r="E3550" s="115"/>
      <c r="O3550" s="24"/>
      <c r="AB3550" s="24"/>
      <c r="AC3550" s="24"/>
      <c r="AD3550" s="24"/>
      <c r="AE3550" s="24"/>
      <c r="AV3550" s="24"/>
      <c r="AW3550" s="24"/>
      <c r="AX3550" s="24"/>
      <c r="AY3550" s="24"/>
    </row>
    <row r="3551" spans="3:51" s="23" customFormat="1">
      <c r="C3551" s="115"/>
      <c r="D3551" s="115"/>
      <c r="E3551" s="115"/>
      <c r="O3551" s="24"/>
      <c r="AB3551" s="24"/>
      <c r="AC3551" s="24"/>
      <c r="AD3551" s="24"/>
      <c r="AE3551" s="24"/>
      <c r="AV3551" s="24"/>
      <c r="AW3551" s="24"/>
      <c r="AX3551" s="24"/>
      <c r="AY3551" s="24"/>
    </row>
    <row r="3552" spans="3:51" s="23" customFormat="1">
      <c r="C3552" s="115"/>
      <c r="D3552" s="115"/>
      <c r="E3552" s="115"/>
      <c r="O3552" s="24"/>
      <c r="AB3552" s="24"/>
      <c r="AC3552" s="24"/>
      <c r="AD3552" s="24"/>
      <c r="AE3552" s="24"/>
      <c r="AV3552" s="24"/>
      <c r="AW3552" s="24"/>
      <c r="AX3552" s="24"/>
      <c r="AY3552" s="24"/>
    </row>
    <row r="3553" spans="3:51" s="23" customFormat="1">
      <c r="C3553" s="115"/>
      <c r="D3553" s="115"/>
      <c r="E3553" s="115"/>
      <c r="O3553" s="24"/>
      <c r="AB3553" s="24"/>
      <c r="AC3553" s="24"/>
      <c r="AD3553" s="24"/>
      <c r="AE3553" s="24"/>
      <c r="AV3553" s="24"/>
      <c r="AW3553" s="24"/>
      <c r="AX3553" s="24"/>
      <c r="AY3553" s="24"/>
    </row>
    <row r="3554" spans="3:51" s="23" customFormat="1">
      <c r="C3554" s="115"/>
      <c r="D3554" s="115"/>
      <c r="E3554" s="115"/>
      <c r="O3554" s="24"/>
      <c r="AB3554" s="24"/>
      <c r="AC3554" s="24"/>
      <c r="AD3554" s="24"/>
      <c r="AE3554" s="24"/>
      <c r="AV3554" s="24"/>
      <c r="AW3554" s="24"/>
      <c r="AX3554" s="24"/>
      <c r="AY3554" s="24"/>
    </row>
    <row r="3555" spans="3:51" s="23" customFormat="1">
      <c r="C3555" s="115"/>
      <c r="D3555" s="115"/>
      <c r="E3555" s="115"/>
      <c r="O3555" s="24"/>
      <c r="AB3555" s="24"/>
      <c r="AC3555" s="24"/>
      <c r="AD3555" s="24"/>
      <c r="AE3555" s="24"/>
      <c r="AV3555" s="24"/>
      <c r="AW3555" s="24"/>
      <c r="AX3555" s="24"/>
      <c r="AY3555" s="24"/>
    </row>
    <row r="3556" spans="3:51" s="23" customFormat="1">
      <c r="C3556" s="115"/>
      <c r="D3556" s="115"/>
      <c r="E3556" s="115"/>
      <c r="O3556" s="24"/>
      <c r="AB3556" s="24"/>
      <c r="AC3556" s="24"/>
      <c r="AD3556" s="24"/>
      <c r="AE3556" s="24"/>
      <c r="AV3556" s="24"/>
      <c r="AW3556" s="24"/>
      <c r="AX3556" s="24"/>
      <c r="AY3556" s="24"/>
    </row>
    <row r="3557" spans="3:51" s="23" customFormat="1">
      <c r="C3557" s="115"/>
      <c r="D3557" s="115"/>
      <c r="E3557" s="115"/>
      <c r="O3557" s="24"/>
      <c r="AB3557" s="24"/>
      <c r="AC3557" s="24"/>
      <c r="AD3557" s="24"/>
      <c r="AE3557" s="24"/>
      <c r="AV3557" s="24"/>
      <c r="AW3557" s="24"/>
      <c r="AX3557" s="24"/>
      <c r="AY3557" s="24"/>
    </row>
    <row r="3558" spans="3:51" s="23" customFormat="1">
      <c r="C3558" s="115"/>
      <c r="D3558" s="115"/>
      <c r="E3558" s="115"/>
      <c r="O3558" s="24"/>
      <c r="AB3558" s="24"/>
      <c r="AC3558" s="24"/>
      <c r="AD3558" s="24"/>
      <c r="AE3558" s="24"/>
      <c r="AV3558" s="24"/>
      <c r="AW3558" s="24"/>
      <c r="AX3558" s="24"/>
      <c r="AY3558" s="24"/>
    </row>
    <row r="3559" spans="3:51" s="23" customFormat="1">
      <c r="C3559" s="115"/>
      <c r="D3559" s="115"/>
      <c r="E3559" s="115"/>
      <c r="O3559" s="24"/>
      <c r="AB3559" s="24"/>
      <c r="AC3559" s="24"/>
      <c r="AD3559" s="24"/>
      <c r="AE3559" s="24"/>
      <c r="AV3559" s="24"/>
      <c r="AW3559" s="24"/>
      <c r="AX3559" s="24"/>
      <c r="AY3559" s="24"/>
    </row>
    <row r="3560" spans="3:51" s="23" customFormat="1">
      <c r="C3560" s="115"/>
      <c r="D3560" s="115"/>
      <c r="E3560" s="115"/>
      <c r="O3560" s="24"/>
      <c r="AB3560" s="24"/>
      <c r="AC3560" s="24"/>
      <c r="AD3560" s="24"/>
      <c r="AE3560" s="24"/>
      <c r="AV3560" s="24"/>
      <c r="AW3560" s="24"/>
      <c r="AX3560" s="24"/>
      <c r="AY3560" s="24"/>
    </row>
    <row r="3561" spans="3:51" s="23" customFormat="1">
      <c r="C3561" s="115"/>
      <c r="D3561" s="115"/>
      <c r="E3561" s="115"/>
      <c r="O3561" s="24"/>
      <c r="AB3561" s="24"/>
      <c r="AC3561" s="24"/>
      <c r="AD3561" s="24"/>
      <c r="AE3561" s="24"/>
      <c r="AV3561" s="24"/>
      <c r="AW3561" s="24"/>
      <c r="AX3561" s="24"/>
      <c r="AY3561" s="24"/>
    </row>
    <row r="3562" spans="3:51" s="23" customFormat="1">
      <c r="C3562" s="115"/>
      <c r="D3562" s="115"/>
      <c r="E3562" s="115"/>
      <c r="O3562" s="24"/>
      <c r="AB3562" s="24"/>
      <c r="AC3562" s="24"/>
      <c r="AD3562" s="24"/>
      <c r="AE3562" s="24"/>
      <c r="AV3562" s="24"/>
      <c r="AW3562" s="24"/>
      <c r="AX3562" s="24"/>
      <c r="AY3562" s="24"/>
    </row>
    <row r="3563" spans="3:51" s="23" customFormat="1">
      <c r="C3563" s="115"/>
      <c r="D3563" s="115"/>
      <c r="E3563" s="115"/>
      <c r="O3563" s="24"/>
      <c r="AB3563" s="24"/>
      <c r="AC3563" s="24"/>
      <c r="AD3563" s="24"/>
      <c r="AE3563" s="24"/>
      <c r="AV3563" s="24"/>
      <c r="AW3563" s="24"/>
      <c r="AX3563" s="24"/>
      <c r="AY3563" s="24"/>
    </row>
    <row r="3564" spans="3:51" s="23" customFormat="1">
      <c r="C3564" s="115"/>
      <c r="D3564" s="115"/>
      <c r="E3564" s="115"/>
      <c r="O3564" s="24"/>
      <c r="AB3564" s="24"/>
      <c r="AC3564" s="24"/>
      <c r="AD3564" s="24"/>
      <c r="AE3564" s="24"/>
      <c r="AV3564" s="24"/>
      <c r="AW3564" s="24"/>
      <c r="AX3564" s="24"/>
      <c r="AY3564" s="24"/>
    </row>
    <row r="3565" spans="3:51" s="23" customFormat="1">
      <c r="C3565" s="115"/>
      <c r="D3565" s="115"/>
      <c r="E3565" s="115"/>
      <c r="O3565" s="24"/>
      <c r="AB3565" s="24"/>
      <c r="AC3565" s="24"/>
      <c r="AD3565" s="24"/>
      <c r="AE3565" s="24"/>
      <c r="AV3565" s="24"/>
      <c r="AW3565" s="24"/>
      <c r="AX3565" s="24"/>
      <c r="AY3565" s="24"/>
    </row>
    <row r="3566" spans="3:51" s="23" customFormat="1">
      <c r="C3566" s="115"/>
      <c r="D3566" s="115"/>
      <c r="E3566" s="115"/>
      <c r="O3566" s="24"/>
      <c r="AB3566" s="24"/>
      <c r="AC3566" s="24"/>
      <c r="AD3566" s="24"/>
      <c r="AE3566" s="24"/>
      <c r="AV3566" s="24"/>
      <c r="AW3566" s="24"/>
      <c r="AX3566" s="24"/>
      <c r="AY3566" s="24"/>
    </row>
    <row r="3567" spans="3:51" s="23" customFormat="1">
      <c r="C3567" s="115"/>
      <c r="D3567" s="115"/>
      <c r="E3567" s="115"/>
      <c r="O3567" s="24"/>
      <c r="AB3567" s="24"/>
      <c r="AC3567" s="24"/>
      <c r="AD3567" s="24"/>
      <c r="AE3567" s="24"/>
      <c r="AV3567" s="24"/>
      <c r="AW3567" s="24"/>
      <c r="AX3567" s="24"/>
      <c r="AY3567" s="24"/>
    </row>
    <row r="3568" spans="3:51" s="23" customFormat="1">
      <c r="C3568" s="115"/>
      <c r="D3568" s="115"/>
      <c r="E3568" s="115"/>
      <c r="O3568" s="24"/>
      <c r="AB3568" s="24"/>
      <c r="AC3568" s="24"/>
      <c r="AD3568" s="24"/>
      <c r="AE3568" s="24"/>
      <c r="AV3568" s="24"/>
      <c r="AW3568" s="24"/>
      <c r="AX3568" s="24"/>
      <c r="AY3568" s="24"/>
    </row>
    <row r="3569" spans="3:51" s="23" customFormat="1">
      <c r="C3569" s="115"/>
      <c r="D3569" s="115"/>
      <c r="E3569" s="115"/>
      <c r="O3569" s="24"/>
      <c r="AB3569" s="24"/>
      <c r="AC3569" s="24"/>
      <c r="AD3569" s="24"/>
      <c r="AE3569" s="24"/>
      <c r="AV3569" s="24"/>
      <c r="AW3569" s="24"/>
      <c r="AX3569" s="24"/>
      <c r="AY3569" s="24"/>
    </row>
    <row r="3570" spans="3:51" s="23" customFormat="1">
      <c r="C3570" s="115"/>
      <c r="D3570" s="115"/>
      <c r="E3570" s="115"/>
      <c r="O3570" s="24"/>
      <c r="AB3570" s="24"/>
      <c r="AC3570" s="24"/>
      <c r="AD3570" s="24"/>
      <c r="AE3570" s="24"/>
      <c r="AV3570" s="24"/>
      <c r="AW3570" s="24"/>
      <c r="AX3570" s="24"/>
      <c r="AY3570" s="24"/>
    </row>
    <row r="3571" spans="3:51" s="23" customFormat="1">
      <c r="C3571" s="115"/>
      <c r="D3571" s="115"/>
      <c r="E3571" s="115"/>
      <c r="O3571" s="24"/>
      <c r="AB3571" s="24"/>
      <c r="AC3571" s="24"/>
      <c r="AD3571" s="24"/>
      <c r="AE3571" s="24"/>
      <c r="AV3571" s="24"/>
      <c r="AW3571" s="24"/>
      <c r="AX3571" s="24"/>
      <c r="AY3571" s="24"/>
    </row>
    <row r="3572" spans="3:51" s="23" customFormat="1">
      <c r="C3572" s="115"/>
      <c r="D3572" s="115"/>
      <c r="E3572" s="115"/>
      <c r="O3572" s="24"/>
      <c r="AB3572" s="24"/>
      <c r="AC3572" s="24"/>
      <c r="AD3572" s="24"/>
      <c r="AE3572" s="24"/>
      <c r="AV3572" s="24"/>
      <c r="AW3572" s="24"/>
      <c r="AX3572" s="24"/>
      <c r="AY3572" s="24"/>
    </row>
    <row r="3573" spans="3:51" s="23" customFormat="1">
      <c r="C3573" s="115"/>
      <c r="D3573" s="115"/>
      <c r="E3573" s="115"/>
      <c r="O3573" s="24"/>
      <c r="AB3573" s="24"/>
      <c r="AC3573" s="24"/>
      <c r="AD3573" s="24"/>
      <c r="AE3573" s="24"/>
      <c r="AV3573" s="24"/>
      <c r="AW3573" s="24"/>
      <c r="AX3573" s="24"/>
      <c r="AY3573" s="24"/>
    </row>
    <row r="3574" spans="3:51" s="23" customFormat="1">
      <c r="C3574" s="115"/>
      <c r="D3574" s="115"/>
      <c r="E3574" s="115"/>
      <c r="O3574" s="24"/>
      <c r="AB3574" s="24"/>
      <c r="AC3574" s="24"/>
      <c r="AD3574" s="24"/>
      <c r="AE3574" s="24"/>
      <c r="AV3574" s="24"/>
      <c r="AW3574" s="24"/>
      <c r="AX3574" s="24"/>
      <c r="AY3574" s="24"/>
    </row>
    <row r="3575" spans="3:51" s="23" customFormat="1">
      <c r="C3575" s="115"/>
      <c r="D3575" s="115"/>
      <c r="E3575" s="115"/>
      <c r="O3575" s="24"/>
      <c r="AB3575" s="24"/>
      <c r="AC3575" s="24"/>
      <c r="AD3575" s="24"/>
      <c r="AE3575" s="24"/>
      <c r="AV3575" s="24"/>
      <c r="AW3575" s="24"/>
      <c r="AX3575" s="24"/>
      <c r="AY3575" s="24"/>
    </row>
    <row r="3576" spans="3:51" s="23" customFormat="1">
      <c r="C3576" s="115"/>
      <c r="D3576" s="115"/>
      <c r="E3576" s="115"/>
      <c r="O3576" s="24"/>
      <c r="AB3576" s="24"/>
      <c r="AC3576" s="24"/>
      <c r="AD3576" s="24"/>
      <c r="AE3576" s="24"/>
      <c r="AV3576" s="24"/>
      <c r="AW3576" s="24"/>
      <c r="AX3576" s="24"/>
      <c r="AY3576" s="24"/>
    </row>
    <row r="3577" spans="3:51" s="23" customFormat="1">
      <c r="C3577" s="115"/>
      <c r="D3577" s="115"/>
      <c r="E3577" s="115"/>
      <c r="O3577" s="24"/>
      <c r="AB3577" s="24"/>
      <c r="AC3577" s="24"/>
      <c r="AD3577" s="24"/>
      <c r="AE3577" s="24"/>
      <c r="AV3577" s="24"/>
      <c r="AW3577" s="24"/>
      <c r="AX3577" s="24"/>
      <c r="AY3577" s="24"/>
    </row>
    <row r="3578" spans="3:51" s="23" customFormat="1">
      <c r="C3578" s="115"/>
      <c r="D3578" s="115"/>
      <c r="E3578" s="115"/>
      <c r="O3578" s="24"/>
      <c r="AB3578" s="24"/>
      <c r="AC3578" s="24"/>
      <c r="AD3578" s="24"/>
      <c r="AE3578" s="24"/>
      <c r="AV3578" s="24"/>
      <c r="AW3578" s="24"/>
      <c r="AX3578" s="24"/>
      <c r="AY3578" s="24"/>
    </row>
    <row r="3579" spans="3:51" s="23" customFormat="1">
      <c r="C3579" s="115"/>
      <c r="D3579" s="115"/>
      <c r="E3579" s="115"/>
      <c r="O3579" s="24"/>
      <c r="AB3579" s="24"/>
      <c r="AC3579" s="24"/>
      <c r="AD3579" s="24"/>
      <c r="AE3579" s="24"/>
      <c r="AV3579" s="24"/>
      <c r="AW3579" s="24"/>
      <c r="AX3579" s="24"/>
      <c r="AY3579" s="24"/>
    </row>
    <row r="3580" spans="3:51" s="23" customFormat="1">
      <c r="C3580" s="115"/>
      <c r="D3580" s="115"/>
      <c r="E3580" s="115"/>
      <c r="O3580" s="24"/>
      <c r="AB3580" s="24"/>
      <c r="AC3580" s="24"/>
      <c r="AD3580" s="24"/>
      <c r="AE3580" s="24"/>
      <c r="AV3580" s="24"/>
      <c r="AW3580" s="24"/>
      <c r="AX3580" s="24"/>
      <c r="AY3580" s="24"/>
    </row>
    <row r="3581" spans="3:51" s="23" customFormat="1">
      <c r="C3581" s="115"/>
      <c r="D3581" s="115"/>
      <c r="E3581" s="115"/>
      <c r="O3581" s="24"/>
      <c r="AB3581" s="24"/>
      <c r="AC3581" s="24"/>
      <c r="AD3581" s="24"/>
      <c r="AE3581" s="24"/>
      <c r="AV3581" s="24"/>
      <c r="AW3581" s="24"/>
      <c r="AX3581" s="24"/>
      <c r="AY3581" s="24"/>
    </row>
    <row r="3582" spans="3:51" s="23" customFormat="1">
      <c r="C3582" s="115"/>
      <c r="D3582" s="115"/>
      <c r="E3582" s="115"/>
      <c r="O3582" s="24"/>
      <c r="AB3582" s="24"/>
      <c r="AC3582" s="24"/>
      <c r="AD3582" s="24"/>
      <c r="AE3582" s="24"/>
      <c r="AV3582" s="24"/>
      <c r="AW3582" s="24"/>
      <c r="AX3582" s="24"/>
      <c r="AY3582" s="24"/>
    </row>
    <row r="3583" spans="3:51" s="23" customFormat="1">
      <c r="C3583" s="115"/>
      <c r="D3583" s="115"/>
      <c r="E3583" s="115"/>
      <c r="O3583" s="24"/>
      <c r="AB3583" s="24"/>
      <c r="AC3583" s="24"/>
      <c r="AD3583" s="24"/>
      <c r="AE3583" s="24"/>
      <c r="AV3583" s="24"/>
      <c r="AW3583" s="24"/>
      <c r="AX3583" s="24"/>
      <c r="AY3583" s="24"/>
    </row>
    <row r="3584" spans="3:51" s="23" customFormat="1">
      <c r="C3584" s="115"/>
      <c r="D3584" s="115"/>
      <c r="E3584" s="115"/>
      <c r="O3584" s="24"/>
      <c r="AB3584" s="24"/>
      <c r="AC3584" s="24"/>
      <c r="AD3584" s="24"/>
      <c r="AE3584" s="24"/>
      <c r="AV3584" s="24"/>
      <c r="AW3584" s="24"/>
      <c r="AX3584" s="24"/>
      <c r="AY3584" s="24"/>
    </row>
    <row r="3585" spans="3:51" s="23" customFormat="1">
      <c r="C3585" s="115"/>
      <c r="D3585" s="115"/>
      <c r="E3585" s="115"/>
      <c r="O3585" s="24"/>
      <c r="AB3585" s="24"/>
      <c r="AC3585" s="24"/>
      <c r="AD3585" s="24"/>
      <c r="AE3585" s="24"/>
      <c r="AV3585" s="24"/>
      <c r="AW3585" s="24"/>
      <c r="AX3585" s="24"/>
      <c r="AY3585" s="24"/>
    </row>
    <row r="3586" spans="3:51" s="23" customFormat="1">
      <c r="C3586" s="115"/>
      <c r="D3586" s="115"/>
      <c r="E3586" s="115"/>
      <c r="O3586" s="24"/>
      <c r="AB3586" s="24"/>
      <c r="AC3586" s="24"/>
      <c r="AD3586" s="24"/>
      <c r="AE3586" s="24"/>
      <c r="AV3586" s="24"/>
      <c r="AW3586" s="24"/>
      <c r="AX3586" s="24"/>
      <c r="AY3586" s="24"/>
    </row>
    <row r="3587" spans="3:51" s="23" customFormat="1">
      <c r="C3587" s="115"/>
      <c r="D3587" s="115"/>
      <c r="E3587" s="115"/>
      <c r="O3587" s="24"/>
      <c r="AB3587" s="24"/>
      <c r="AC3587" s="24"/>
      <c r="AD3587" s="24"/>
      <c r="AE3587" s="24"/>
      <c r="AV3587" s="24"/>
      <c r="AW3587" s="24"/>
      <c r="AX3587" s="24"/>
      <c r="AY3587" s="24"/>
    </row>
    <row r="3588" spans="3:51" s="23" customFormat="1">
      <c r="C3588" s="115"/>
      <c r="D3588" s="115"/>
      <c r="E3588" s="115"/>
      <c r="O3588" s="24"/>
      <c r="AB3588" s="24"/>
      <c r="AC3588" s="24"/>
      <c r="AD3588" s="24"/>
      <c r="AE3588" s="24"/>
      <c r="AV3588" s="24"/>
      <c r="AW3588" s="24"/>
      <c r="AX3588" s="24"/>
      <c r="AY3588" s="24"/>
    </row>
    <row r="3589" spans="3:51" s="23" customFormat="1">
      <c r="C3589" s="115"/>
      <c r="D3589" s="115"/>
      <c r="E3589" s="115"/>
      <c r="O3589" s="24"/>
      <c r="AB3589" s="24"/>
      <c r="AC3589" s="24"/>
      <c r="AD3589" s="24"/>
      <c r="AE3589" s="24"/>
      <c r="AV3589" s="24"/>
      <c r="AW3589" s="24"/>
      <c r="AX3589" s="24"/>
      <c r="AY3589" s="24"/>
    </row>
    <row r="3590" spans="3:51" s="23" customFormat="1">
      <c r="C3590" s="115"/>
      <c r="D3590" s="115"/>
      <c r="E3590" s="115"/>
      <c r="O3590" s="24"/>
      <c r="AB3590" s="24"/>
      <c r="AC3590" s="24"/>
      <c r="AD3590" s="24"/>
      <c r="AE3590" s="24"/>
      <c r="AV3590" s="24"/>
      <c r="AW3590" s="24"/>
      <c r="AX3590" s="24"/>
      <c r="AY3590" s="24"/>
    </row>
    <row r="3591" spans="3:51" s="23" customFormat="1">
      <c r="C3591" s="115"/>
      <c r="D3591" s="115"/>
      <c r="E3591" s="115"/>
      <c r="O3591" s="24"/>
      <c r="AB3591" s="24"/>
      <c r="AC3591" s="24"/>
      <c r="AD3591" s="24"/>
      <c r="AE3591" s="24"/>
      <c r="AV3591" s="24"/>
      <c r="AW3591" s="24"/>
      <c r="AX3591" s="24"/>
      <c r="AY3591" s="24"/>
    </row>
    <row r="3592" spans="3:51" s="23" customFormat="1">
      <c r="C3592" s="115"/>
      <c r="D3592" s="115"/>
      <c r="E3592" s="115"/>
      <c r="O3592" s="24"/>
      <c r="AB3592" s="24"/>
      <c r="AC3592" s="24"/>
      <c r="AD3592" s="24"/>
      <c r="AE3592" s="24"/>
      <c r="AV3592" s="24"/>
      <c r="AW3592" s="24"/>
      <c r="AX3592" s="24"/>
      <c r="AY3592" s="24"/>
    </row>
    <row r="3593" spans="3:51" s="23" customFormat="1">
      <c r="C3593" s="115"/>
      <c r="D3593" s="115"/>
      <c r="E3593" s="115"/>
      <c r="O3593" s="24"/>
      <c r="AB3593" s="24"/>
      <c r="AC3593" s="24"/>
      <c r="AD3593" s="24"/>
      <c r="AE3593" s="24"/>
      <c r="AV3593" s="24"/>
      <c r="AW3593" s="24"/>
      <c r="AX3593" s="24"/>
      <c r="AY3593" s="24"/>
    </row>
    <row r="3594" spans="3:51" s="23" customFormat="1">
      <c r="C3594" s="115"/>
      <c r="D3594" s="115"/>
      <c r="E3594" s="115"/>
      <c r="O3594" s="24"/>
      <c r="AB3594" s="24"/>
      <c r="AC3594" s="24"/>
      <c r="AD3594" s="24"/>
      <c r="AE3594" s="24"/>
      <c r="AV3594" s="24"/>
      <c r="AW3594" s="24"/>
      <c r="AX3594" s="24"/>
      <c r="AY3594" s="24"/>
    </row>
    <row r="3595" spans="3:51" s="23" customFormat="1">
      <c r="C3595" s="115"/>
      <c r="D3595" s="115"/>
      <c r="E3595" s="115"/>
      <c r="O3595" s="24"/>
      <c r="AB3595" s="24"/>
      <c r="AC3595" s="24"/>
      <c r="AD3595" s="24"/>
      <c r="AE3595" s="24"/>
      <c r="AV3595" s="24"/>
      <c r="AW3595" s="24"/>
      <c r="AX3595" s="24"/>
      <c r="AY3595" s="24"/>
    </row>
    <row r="3596" spans="3:51" s="23" customFormat="1">
      <c r="C3596" s="115"/>
      <c r="D3596" s="115"/>
      <c r="E3596" s="115"/>
      <c r="O3596" s="24"/>
      <c r="AB3596" s="24"/>
      <c r="AC3596" s="24"/>
      <c r="AD3596" s="24"/>
      <c r="AE3596" s="24"/>
      <c r="AV3596" s="24"/>
      <c r="AW3596" s="24"/>
      <c r="AX3596" s="24"/>
      <c r="AY3596" s="24"/>
    </row>
    <row r="3597" spans="3:51" s="23" customFormat="1">
      <c r="C3597" s="115"/>
      <c r="D3597" s="115"/>
      <c r="E3597" s="115"/>
      <c r="O3597" s="24"/>
      <c r="AB3597" s="24"/>
      <c r="AC3597" s="24"/>
      <c r="AD3597" s="24"/>
      <c r="AE3597" s="24"/>
      <c r="AV3597" s="24"/>
      <c r="AW3597" s="24"/>
      <c r="AX3597" s="24"/>
      <c r="AY3597" s="24"/>
    </row>
    <row r="3598" spans="3:51" s="23" customFormat="1">
      <c r="C3598" s="115"/>
      <c r="D3598" s="115"/>
      <c r="E3598" s="115"/>
      <c r="O3598" s="24"/>
      <c r="AB3598" s="24"/>
      <c r="AC3598" s="24"/>
      <c r="AD3598" s="24"/>
      <c r="AE3598" s="24"/>
      <c r="AV3598" s="24"/>
      <c r="AW3598" s="24"/>
      <c r="AX3598" s="24"/>
      <c r="AY3598" s="24"/>
    </row>
    <row r="3599" spans="3:51" s="23" customFormat="1">
      <c r="C3599" s="115"/>
      <c r="D3599" s="115"/>
      <c r="E3599" s="115"/>
      <c r="O3599" s="24"/>
      <c r="AB3599" s="24"/>
      <c r="AC3599" s="24"/>
      <c r="AD3599" s="24"/>
      <c r="AE3599" s="24"/>
      <c r="AV3599" s="24"/>
      <c r="AW3599" s="24"/>
      <c r="AX3599" s="24"/>
      <c r="AY3599" s="24"/>
    </row>
    <row r="3600" spans="3:51" s="23" customFormat="1">
      <c r="C3600" s="115"/>
      <c r="D3600" s="115"/>
      <c r="E3600" s="115"/>
      <c r="O3600" s="24"/>
      <c r="AB3600" s="24"/>
      <c r="AC3600" s="24"/>
      <c r="AD3600" s="24"/>
      <c r="AE3600" s="24"/>
      <c r="AV3600" s="24"/>
      <c r="AW3600" s="24"/>
      <c r="AX3600" s="24"/>
      <c r="AY3600" s="24"/>
    </row>
    <row r="3601" spans="3:51" s="23" customFormat="1">
      <c r="C3601" s="115"/>
      <c r="D3601" s="115"/>
      <c r="E3601" s="115"/>
      <c r="O3601" s="24"/>
      <c r="AB3601" s="24"/>
      <c r="AC3601" s="24"/>
      <c r="AD3601" s="24"/>
      <c r="AE3601" s="24"/>
      <c r="AV3601" s="24"/>
      <c r="AW3601" s="24"/>
      <c r="AX3601" s="24"/>
      <c r="AY3601" s="24"/>
    </row>
    <row r="3602" spans="3:51" s="23" customFormat="1">
      <c r="C3602" s="115"/>
      <c r="D3602" s="115"/>
      <c r="E3602" s="115"/>
      <c r="O3602" s="24"/>
      <c r="AB3602" s="24"/>
      <c r="AC3602" s="24"/>
      <c r="AD3602" s="24"/>
      <c r="AE3602" s="24"/>
      <c r="AV3602" s="24"/>
      <c r="AW3602" s="24"/>
      <c r="AX3602" s="24"/>
      <c r="AY3602" s="24"/>
    </row>
    <row r="3603" spans="3:51" s="23" customFormat="1">
      <c r="C3603" s="115"/>
      <c r="D3603" s="115"/>
      <c r="E3603" s="115"/>
      <c r="O3603" s="24"/>
      <c r="AB3603" s="24"/>
      <c r="AC3603" s="24"/>
      <c r="AD3603" s="24"/>
      <c r="AE3603" s="24"/>
      <c r="AV3603" s="24"/>
      <c r="AW3603" s="24"/>
      <c r="AX3603" s="24"/>
      <c r="AY3603" s="24"/>
    </row>
    <row r="3604" spans="3:51" s="23" customFormat="1">
      <c r="C3604" s="115"/>
      <c r="D3604" s="115"/>
      <c r="E3604" s="115"/>
      <c r="O3604" s="24"/>
      <c r="AB3604" s="24"/>
      <c r="AC3604" s="24"/>
      <c r="AD3604" s="24"/>
      <c r="AE3604" s="24"/>
      <c r="AV3604" s="24"/>
      <c r="AW3604" s="24"/>
      <c r="AX3604" s="24"/>
      <c r="AY3604" s="24"/>
    </row>
    <row r="3605" spans="3:51" s="23" customFormat="1">
      <c r="C3605" s="115"/>
      <c r="D3605" s="115"/>
      <c r="E3605" s="115"/>
      <c r="O3605" s="24"/>
      <c r="AB3605" s="24"/>
      <c r="AC3605" s="24"/>
      <c r="AD3605" s="24"/>
      <c r="AE3605" s="24"/>
      <c r="AV3605" s="24"/>
      <c r="AW3605" s="24"/>
      <c r="AX3605" s="24"/>
      <c r="AY3605" s="24"/>
    </row>
    <row r="3606" spans="3:51" s="23" customFormat="1">
      <c r="C3606" s="115"/>
      <c r="D3606" s="115"/>
      <c r="E3606" s="115"/>
      <c r="O3606" s="24"/>
      <c r="AB3606" s="24"/>
      <c r="AC3606" s="24"/>
      <c r="AD3606" s="24"/>
      <c r="AE3606" s="24"/>
      <c r="AV3606" s="24"/>
      <c r="AW3606" s="24"/>
      <c r="AX3606" s="24"/>
      <c r="AY3606" s="24"/>
    </row>
    <row r="3607" spans="3:51" s="23" customFormat="1">
      <c r="C3607" s="115"/>
      <c r="D3607" s="115"/>
      <c r="E3607" s="115"/>
      <c r="O3607" s="24"/>
      <c r="AB3607" s="24"/>
      <c r="AC3607" s="24"/>
      <c r="AD3607" s="24"/>
      <c r="AE3607" s="24"/>
      <c r="AV3607" s="24"/>
      <c r="AW3607" s="24"/>
      <c r="AX3607" s="24"/>
      <c r="AY3607" s="24"/>
    </row>
    <row r="3608" spans="3:51" s="23" customFormat="1">
      <c r="C3608" s="115"/>
      <c r="D3608" s="115"/>
      <c r="E3608" s="115"/>
      <c r="O3608" s="24"/>
      <c r="AB3608" s="24"/>
      <c r="AC3608" s="24"/>
      <c r="AD3608" s="24"/>
      <c r="AE3608" s="24"/>
      <c r="AV3608" s="24"/>
      <c r="AW3608" s="24"/>
      <c r="AX3608" s="24"/>
      <c r="AY3608" s="24"/>
    </row>
    <row r="3609" spans="3:51" s="23" customFormat="1">
      <c r="C3609" s="115"/>
      <c r="D3609" s="115"/>
      <c r="E3609" s="115"/>
      <c r="O3609" s="24"/>
      <c r="AB3609" s="24"/>
      <c r="AC3609" s="24"/>
      <c r="AD3609" s="24"/>
      <c r="AE3609" s="24"/>
      <c r="AV3609" s="24"/>
      <c r="AW3609" s="24"/>
      <c r="AX3609" s="24"/>
      <c r="AY3609" s="24"/>
    </row>
    <row r="3610" spans="3:51" s="23" customFormat="1">
      <c r="C3610" s="115"/>
      <c r="D3610" s="115"/>
      <c r="E3610" s="115"/>
      <c r="O3610" s="24"/>
      <c r="AB3610" s="24"/>
      <c r="AC3610" s="24"/>
      <c r="AD3610" s="24"/>
      <c r="AE3610" s="24"/>
      <c r="AV3610" s="24"/>
      <c r="AW3610" s="24"/>
      <c r="AX3610" s="24"/>
      <c r="AY3610" s="24"/>
    </row>
    <row r="3611" spans="3:51" s="23" customFormat="1">
      <c r="C3611" s="115"/>
      <c r="D3611" s="115"/>
      <c r="E3611" s="115"/>
      <c r="O3611" s="24"/>
      <c r="AB3611" s="24"/>
      <c r="AC3611" s="24"/>
      <c r="AD3611" s="24"/>
      <c r="AE3611" s="24"/>
      <c r="AV3611" s="24"/>
      <c r="AW3611" s="24"/>
      <c r="AX3611" s="24"/>
      <c r="AY3611" s="24"/>
    </row>
    <row r="3612" spans="3:51" s="23" customFormat="1">
      <c r="C3612" s="115"/>
      <c r="D3612" s="115"/>
      <c r="E3612" s="115"/>
      <c r="O3612" s="24"/>
      <c r="AB3612" s="24"/>
      <c r="AC3612" s="24"/>
      <c r="AD3612" s="24"/>
      <c r="AE3612" s="24"/>
      <c r="AV3612" s="24"/>
      <c r="AW3612" s="24"/>
      <c r="AX3612" s="24"/>
      <c r="AY3612" s="24"/>
    </row>
    <row r="3613" spans="3:51" s="23" customFormat="1">
      <c r="C3613" s="115"/>
      <c r="D3613" s="115"/>
      <c r="E3613" s="115"/>
      <c r="O3613" s="24"/>
      <c r="AB3613" s="24"/>
      <c r="AC3613" s="24"/>
      <c r="AD3613" s="24"/>
      <c r="AE3613" s="24"/>
      <c r="AV3613" s="24"/>
      <c r="AW3613" s="24"/>
      <c r="AX3613" s="24"/>
      <c r="AY3613" s="24"/>
    </row>
    <row r="3614" spans="3:51" s="23" customFormat="1">
      <c r="C3614" s="115"/>
      <c r="D3614" s="115"/>
      <c r="E3614" s="115"/>
      <c r="O3614" s="24"/>
      <c r="AB3614" s="24"/>
      <c r="AC3614" s="24"/>
      <c r="AD3614" s="24"/>
      <c r="AE3614" s="24"/>
      <c r="AV3614" s="24"/>
      <c r="AW3614" s="24"/>
      <c r="AX3614" s="24"/>
      <c r="AY3614" s="24"/>
    </row>
    <row r="3615" spans="3:51" s="23" customFormat="1">
      <c r="C3615" s="115"/>
      <c r="D3615" s="115"/>
      <c r="E3615" s="115"/>
      <c r="O3615" s="24"/>
      <c r="AB3615" s="24"/>
      <c r="AC3615" s="24"/>
      <c r="AD3615" s="24"/>
      <c r="AE3615" s="24"/>
      <c r="AV3615" s="24"/>
      <c r="AW3615" s="24"/>
      <c r="AX3615" s="24"/>
      <c r="AY3615" s="24"/>
    </row>
    <row r="3616" spans="3:51" s="23" customFormat="1">
      <c r="C3616" s="115"/>
      <c r="D3616" s="115"/>
      <c r="E3616" s="115"/>
      <c r="O3616" s="24"/>
      <c r="AB3616" s="24"/>
      <c r="AC3616" s="24"/>
      <c r="AD3616" s="24"/>
      <c r="AE3616" s="24"/>
      <c r="AV3616" s="24"/>
      <c r="AW3616" s="24"/>
      <c r="AX3616" s="24"/>
      <c r="AY3616" s="24"/>
    </row>
    <row r="3617" spans="3:51" s="23" customFormat="1">
      <c r="C3617" s="115"/>
      <c r="D3617" s="115"/>
      <c r="E3617" s="115"/>
      <c r="O3617" s="24"/>
      <c r="AB3617" s="24"/>
      <c r="AC3617" s="24"/>
      <c r="AD3617" s="24"/>
      <c r="AE3617" s="24"/>
      <c r="AV3617" s="24"/>
      <c r="AW3617" s="24"/>
      <c r="AX3617" s="24"/>
      <c r="AY3617" s="24"/>
    </row>
    <row r="3618" spans="3:51" s="23" customFormat="1">
      <c r="C3618" s="115"/>
      <c r="D3618" s="115"/>
      <c r="E3618" s="115"/>
      <c r="O3618" s="24"/>
      <c r="AB3618" s="24"/>
      <c r="AC3618" s="24"/>
      <c r="AD3618" s="24"/>
      <c r="AE3618" s="24"/>
      <c r="AV3618" s="24"/>
      <c r="AW3618" s="24"/>
      <c r="AX3618" s="24"/>
      <c r="AY3618" s="24"/>
    </row>
    <row r="3619" spans="3:51" s="23" customFormat="1">
      <c r="C3619" s="115"/>
      <c r="D3619" s="115"/>
      <c r="E3619" s="115"/>
      <c r="O3619" s="24"/>
      <c r="AB3619" s="24"/>
      <c r="AC3619" s="24"/>
      <c r="AD3619" s="24"/>
      <c r="AE3619" s="24"/>
      <c r="AV3619" s="24"/>
      <c r="AW3619" s="24"/>
      <c r="AX3619" s="24"/>
      <c r="AY3619" s="24"/>
    </row>
    <row r="3620" spans="3:51" s="23" customFormat="1">
      <c r="C3620" s="115"/>
      <c r="D3620" s="115"/>
      <c r="E3620" s="115"/>
      <c r="O3620" s="24"/>
      <c r="AB3620" s="24"/>
      <c r="AC3620" s="24"/>
      <c r="AD3620" s="24"/>
      <c r="AE3620" s="24"/>
      <c r="AV3620" s="24"/>
      <c r="AW3620" s="24"/>
      <c r="AX3620" s="24"/>
      <c r="AY3620" s="24"/>
    </row>
    <row r="3621" spans="3:51" s="23" customFormat="1">
      <c r="C3621" s="115"/>
      <c r="D3621" s="115"/>
      <c r="E3621" s="115"/>
      <c r="O3621" s="24"/>
      <c r="AB3621" s="24"/>
      <c r="AC3621" s="24"/>
      <c r="AD3621" s="24"/>
      <c r="AE3621" s="24"/>
      <c r="AV3621" s="24"/>
      <c r="AW3621" s="24"/>
      <c r="AX3621" s="24"/>
      <c r="AY3621" s="24"/>
    </row>
    <row r="3622" spans="3:51" s="23" customFormat="1">
      <c r="C3622" s="115"/>
      <c r="D3622" s="115"/>
      <c r="E3622" s="115"/>
      <c r="O3622" s="24"/>
      <c r="AB3622" s="24"/>
      <c r="AC3622" s="24"/>
      <c r="AD3622" s="24"/>
      <c r="AE3622" s="24"/>
      <c r="AV3622" s="24"/>
      <c r="AW3622" s="24"/>
      <c r="AX3622" s="24"/>
      <c r="AY3622" s="24"/>
    </row>
    <row r="3623" spans="3:51" s="23" customFormat="1">
      <c r="C3623" s="115"/>
      <c r="D3623" s="115"/>
      <c r="E3623" s="115"/>
      <c r="O3623" s="24"/>
      <c r="AB3623" s="24"/>
      <c r="AC3623" s="24"/>
      <c r="AD3623" s="24"/>
      <c r="AE3623" s="24"/>
      <c r="AV3623" s="24"/>
      <c r="AW3623" s="24"/>
      <c r="AX3623" s="24"/>
      <c r="AY3623" s="24"/>
    </row>
    <row r="3624" spans="3:51" s="23" customFormat="1">
      <c r="C3624" s="115"/>
      <c r="D3624" s="115"/>
      <c r="E3624" s="115"/>
      <c r="O3624" s="24"/>
      <c r="AB3624" s="24"/>
      <c r="AC3624" s="24"/>
      <c r="AD3624" s="24"/>
      <c r="AE3624" s="24"/>
      <c r="AV3624" s="24"/>
      <c r="AW3624" s="24"/>
      <c r="AX3624" s="24"/>
      <c r="AY3624" s="24"/>
    </row>
    <row r="3625" spans="3:51" s="23" customFormat="1">
      <c r="C3625" s="115"/>
      <c r="D3625" s="115"/>
      <c r="E3625" s="115"/>
      <c r="O3625" s="24"/>
      <c r="AB3625" s="24"/>
      <c r="AC3625" s="24"/>
      <c r="AD3625" s="24"/>
      <c r="AE3625" s="24"/>
      <c r="AV3625" s="24"/>
      <c r="AW3625" s="24"/>
      <c r="AX3625" s="24"/>
      <c r="AY3625" s="24"/>
    </row>
    <row r="3626" spans="3:51" s="23" customFormat="1">
      <c r="C3626" s="115"/>
      <c r="D3626" s="115"/>
      <c r="E3626" s="115"/>
      <c r="O3626" s="24"/>
      <c r="AB3626" s="24"/>
      <c r="AC3626" s="24"/>
      <c r="AD3626" s="24"/>
      <c r="AE3626" s="24"/>
      <c r="AV3626" s="24"/>
      <c r="AW3626" s="24"/>
      <c r="AX3626" s="24"/>
      <c r="AY3626" s="24"/>
    </row>
    <row r="3627" spans="3:51" s="23" customFormat="1">
      <c r="C3627" s="115"/>
      <c r="D3627" s="115"/>
      <c r="E3627" s="115"/>
      <c r="O3627" s="24"/>
      <c r="AB3627" s="24"/>
      <c r="AC3627" s="24"/>
      <c r="AD3627" s="24"/>
      <c r="AE3627" s="24"/>
      <c r="AV3627" s="24"/>
      <c r="AW3627" s="24"/>
      <c r="AX3627" s="24"/>
      <c r="AY3627" s="24"/>
    </row>
    <row r="3628" spans="3:51" s="23" customFormat="1">
      <c r="C3628" s="115"/>
      <c r="D3628" s="115"/>
      <c r="E3628" s="115"/>
      <c r="O3628" s="24"/>
      <c r="AB3628" s="24"/>
      <c r="AC3628" s="24"/>
      <c r="AD3628" s="24"/>
      <c r="AE3628" s="24"/>
      <c r="AV3628" s="24"/>
      <c r="AW3628" s="24"/>
      <c r="AX3628" s="24"/>
      <c r="AY3628" s="24"/>
    </row>
    <row r="3629" spans="3:51" s="23" customFormat="1">
      <c r="C3629" s="115"/>
      <c r="D3629" s="115"/>
      <c r="E3629" s="115"/>
      <c r="O3629" s="24"/>
      <c r="AB3629" s="24"/>
      <c r="AC3629" s="24"/>
      <c r="AD3629" s="24"/>
      <c r="AE3629" s="24"/>
      <c r="AV3629" s="24"/>
      <c r="AW3629" s="24"/>
      <c r="AX3629" s="24"/>
      <c r="AY3629" s="24"/>
    </row>
    <row r="3630" spans="3:51" s="23" customFormat="1">
      <c r="C3630" s="115"/>
      <c r="D3630" s="115"/>
      <c r="E3630" s="115"/>
      <c r="O3630" s="24"/>
      <c r="AB3630" s="24"/>
      <c r="AC3630" s="24"/>
      <c r="AD3630" s="24"/>
      <c r="AE3630" s="24"/>
      <c r="AV3630" s="24"/>
      <c r="AW3630" s="24"/>
      <c r="AX3630" s="24"/>
      <c r="AY3630" s="24"/>
    </row>
    <row r="3631" spans="3:51" s="23" customFormat="1">
      <c r="C3631" s="115"/>
      <c r="D3631" s="115"/>
      <c r="E3631" s="115"/>
      <c r="O3631" s="24"/>
      <c r="AB3631" s="24"/>
      <c r="AC3631" s="24"/>
      <c r="AD3631" s="24"/>
      <c r="AE3631" s="24"/>
      <c r="AV3631" s="24"/>
      <c r="AW3631" s="24"/>
      <c r="AX3631" s="24"/>
      <c r="AY3631" s="24"/>
    </row>
    <row r="3632" spans="3:51" s="23" customFormat="1">
      <c r="C3632" s="115"/>
      <c r="D3632" s="115"/>
      <c r="E3632" s="115"/>
      <c r="O3632" s="24"/>
      <c r="AB3632" s="24"/>
      <c r="AC3632" s="24"/>
      <c r="AD3632" s="24"/>
      <c r="AE3632" s="24"/>
      <c r="AV3632" s="24"/>
      <c r="AW3632" s="24"/>
      <c r="AX3632" s="24"/>
      <c r="AY3632" s="24"/>
    </row>
    <row r="3633" spans="3:51" s="23" customFormat="1">
      <c r="C3633" s="115"/>
      <c r="D3633" s="115"/>
      <c r="E3633" s="115"/>
      <c r="O3633" s="24"/>
      <c r="AB3633" s="24"/>
      <c r="AC3633" s="24"/>
      <c r="AD3633" s="24"/>
      <c r="AE3633" s="24"/>
      <c r="AV3633" s="24"/>
      <c r="AW3633" s="24"/>
      <c r="AX3633" s="24"/>
      <c r="AY3633" s="24"/>
    </row>
    <row r="3634" spans="3:51" s="23" customFormat="1">
      <c r="C3634" s="115"/>
      <c r="D3634" s="115"/>
      <c r="E3634" s="115"/>
      <c r="O3634" s="24"/>
      <c r="AB3634" s="24"/>
      <c r="AC3634" s="24"/>
      <c r="AD3634" s="24"/>
      <c r="AE3634" s="24"/>
      <c r="AV3634" s="24"/>
      <c r="AW3634" s="24"/>
      <c r="AX3634" s="24"/>
      <c r="AY3634" s="24"/>
    </row>
    <row r="3635" spans="3:51" s="23" customFormat="1">
      <c r="C3635" s="115"/>
      <c r="D3635" s="115"/>
      <c r="E3635" s="115"/>
      <c r="O3635" s="24"/>
      <c r="AB3635" s="24"/>
      <c r="AC3635" s="24"/>
      <c r="AD3635" s="24"/>
      <c r="AE3635" s="24"/>
      <c r="AV3635" s="24"/>
      <c r="AW3635" s="24"/>
      <c r="AX3635" s="24"/>
      <c r="AY3635" s="24"/>
    </row>
    <row r="3636" spans="3:51" s="23" customFormat="1">
      <c r="C3636" s="115"/>
      <c r="D3636" s="115"/>
      <c r="E3636" s="115"/>
      <c r="O3636" s="24"/>
      <c r="AB3636" s="24"/>
      <c r="AC3636" s="24"/>
      <c r="AD3636" s="24"/>
      <c r="AE3636" s="24"/>
      <c r="AV3636" s="24"/>
      <c r="AW3636" s="24"/>
      <c r="AX3636" s="24"/>
      <c r="AY3636" s="24"/>
    </row>
    <row r="3637" spans="3:51" s="23" customFormat="1">
      <c r="C3637" s="115"/>
      <c r="D3637" s="115"/>
      <c r="E3637" s="115"/>
      <c r="O3637" s="24"/>
      <c r="AB3637" s="24"/>
      <c r="AC3637" s="24"/>
      <c r="AD3637" s="24"/>
      <c r="AE3637" s="24"/>
      <c r="AV3637" s="24"/>
      <c r="AW3637" s="24"/>
      <c r="AX3637" s="24"/>
      <c r="AY3637" s="24"/>
    </row>
    <row r="3638" spans="3:51" s="23" customFormat="1">
      <c r="C3638" s="115"/>
      <c r="D3638" s="115"/>
      <c r="E3638" s="115"/>
      <c r="O3638" s="24"/>
      <c r="AB3638" s="24"/>
      <c r="AC3638" s="24"/>
      <c r="AD3638" s="24"/>
      <c r="AE3638" s="24"/>
      <c r="AV3638" s="24"/>
      <c r="AW3638" s="24"/>
      <c r="AX3638" s="24"/>
      <c r="AY3638" s="24"/>
    </row>
    <row r="3639" spans="3:51" s="23" customFormat="1">
      <c r="C3639" s="115"/>
      <c r="D3639" s="115"/>
      <c r="E3639" s="115"/>
      <c r="O3639" s="24"/>
      <c r="AB3639" s="24"/>
      <c r="AC3639" s="24"/>
      <c r="AD3639" s="24"/>
      <c r="AE3639" s="24"/>
      <c r="AV3639" s="24"/>
      <c r="AW3639" s="24"/>
      <c r="AX3639" s="24"/>
      <c r="AY3639" s="24"/>
    </row>
    <row r="3640" spans="3:51" s="23" customFormat="1">
      <c r="C3640" s="115"/>
      <c r="D3640" s="115"/>
      <c r="E3640" s="115"/>
      <c r="O3640" s="24"/>
      <c r="AB3640" s="24"/>
      <c r="AC3640" s="24"/>
      <c r="AD3640" s="24"/>
      <c r="AE3640" s="24"/>
      <c r="AV3640" s="24"/>
      <c r="AW3640" s="24"/>
      <c r="AX3640" s="24"/>
      <c r="AY3640" s="24"/>
    </row>
    <row r="3641" spans="3:51" s="23" customFormat="1">
      <c r="C3641" s="115"/>
      <c r="D3641" s="115"/>
      <c r="E3641" s="115"/>
      <c r="O3641" s="24"/>
      <c r="AB3641" s="24"/>
      <c r="AC3641" s="24"/>
      <c r="AD3641" s="24"/>
      <c r="AE3641" s="24"/>
      <c r="AV3641" s="24"/>
      <c r="AW3641" s="24"/>
      <c r="AX3641" s="24"/>
      <c r="AY3641" s="24"/>
    </row>
    <row r="3642" spans="3:51" s="23" customFormat="1">
      <c r="C3642" s="115"/>
      <c r="D3642" s="115"/>
      <c r="E3642" s="115"/>
      <c r="O3642" s="24"/>
      <c r="AB3642" s="24"/>
      <c r="AC3642" s="24"/>
      <c r="AD3642" s="24"/>
      <c r="AE3642" s="24"/>
      <c r="AV3642" s="24"/>
      <c r="AW3642" s="24"/>
      <c r="AX3642" s="24"/>
      <c r="AY3642" s="24"/>
    </row>
    <row r="3643" spans="3:51" s="23" customFormat="1">
      <c r="C3643" s="115"/>
      <c r="D3643" s="115"/>
      <c r="E3643" s="115"/>
      <c r="O3643" s="24"/>
      <c r="AB3643" s="24"/>
      <c r="AC3643" s="24"/>
      <c r="AD3643" s="24"/>
      <c r="AE3643" s="24"/>
      <c r="AV3643" s="24"/>
      <c r="AW3643" s="24"/>
      <c r="AX3643" s="24"/>
      <c r="AY3643" s="24"/>
    </row>
    <row r="3644" spans="3:51" s="23" customFormat="1">
      <c r="C3644" s="115"/>
      <c r="D3644" s="115"/>
      <c r="E3644" s="115"/>
      <c r="O3644" s="24"/>
      <c r="AB3644" s="24"/>
      <c r="AC3644" s="24"/>
      <c r="AD3644" s="24"/>
      <c r="AE3644" s="24"/>
      <c r="AV3644" s="24"/>
      <c r="AW3644" s="24"/>
      <c r="AX3644" s="24"/>
      <c r="AY3644" s="24"/>
    </row>
    <row r="3645" spans="3:51" s="23" customFormat="1">
      <c r="C3645" s="115"/>
      <c r="D3645" s="115"/>
      <c r="E3645" s="115"/>
      <c r="O3645" s="24"/>
      <c r="AB3645" s="24"/>
      <c r="AC3645" s="24"/>
      <c r="AD3645" s="24"/>
      <c r="AE3645" s="24"/>
      <c r="AV3645" s="24"/>
      <c r="AW3645" s="24"/>
      <c r="AX3645" s="24"/>
      <c r="AY3645" s="24"/>
    </row>
    <row r="3646" spans="3:51" s="23" customFormat="1">
      <c r="C3646" s="115"/>
      <c r="D3646" s="115"/>
      <c r="E3646" s="115"/>
      <c r="O3646" s="24"/>
      <c r="AB3646" s="24"/>
      <c r="AC3646" s="24"/>
      <c r="AD3646" s="24"/>
      <c r="AE3646" s="24"/>
      <c r="AV3646" s="24"/>
      <c r="AW3646" s="24"/>
      <c r="AX3646" s="24"/>
      <c r="AY3646" s="24"/>
    </row>
    <row r="3647" spans="3:51" s="23" customFormat="1">
      <c r="C3647" s="115"/>
      <c r="D3647" s="115"/>
      <c r="E3647" s="115"/>
      <c r="O3647" s="24"/>
      <c r="AB3647" s="24"/>
      <c r="AC3647" s="24"/>
      <c r="AD3647" s="24"/>
      <c r="AE3647" s="24"/>
      <c r="AV3647" s="24"/>
      <c r="AW3647" s="24"/>
      <c r="AX3647" s="24"/>
      <c r="AY3647" s="24"/>
    </row>
    <row r="3648" spans="3:51" s="23" customFormat="1">
      <c r="C3648" s="115"/>
      <c r="D3648" s="115"/>
      <c r="E3648" s="115"/>
      <c r="O3648" s="24"/>
      <c r="AB3648" s="24"/>
      <c r="AC3648" s="24"/>
      <c r="AD3648" s="24"/>
      <c r="AE3648" s="24"/>
      <c r="AV3648" s="24"/>
      <c r="AW3648" s="24"/>
      <c r="AX3648" s="24"/>
      <c r="AY3648" s="24"/>
    </row>
    <row r="3649" spans="3:51" s="23" customFormat="1">
      <c r="C3649" s="115"/>
      <c r="D3649" s="115"/>
      <c r="E3649" s="115"/>
      <c r="O3649" s="24"/>
      <c r="AB3649" s="24"/>
      <c r="AC3649" s="24"/>
      <c r="AD3649" s="24"/>
      <c r="AE3649" s="24"/>
      <c r="AV3649" s="24"/>
      <c r="AW3649" s="24"/>
      <c r="AX3649" s="24"/>
      <c r="AY3649" s="24"/>
    </row>
    <row r="3650" spans="3:51" s="23" customFormat="1">
      <c r="C3650" s="115"/>
      <c r="D3650" s="115"/>
      <c r="E3650" s="115"/>
      <c r="O3650" s="24"/>
      <c r="AB3650" s="24"/>
      <c r="AC3650" s="24"/>
      <c r="AD3650" s="24"/>
      <c r="AE3650" s="24"/>
      <c r="AV3650" s="24"/>
      <c r="AW3650" s="24"/>
      <c r="AX3650" s="24"/>
      <c r="AY3650" s="24"/>
    </row>
    <row r="3651" spans="3:51" s="23" customFormat="1">
      <c r="C3651" s="115"/>
      <c r="D3651" s="115"/>
      <c r="E3651" s="115"/>
      <c r="O3651" s="24"/>
      <c r="AB3651" s="24"/>
      <c r="AC3651" s="24"/>
      <c r="AD3651" s="24"/>
      <c r="AE3651" s="24"/>
      <c r="AV3651" s="24"/>
      <c r="AW3651" s="24"/>
      <c r="AX3651" s="24"/>
      <c r="AY3651" s="24"/>
    </row>
    <row r="3652" spans="3:51" s="23" customFormat="1">
      <c r="C3652" s="115"/>
      <c r="D3652" s="115"/>
      <c r="E3652" s="115"/>
      <c r="O3652" s="24"/>
      <c r="AB3652" s="24"/>
      <c r="AC3652" s="24"/>
      <c r="AD3652" s="24"/>
      <c r="AE3652" s="24"/>
      <c r="AV3652" s="24"/>
      <c r="AW3652" s="24"/>
      <c r="AX3652" s="24"/>
      <c r="AY3652" s="24"/>
    </row>
    <row r="3653" spans="3:51" s="23" customFormat="1">
      <c r="C3653" s="115"/>
      <c r="D3653" s="115"/>
      <c r="E3653" s="115"/>
      <c r="O3653" s="24"/>
      <c r="AB3653" s="24"/>
      <c r="AC3653" s="24"/>
      <c r="AD3653" s="24"/>
      <c r="AE3653" s="24"/>
      <c r="AV3653" s="24"/>
      <c r="AW3653" s="24"/>
      <c r="AX3653" s="24"/>
      <c r="AY3653" s="24"/>
    </row>
    <row r="3654" spans="3:51" s="23" customFormat="1">
      <c r="C3654" s="115"/>
      <c r="D3654" s="115"/>
      <c r="E3654" s="115"/>
      <c r="O3654" s="24"/>
      <c r="AB3654" s="24"/>
      <c r="AC3654" s="24"/>
      <c r="AD3654" s="24"/>
      <c r="AE3654" s="24"/>
      <c r="AV3654" s="24"/>
      <c r="AW3654" s="24"/>
      <c r="AX3654" s="24"/>
      <c r="AY3654" s="24"/>
    </row>
    <row r="3655" spans="3:51" s="23" customFormat="1">
      <c r="C3655" s="115"/>
      <c r="D3655" s="115"/>
      <c r="E3655" s="115"/>
      <c r="O3655" s="24"/>
      <c r="AB3655" s="24"/>
      <c r="AC3655" s="24"/>
      <c r="AD3655" s="24"/>
      <c r="AE3655" s="24"/>
      <c r="AV3655" s="24"/>
      <c r="AW3655" s="24"/>
      <c r="AX3655" s="24"/>
      <c r="AY3655" s="24"/>
    </row>
    <row r="3656" spans="3:51" s="23" customFormat="1">
      <c r="C3656" s="115"/>
      <c r="D3656" s="115"/>
      <c r="E3656" s="115"/>
      <c r="O3656" s="24"/>
      <c r="AB3656" s="24"/>
      <c r="AC3656" s="24"/>
      <c r="AD3656" s="24"/>
      <c r="AE3656" s="24"/>
      <c r="AV3656" s="24"/>
      <c r="AW3656" s="24"/>
      <c r="AX3656" s="24"/>
      <c r="AY3656" s="24"/>
    </row>
    <row r="3657" spans="3:51" s="23" customFormat="1">
      <c r="C3657" s="115"/>
      <c r="D3657" s="115"/>
      <c r="E3657" s="115"/>
      <c r="O3657" s="24"/>
      <c r="AB3657" s="24"/>
      <c r="AC3657" s="24"/>
      <c r="AD3657" s="24"/>
      <c r="AE3657" s="24"/>
      <c r="AV3657" s="24"/>
      <c r="AW3657" s="24"/>
      <c r="AX3657" s="24"/>
      <c r="AY3657" s="24"/>
    </row>
    <row r="3658" spans="3:51" s="23" customFormat="1">
      <c r="C3658" s="115"/>
      <c r="D3658" s="115"/>
      <c r="E3658" s="115"/>
      <c r="O3658" s="24"/>
      <c r="AB3658" s="24"/>
      <c r="AC3658" s="24"/>
      <c r="AD3658" s="24"/>
      <c r="AE3658" s="24"/>
      <c r="AV3658" s="24"/>
      <c r="AW3658" s="24"/>
      <c r="AX3658" s="24"/>
      <c r="AY3658" s="24"/>
    </row>
    <row r="3659" spans="3:51" s="23" customFormat="1">
      <c r="C3659" s="115"/>
      <c r="D3659" s="115"/>
      <c r="E3659" s="115"/>
      <c r="O3659" s="24"/>
      <c r="AB3659" s="24"/>
      <c r="AC3659" s="24"/>
      <c r="AD3659" s="24"/>
      <c r="AE3659" s="24"/>
      <c r="AV3659" s="24"/>
      <c r="AW3659" s="24"/>
      <c r="AX3659" s="24"/>
      <c r="AY3659" s="24"/>
    </row>
    <row r="3660" spans="3:51" s="23" customFormat="1">
      <c r="C3660" s="115"/>
      <c r="D3660" s="115"/>
      <c r="E3660" s="115"/>
      <c r="O3660" s="24"/>
      <c r="AB3660" s="24"/>
      <c r="AC3660" s="24"/>
      <c r="AD3660" s="24"/>
      <c r="AE3660" s="24"/>
      <c r="AV3660" s="24"/>
      <c r="AW3660" s="24"/>
      <c r="AX3660" s="24"/>
      <c r="AY3660" s="24"/>
    </row>
    <row r="3661" spans="3:51" s="23" customFormat="1">
      <c r="C3661" s="115"/>
      <c r="D3661" s="115"/>
      <c r="E3661" s="115"/>
      <c r="O3661" s="24"/>
      <c r="AB3661" s="24"/>
      <c r="AC3661" s="24"/>
      <c r="AD3661" s="24"/>
      <c r="AE3661" s="24"/>
      <c r="AV3661" s="24"/>
      <c r="AW3661" s="24"/>
      <c r="AX3661" s="24"/>
      <c r="AY3661" s="24"/>
    </row>
    <row r="3662" spans="3:51" s="23" customFormat="1">
      <c r="C3662" s="115"/>
      <c r="D3662" s="115"/>
      <c r="E3662" s="115"/>
      <c r="O3662" s="24"/>
      <c r="AB3662" s="24"/>
      <c r="AC3662" s="24"/>
      <c r="AD3662" s="24"/>
      <c r="AE3662" s="24"/>
      <c r="AV3662" s="24"/>
      <c r="AW3662" s="24"/>
      <c r="AX3662" s="24"/>
      <c r="AY3662" s="24"/>
    </row>
    <row r="3663" spans="3:51" s="23" customFormat="1">
      <c r="C3663" s="115"/>
      <c r="D3663" s="115"/>
      <c r="E3663" s="115"/>
      <c r="O3663" s="24"/>
      <c r="AB3663" s="24"/>
      <c r="AC3663" s="24"/>
      <c r="AD3663" s="24"/>
      <c r="AE3663" s="24"/>
      <c r="AV3663" s="24"/>
      <c r="AW3663" s="24"/>
      <c r="AX3663" s="24"/>
      <c r="AY3663" s="24"/>
    </row>
    <row r="3664" spans="3:51" s="23" customFormat="1">
      <c r="C3664" s="115"/>
      <c r="D3664" s="115"/>
      <c r="E3664" s="115"/>
      <c r="O3664" s="24"/>
      <c r="AB3664" s="24"/>
      <c r="AC3664" s="24"/>
      <c r="AD3664" s="24"/>
      <c r="AE3664" s="24"/>
      <c r="AV3664" s="24"/>
      <c r="AW3664" s="24"/>
      <c r="AX3664" s="24"/>
      <c r="AY3664" s="24"/>
    </row>
    <row r="3665" spans="3:51" s="23" customFormat="1">
      <c r="C3665" s="115"/>
      <c r="D3665" s="115"/>
      <c r="E3665" s="115"/>
      <c r="O3665" s="24"/>
      <c r="AB3665" s="24"/>
      <c r="AC3665" s="24"/>
      <c r="AD3665" s="24"/>
      <c r="AE3665" s="24"/>
      <c r="AV3665" s="24"/>
      <c r="AW3665" s="24"/>
      <c r="AX3665" s="24"/>
      <c r="AY3665" s="24"/>
    </row>
    <row r="3666" spans="3:51" s="23" customFormat="1">
      <c r="C3666" s="115"/>
      <c r="D3666" s="115"/>
      <c r="E3666" s="115"/>
      <c r="O3666" s="24"/>
      <c r="AB3666" s="24"/>
      <c r="AC3666" s="24"/>
      <c r="AD3666" s="24"/>
      <c r="AE3666" s="24"/>
      <c r="AV3666" s="24"/>
      <c r="AW3666" s="24"/>
      <c r="AX3666" s="24"/>
      <c r="AY3666" s="24"/>
    </row>
    <row r="3667" spans="3:51" s="23" customFormat="1">
      <c r="C3667" s="115"/>
      <c r="D3667" s="115"/>
      <c r="E3667" s="115"/>
      <c r="O3667" s="24"/>
      <c r="AB3667" s="24"/>
      <c r="AC3667" s="24"/>
      <c r="AD3667" s="24"/>
      <c r="AE3667" s="24"/>
      <c r="AV3667" s="24"/>
      <c r="AW3667" s="24"/>
      <c r="AX3667" s="24"/>
      <c r="AY3667" s="24"/>
    </row>
    <row r="3668" spans="3:51" s="23" customFormat="1">
      <c r="C3668" s="115"/>
      <c r="D3668" s="115"/>
      <c r="E3668" s="115"/>
      <c r="O3668" s="24"/>
      <c r="AB3668" s="24"/>
      <c r="AC3668" s="24"/>
      <c r="AD3668" s="24"/>
      <c r="AE3668" s="24"/>
      <c r="AV3668" s="24"/>
      <c r="AW3668" s="24"/>
      <c r="AX3668" s="24"/>
      <c r="AY3668" s="24"/>
    </row>
    <row r="3669" spans="3:51" s="23" customFormat="1">
      <c r="C3669" s="115"/>
      <c r="D3669" s="115"/>
      <c r="E3669" s="115"/>
      <c r="O3669" s="24"/>
      <c r="AB3669" s="24"/>
      <c r="AC3669" s="24"/>
      <c r="AD3669" s="24"/>
      <c r="AE3669" s="24"/>
      <c r="AV3669" s="24"/>
      <c r="AW3669" s="24"/>
      <c r="AX3669" s="24"/>
      <c r="AY3669" s="24"/>
    </row>
    <row r="3670" spans="3:51" s="23" customFormat="1">
      <c r="C3670" s="115"/>
      <c r="D3670" s="115"/>
      <c r="E3670" s="115"/>
      <c r="O3670" s="24"/>
      <c r="AB3670" s="24"/>
      <c r="AC3670" s="24"/>
      <c r="AD3670" s="24"/>
      <c r="AE3670" s="24"/>
      <c r="AV3670" s="24"/>
      <c r="AW3670" s="24"/>
      <c r="AX3670" s="24"/>
      <c r="AY3670" s="24"/>
    </row>
    <row r="3671" spans="3:51" s="23" customFormat="1">
      <c r="C3671" s="115"/>
      <c r="D3671" s="115"/>
      <c r="E3671" s="115"/>
      <c r="O3671" s="24"/>
      <c r="AB3671" s="24"/>
      <c r="AC3671" s="24"/>
      <c r="AD3671" s="24"/>
      <c r="AE3671" s="24"/>
      <c r="AV3671" s="24"/>
      <c r="AW3671" s="24"/>
      <c r="AX3671" s="24"/>
      <c r="AY3671" s="24"/>
    </row>
    <row r="3672" spans="3:51" s="23" customFormat="1">
      <c r="C3672" s="115"/>
      <c r="D3672" s="115"/>
      <c r="E3672" s="115"/>
      <c r="O3672" s="24"/>
      <c r="AB3672" s="24"/>
      <c r="AC3672" s="24"/>
      <c r="AD3672" s="24"/>
      <c r="AE3672" s="24"/>
      <c r="AV3672" s="24"/>
      <c r="AW3672" s="24"/>
      <c r="AX3672" s="24"/>
      <c r="AY3672" s="24"/>
    </row>
    <row r="3673" spans="3:51" s="23" customFormat="1">
      <c r="C3673" s="115"/>
      <c r="D3673" s="115"/>
      <c r="E3673" s="115"/>
      <c r="O3673" s="24"/>
      <c r="AB3673" s="24"/>
      <c r="AC3673" s="24"/>
      <c r="AD3673" s="24"/>
      <c r="AE3673" s="24"/>
      <c r="AV3673" s="24"/>
      <c r="AW3673" s="24"/>
      <c r="AX3673" s="24"/>
      <c r="AY3673" s="24"/>
    </row>
    <row r="3674" spans="3:51" s="23" customFormat="1">
      <c r="C3674" s="115"/>
      <c r="D3674" s="115"/>
      <c r="E3674" s="115"/>
      <c r="O3674" s="24"/>
      <c r="AB3674" s="24"/>
      <c r="AC3674" s="24"/>
      <c r="AD3674" s="24"/>
      <c r="AE3674" s="24"/>
      <c r="AV3674" s="24"/>
      <c r="AW3674" s="24"/>
      <c r="AX3674" s="24"/>
      <c r="AY3674" s="24"/>
    </row>
    <row r="3675" spans="3:51" s="23" customFormat="1">
      <c r="C3675" s="115"/>
      <c r="D3675" s="115"/>
      <c r="E3675" s="115"/>
      <c r="O3675" s="24"/>
      <c r="AB3675" s="24"/>
      <c r="AC3675" s="24"/>
      <c r="AD3675" s="24"/>
      <c r="AE3675" s="24"/>
      <c r="AV3675" s="24"/>
      <c r="AW3675" s="24"/>
      <c r="AX3675" s="24"/>
      <c r="AY3675" s="24"/>
    </row>
    <row r="3676" spans="3:51" s="23" customFormat="1">
      <c r="C3676" s="115"/>
      <c r="D3676" s="115"/>
      <c r="E3676" s="115"/>
      <c r="O3676" s="24"/>
      <c r="AB3676" s="24"/>
      <c r="AC3676" s="24"/>
      <c r="AD3676" s="24"/>
      <c r="AE3676" s="24"/>
      <c r="AV3676" s="24"/>
      <c r="AW3676" s="24"/>
      <c r="AX3676" s="24"/>
      <c r="AY3676" s="24"/>
    </row>
    <row r="3677" spans="3:51" s="23" customFormat="1">
      <c r="C3677" s="115"/>
      <c r="D3677" s="115"/>
      <c r="E3677" s="115"/>
      <c r="O3677" s="24"/>
      <c r="AB3677" s="24"/>
      <c r="AC3677" s="24"/>
      <c r="AD3677" s="24"/>
      <c r="AE3677" s="24"/>
      <c r="AV3677" s="24"/>
      <c r="AW3677" s="24"/>
      <c r="AX3677" s="24"/>
      <c r="AY3677" s="24"/>
    </row>
    <row r="3678" spans="3:51" s="23" customFormat="1">
      <c r="C3678" s="115"/>
      <c r="D3678" s="115"/>
      <c r="E3678" s="115"/>
      <c r="O3678" s="24"/>
      <c r="AB3678" s="24"/>
      <c r="AC3678" s="24"/>
      <c r="AD3678" s="24"/>
      <c r="AE3678" s="24"/>
      <c r="AV3678" s="24"/>
      <c r="AW3678" s="24"/>
      <c r="AX3678" s="24"/>
      <c r="AY3678" s="24"/>
    </row>
    <row r="3679" spans="3:51" s="23" customFormat="1">
      <c r="C3679" s="115"/>
      <c r="D3679" s="115"/>
      <c r="E3679" s="115"/>
      <c r="O3679" s="24"/>
      <c r="AB3679" s="24"/>
      <c r="AC3679" s="24"/>
      <c r="AD3679" s="24"/>
      <c r="AE3679" s="24"/>
      <c r="AV3679" s="24"/>
      <c r="AW3679" s="24"/>
      <c r="AX3679" s="24"/>
      <c r="AY3679" s="24"/>
    </row>
    <row r="3680" spans="3:51" s="23" customFormat="1">
      <c r="C3680" s="115"/>
      <c r="D3680" s="115"/>
      <c r="E3680" s="115"/>
      <c r="O3680" s="24"/>
      <c r="AB3680" s="24"/>
      <c r="AC3680" s="24"/>
      <c r="AD3680" s="24"/>
      <c r="AE3680" s="24"/>
      <c r="AV3680" s="24"/>
      <c r="AW3680" s="24"/>
      <c r="AX3680" s="24"/>
      <c r="AY3680" s="24"/>
    </row>
    <row r="3681" spans="3:51" s="23" customFormat="1">
      <c r="C3681" s="115"/>
      <c r="D3681" s="115"/>
      <c r="E3681" s="115"/>
      <c r="O3681" s="24"/>
      <c r="AB3681" s="24"/>
      <c r="AC3681" s="24"/>
      <c r="AD3681" s="24"/>
      <c r="AE3681" s="24"/>
      <c r="AV3681" s="24"/>
      <c r="AW3681" s="24"/>
      <c r="AX3681" s="24"/>
      <c r="AY3681" s="24"/>
    </row>
    <row r="3682" spans="3:51" s="23" customFormat="1">
      <c r="C3682" s="115"/>
      <c r="D3682" s="115"/>
      <c r="E3682" s="115"/>
      <c r="O3682" s="24"/>
      <c r="AB3682" s="24"/>
      <c r="AC3682" s="24"/>
      <c r="AD3682" s="24"/>
      <c r="AE3682" s="24"/>
      <c r="AV3682" s="24"/>
      <c r="AW3682" s="24"/>
      <c r="AX3682" s="24"/>
      <c r="AY3682" s="24"/>
    </row>
    <row r="3683" spans="3:51" s="23" customFormat="1">
      <c r="C3683" s="115"/>
      <c r="D3683" s="115"/>
      <c r="E3683" s="115"/>
      <c r="O3683" s="24"/>
      <c r="AB3683" s="24"/>
      <c r="AC3683" s="24"/>
      <c r="AD3683" s="24"/>
      <c r="AE3683" s="24"/>
      <c r="AV3683" s="24"/>
      <c r="AW3683" s="24"/>
      <c r="AX3683" s="24"/>
      <c r="AY3683" s="24"/>
    </row>
    <row r="3684" spans="3:51" s="23" customFormat="1">
      <c r="C3684" s="115"/>
      <c r="D3684" s="115"/>
      <c r="E3684" s="115"/>
      <c r="O3684" s="24"/>
      <c r="AB3684" s="24"/>
      <c r="AC3684" s="24"/>
      <c r="AD3684" s="24"/>
      <c r="AE3684" s="24"/>
      <c r="AV3684" s="24"/>
      <c r="AW3684" s="24"/>
      <c r="AX3684" s="24"/>
      <c r="AY3684" s="24"/>
    </row>
    <row r="3685" spans="3:51" s="23" customFormat="1">
      <c r="C3685" s="115"/>
      <c r="D3685" s="115"/>
      <c r="E3685" s="115"/>
      <c r="O3685" s="24"/>
      <c r="AB3685" s="24"/>
      <c r="AC3685" s="24"/>
      <c r="AD3685" s="24"/>
      <c r="AE3685" s="24"/>
      <c r="AV3685" s="24"/>
      <c r="AW3685" s="24"/>
      <c r="AX3685" s="24"/>
      <c r="AY3685" s="24"/>
    </row>
    <row r="3686" spans="3:51" s="23" customFormat="1">
      <c r="C3686" s="115"/>
      <c r="D3686" s="115"/>
      <c r="E3686" s="115"/>
      <c r="O3686" s="24"/>
      <c r="AB3686" s="24"/>
      <c r="AC3686" s="24"/>
      <c r="AD3686" s="24"/>
      <c r="AE3686" s="24"/>
      <c r="AV3686" s="24"/>
      <c r="AW3686" s="24"/>
      <c r="AX3686" s="24"/>
      <c r="AY3686" s="24"/>
    </row>
    <row r="3687" spans="3:51" s="23" customFormat="1">
      <c r="C3687" s="115"/>
      <c r="D3687" s="115"/>
      <c r="E3687" s="115"/>
      <c r="O3687" s="24"/>
      <c r="AB3687" s="24"/>
      <c r="AC3687" s="24"/>
      <c r="AD3687" s="24"/>
      <c r="AE3687" s="24"/>
      <c r="AV3687" s="24"/>
      <c r="AW3687" s="24"/>
      <c r="AX3687" s="24"/>
      <c r="AY3687" s="24"/>
    </row>
    <row r="3688" spans="3:51" s="23" customFormat="1">
      <c r="C3688" s="115"/>
      <c r="D3688" s="115"/>
      <c r="E3688" s="115"/>
      <c r="O3688" s="24"/>
      <c r="AB3688" s="24"/>
      <c r="AC3688" s="24"/>
      <c r="AD3688" s="24"/>
      <c r="AE3688" s="24"/>
      <c r="AV3688" s="24"/>
      <c r="AW3688" s="24"/>
      <c r="AX3688" s="24"/>
      <c r="AY3688" s="24"/>
    </row>
    <row r="3689" spans="3:51" s="23" customFormat="1">
      <c r="C3689" s="115"/>
      <c r="D3689" s="115"/>
      <c r="E3689" s="115"/>
      <c r="O3689" s="24"/>
      <c r="AB3689" s="24"/>
      <c r="AC3689" s="24"/>
      <c r="AD3689" s="24"/>
      <c r="AE3689" s="24"/>
      <c r="AV3689" s="24"/>
      <c r="AW3689" s="24"/>
      <c r="AX3689" s="24"/>
      <c r="AY3689" s="24"/>
    </row>
    <row r="3690" spans="3:51" s="23" customFormat="1">
      <c r="C3690" s="115"/>
      <c r="D3690" s="115"/>
      <c r="E3690" s="115"/>
      <c r="O3690" s="24"/>
      <c r="AB3690" s="24"/>
      <c r="AC3690" s="24"/>
      <c r="AD3690" s="24"/>
      <c r="AE3690" s="24"/>
      <c r="AV3690" s="24"/>
      <c r="AW3690" s="24"/>
      <c r="AX3690" s="24"/>
      <c r="AY3690" s="24"/>
    </row>
    <row r="3691" spans="3:51" s="23" customFormat="1">
      <c r="C3691" s="115"/>
      <c r="D3691" s="115"/>
      <c r="E3691" s="115"/>
      <c r="O3691" s="24"/>
      <c r="AB3691" s="24"/>
      <c r="AC3691" s="24"/>
      <c r="AD3691" s="24"/>
      <c r="AE3691" s="24"/>
      <c r="AV3691" s="24"/>
      <c r="AW3691" s="24"/>
      <c r="AX3691" s="24"/>
      <c r="AY3691" s="24"/>
    </row>
    <row r="3692" spans="3:51" s="23" customFormat="1">
      <c r="C3692" s="115"/>
      <c r="D3692" s="115"/>
      <c r="E3692" s="115"/>
      <c r="O3692" s="24"/>
      <c r="AB3692" s="24"/>
      <c r="AC3692" s="24"/>
      <c r="AD3692" s="24"/>
      <c r="AE3692" s="24"/>
      <c r="AV3692" s="24"/>
      <c r="AW3692" s="24"/>
      <c r="AX3692" s="24"/>
      <c r="AY3692" s="24"/>
    </row>
    <row r="3693" spans="3:51" s="23" customFormat="1">
      <c r="C3693" s="115"/>
      <c r="D3693" s="115"/>
      <c r="E3693" s="115"/>
      <c r="O3693" s="24"/>
      <c r="AB3693" s="24"/>
      <c r="AC3693" s="24"/>
      <c r="AD3693" s="24"/>
      <c r="AE3693" s="24"/>
      <c r="AV3693" s="24"/>
      <c r="AW3693" s="24"/>
      <c r="AX3693" s="24"/>
      <c r="AY3693" s="24"/>
    </row>
    <row r="3694" spans="3:51" s="23" customFormat="1">
      <c r="C3694" s="115"/>
      <c r="D3694" s="115"/>
      <c r="E3694" s="115"/>
      <c r="O3694" s="24"/>
      <c r="AB3694" s="24"/>
      <c r="AC3694" s="24"/>
      <c r="AD3694" s="24"/>
      <c r="AE3694" s="24"/>
      <c r="AV3694" s="24"/>
      <c r="AW3694" s="24"/>
      <c r="AX3694" s="24"/>
      <c r="AY3694" s="24"/>
    </row>
    <row r="3695" spans="3:51" s="23" customFormat="1">
      <c r="C3695" s="115"/>
      <c r="D3695" s="115"/>
      <c r="E3695" s="115"/>
      <c r="O3695" s="24"/>
      <c r="AB3695" s="24"/>
      <c r="AC3695" s="24"/>
      <c r="AD3695" s="24"/>
      <c r="AE3695" s="24"/>
      <c r="AV3695" s="24"/>
      <c r="AW3695" s="24"/>
      <c r="AX3695" s="24"/>
      <c r="AY3695" s="24"/>
    </row>
    <row r="3696" spans="3:51" s="23" customFormat="1">
      <c r="C3696" s="115"/>
      <c r="D3696" s="115"/>
      <c r="E3696" s="115"/>
      <c r="O3696" s="24"/>
      <c r="AB3696" s="24"/>
      <c r="AC3696" s="24"/>
      <c r="AD3696" s="24"/>
      <c r="AE3696" s="24"/>
      <c r="AV3696" s="24"/>
      <c r="AW3696" s="24"/>
      <c r="AX3696" s="24"/>
      <c r="AY3696" s="24"/>
    </row>
    <row r="3697" spans="3:51" s="23" customFormat="1">
      <c r="C3697" s="115"/>
      <c r="D3697" s="115"/>
      <c r="E3697" s="115"/>
      <c r="O3697" s="24"/>
      <c r="AB3697" s="24"/>
      <c r="AC3697" s="24"/>
      <c r="AD3697" s="24"/>
      <c r="AE3697" s="24"/>
      <c r="AV3697" s="24"/>
      <c r="AW3697" s="24"/>
      <c r="AX3697" s="24"/>
      <c r="AY3697" s="24"/>
    </row>
    <row r="3698" spans="3:51" s="23" customFormat="1">
      <c r="C3698" s="115"/>
      <c r="D3698" s="115"/>
      <c r="E3698" s="115"/>
      <c r="O3698" s="24"/>
      <c r="AB3698" s="24"/>
      <c r="AC3698" s="24"/>
      <c r="AD3698" s="24"/>
      <c r="AE3698" s="24"/>
      <c r="AV3698" s="24"/>
      <c r="AW3698" s="24"/>
      <c r="AX3698" s="24"/>
      <c r="AY3698" s="24"/>
    </row>
    <row r="3699" spans="3:51" s="23" customFormat="1">
      <c r="C3699" s="115"/>
      <c r="D3699" s="115"/>
      <c r="E3699" s="115"/>
      <c r="O3699" s="24"/>
      <c r="AB3699" s="24"/>
      <c r="AC3699" s="24"/>
      <c r="AD3699" s="24"/>
      <c r="AE3699" s="24"/>
      <c r="AV3699" s="24"/>
      <c r="AW3699" s="24"/>
      <c r="AX3699" s="24"/>
      <c r="AY3699" s="24"/>
    </row>
    <row r="3700" spans="3:51" s="23" customFormat="1">
      <c r="C3700" s="115"/>
      <c r="D3700" s="115"/>
      <c r="E3700" s="115"/>
      <c r="O3700" s="24"/>
      <c r="AB3700" s="24"/>
      <c r="AC3700" s="24"/>
      <c r="AD3700" s="24"/>
      <c r="AE3700" s="24"/>
      <c r="AV3700" s="24"/>
      <c r="AW3700" s="24"/>
      <c r="AX3700" s="24"/>
      <c r="AY3700" s="24"/>
    </row>
    <row r="3701" spans="3:51" s="23" customFormat="1">
      <c r="C3701" s="115"/>
      <c r="D3701" s="115"/>
      <c r="E3701" s="115"/>
      <c r="O3701" s="24"/>
      <c r="AB3701" s="24"/>
      <c r="AC3701" s="24"/>
      <c r="AD3701" s="24"/>
      <c r="AE3701" s="24"/>
      <c r="AV3701" s="24"/>
      <c r="AW3701" s="24"/>
      <c r="AX3701" s="24"/>
      <c r="AY3701" s="24"/>
    </row>
    <row r="3702" spans="3:51" s="23" customFormat="1">
      <c r="C3702" s="115"/>
      <c r="D3702" s="115"/>
      <c r="E3702" s="115"/>
      <c r="O3702" s="24"/>
      <c r="AB3702" s="24"/>
      <c r="AC3702" s="24"/>
      <c r="AD3702" s="24"/>
      <c r="AE3702" s="24"/>
      <c r="AV3702" s="24"/>
      <c r="AW3702" s="24"/>
      <c r="AX3702" s="24"/>
      <c r="AY3702" s="24"/>
    </row>
    <row r="3703" spans="3:51" s="23" customFormat="1">
      <c r="C3703" s="115"/>
      <c r="D3703" s="115"/>
      <c r="E3703" s="115"/>
      <c r="O3703" s="24"/>
      <c r="AB3703" s="24"/>
      <c r="AC3703" s="24"/>
      <c r="AD3703" s="24"/>
      <c r="AE3703" s="24"/>
      <c r="AV3703" s="24"/>
      <c r="AW3703" s="24"/>
      <c r="AX3703" s="24"/>
      <c r="AY3703" s="24"/>
    </row>
    <row r="3704" spans="3:51" s="23" customFormat="1">
      <c r="C3704" s="115"/>
      <c r="D3704" s="115"/>
      <c r="E3704" s="115"/>
      <c r="O3704" s="24"/>
      <c r="AB3704" s="24"/>
      <c r="AC3704" s="24"/>
      <c r="AD3704" s="24"/>
      <c r="AE3704" s="24"/>
      <c r="AV3704" s="24"/>
      <c r="AW3704" s="24"/>
      <c r="AX3704" s="24"/>
      <c r="AY3704" s="24"/>
    </row>
    <row r="3705" spans="3:51" s="23" customFormat="1">
      <c r="C3705" s="115"/>
      <c r="D3705" s="115"/>
      <c r="E3705" s="115"/>
      <c r="O3705" s="24"/>
      <c r="AB3705" s="24"/>
      <c r="AC3705" s="24"/>
      <c r="AD3705" s="24"/>
      <c r="AE3705" s="24"/>
      <c r="AV3705" s="24"/>
      <c r="AW3705" s="24"/>
      <c r="AX3705" s="24"/>
      <c r="AY3705" s="24"/>
    </row>
    <row r="3706" spans="3:51" s="23" customFormat="1">
      <c r="C3706" s="115"/>
      <c r="D3706" s="115"/>
      <c r="E3706" s="115"/>
      <c r="O3706" s="24"/>
      <c r="AB3706" s="24"/>
      <c r="AC3706" s="24"/>
      <c r="AD3706" s="24"/>
      <c r="AE3706" s="24"/>
      <c r="AV3706" s="24"/>
      <c r="AW3706" s="24"/>
      <c r="AX3706" s="24"/>
      <c r="AY3706" s="24"/>
    </row>
    <row r="3707" spans="3:51" s="23" customFormat="1">
      <c r="C3707" s="115"/>
      <c r="D3707" s="115"/>
      <c r="E3707" s="115"/>
      <c r="O3707" s="24"/>
      <c r="AB3707" s="24"/>
      <c r="AC3707" s="24"/>
      <c r="AD3707" s="24"/>
      <c r="AE3707" s="24"/>
      <c r="AV3707" s="24"/>
      <c r="AW3707" s="24"/>
      <c r="AX3707" s="24"/>
      <c r="AY3707" s="24"/>
    </row>
    <row r="3708" spans="3:51" s="23" customFormat="1">
      <c r="C3708" s="115"/>
      <c r="D3708" s="115"/>
      <c r="E3708" s="115"/>
      <c r="O3708" s="24"/>
      <c r="AB3708" s="24"/>
      <c r="AC3708" s="24"/>
      <c r="AD3708" s="24"/>
      <c r="AE3708" s="24"/>
      <c r="AV3708" s="24"/>
      <c r="AW3708" s="24"/>
      <c r="AX3708" s="24"/>
      <c r="AY3708" s="24"/>
    </row>
    <row r="3709" spans="3:51" s="23" customFormat="1">
      <c r="C3709" s="115"/>
      <c r="D3709" s="115"/>
      <c r="E3709" s="115"/>
      <c r="O3709" s="24"/>
      <c r="AB3709" s="24"/>
      <c r="AC3709" s="24"/>
      <c r="AD3709" s="24"/>
      <c r="AE3709" s="24"/>
      <c r="AV3709" s="24"/>
      <c r="AW3709" s="24"/>
      <c r="AX3709" s="24"/>
      <c r="AY3709" s="24"/>
    </row>
    <row r="3710" spans="3:51" s="23" customFormat="1">
      <c r="C3710" s="115"/>
      <c r="D3710" s="115"/>
      <c r="E3710" s="115"/>
      <c r="O3710" s="24"/>
      <c r="AB3710" s="24"/>
      <c r="AC3710" s="24"/>
      <c r="AD3710" s="24"/>
      <c r="AE3710" s="24"/>
      <c r="AV3710" s="24"/>
      <c r="AW3710" s="24"/>
      <c r="AX3710" s="24"/>
      <c r="AY3710" s="24"/>
    </row>
    <row r="3711" spans="3:51" s="23" customFormat="1">
      <c r="C3711" s="115"/>
      <c r="D3711" s="115"/>
      <c r="E3711" s="115"/>
      <c r="O3711" s="24"/>
      <c r="AB3711" s="24"/>
      <c r="AC3711" s="24"/>
      <c r="AD3711" s="24"/>
      <c r="AE3711" s="24"/>
      <c r="AV3711" s="24"/>
      <c r="AW3711" s="24"/>
      <c r="AX3711" s="24"/>
      <c r="AY3711" s="24"/>
    </row>
    <row r="3712" spans="3:51" s="23" customFormat="1">
      <c r="C3712" s="115"/>
      <c r="D3712" s="115"/>
      <c r="E3712" s="115"/>
      <c r="O3712" s="24"/>
      <c r="AB3712" s="24"/>
      <c r="AC3712" s="24"/>
      <c r="AD3712" s="24"/>
      <c r="AE3712" s="24"/>
      <c r="AV3712" s="24"/>
      <c r="AW3712" s="24"/>
      <c r="AX3712" s="24"/>
      <c r="AY3712" s="24"/>
    </row>
    <row r="3713" spans="3:51" s="23" customFormat="1">
      <c r="C3713" s="115"/>
      <c r="D3713" s="115"/>
      <c r="E3713" s="115"/>
      <c r="O3713" s="24"/>
      <c r="AB3713" s="24"/>
      <c r="AC3713" s="24"/>
      <c r="AD3713" s="24"/>
      <c r="AE3713" s="24"/>
      <c r="AV3713" s="24"/>
      <c r="AW3713" s="24"/>
      <c r="AX3713" s="24"/>
      <c r="AY3713" s="24"/>
    </row>
    <row r="3714" spans="3:51" s="23" customFormat="1">
      <c r="C3714" s="115"/>
      <c r="D3714" s="115"/>
      <c r="E3714" s="115"/>
      <c r="O3714" s="24"/>
      <c r="AB3714" s="24"/>
      <c r="AC3714" s="24"/>
      <c r="AD3714" s="24"/>
      <c r="AE3714" s="24"/>
      <c r="AV3714" s="24"/>
      <c r="AW3714" s="24"/>
      <c r="AX3714" s="24"/>
      <c r="AY3714" s="24"/>
    </row>
    <row r="3715" spans="3:51" s="23" customFormat="1">
      <c r="C3715" s="115"/>
      <c r="D3715" s="115"/>
      <c r="E3715" s="115"/>
      <c r="O3715" s="24"/>
      <c r="AB3715" s="24"/>
      <c r="AC3715" s="24"/>
      <c r="AD3715" s="24"/>
      <c r="AE3715" s="24"/>
      <c r="AV3715" s="24"/>
      <c r="AW3715" s="24"/>
      <c r="AX3715" s="24"/>
      <c r="AY3715" s="24"/>
    </row>
    <row r="3716" spans="3:51" s="23" customFormat="1">
      <c r="C3716" s="115"/>
      <c r="D3716" s="115"/>
      <c r="E3716" s="115"/>
      <c r="O3716" s="24"/>
      <c r="AB3716" s="24"/>
      <c r="AC3716" s="24"/>
      <c r="AD3716" s="24"/>
      <c r="AE3716" s="24"/>
      <c r="AV3716" s="24"/>
      <c r="AW3716" s="24"/>
      <c r="AX3716" s="24"/>
      <c r="AY3716" s="24"/>
    </row>
    <row r="3717" spans="3:51" s="23" customFormat="1">
      <c r="C3717" s="115"/>
      <c r="D3717" s="115"/>
      <c r="E3717" s="115"/>
      <c r="O3717" s="24"/>
      <c r="AB3717" s="24"/>
      <c r="AC3717" s="24"/>
      <c r="AD3717" s="24"/>
      <c r="AE3717" s="24"/>
      <c r="AV3717" s="24"/>
      <c r="AW3717" s="24"/>
      <c r="AX3717" s="24"/>
      <c r="AY3717" s="24"/>
    </row>
    <row r="3718" spans="3:51" s="23" customFormat="1">
      <c r="C3718" s="115"/>
      <c r="D3718" s="115"/>
      <c r="E3718" s="115"/>
      <c r="O3718" s="24"/>
      <c r="AB3718" s="24"/>
      <c r="AC3718" s="24"/>
      <c r="AD3718" s="24"/>
      <c r="AE3718" s="24"/>
      <c r="AV3718" s="24"/>
      <c r="AW3718" s="24"/>
      <c r="AX3718" s="24"/>
      <c r="AY3718" s="24"/>
    </row>
    <row r="3719" spans="3:51" s="23" customFormat="1">
      <c r="C3719" s="115"/>
      <c r="D3719" s="115"/>
      <c r="E3719" s="115"/>
      <c r="O3719" s="24"/>
      <c r="AB3719" s="24"/>
      <c r="AC3719" s="24"/>
      <c r="AD3719" s="24"/>
      <c r="AE3719" s="24"/>
      <c r="AV3719" s="24"/>
      <c r="AW3719" s="24"/>
      <c r="AX3719" s="24"/>
      <c r="AY3719" s="24"/>
    </row>
    <row r="3720" spans="3:51" s="23" customFormat="1">
      <c r="C3720" s="115"/>
      <c r="D3720" s="115"/>
      <c r="E3720" s="115"/>
      <c r="O3720" s="24"/>
      <c r="AB3720" s="24"/>
      <c r="AC3720" s="24"/>
      <c r="AD3720" s="24"/>
      <c r="AE3720" s="24"/>
      <c r="AV3720" s="24"/>
      <c r="AW3720" s="24"/>
      <c r="AX3720" s="24"/>
      <c r="AY3720" s="24"/>
    </row>
    <row r="3721" spans="3:51" s="23" customFormat="1">
      <c r="C3721" s="115"/>
      <c r="D3721" s="115"/>
      <c r="E3721" s="115"/>
      <c r="O3721" s="24"/>
      <c r="AB3721" s="24"/>
      <c r="AC3721" s="24"/>
      <c r="AD3721" s="24"/>
      <c r="AE3721" s="24"/>
      <c r="AV3721" s="24"/>
      <c r="AW3721" s="24"/>
      <c r="AX3721" s="24"/>
      <c r="AY3721" s="24"/>
    </row>
    <row r="3722" spans="3:51" s="23" customFormat="1">
      <c r="C3722" s="115"/>
      <c r="D3722" s="115"/>
      <c r="E3722" s="115"/>
      <c r="O3722" s="24"/>
      <c r="AB3722" s="24"/>
      <c r="AC3722" s="24"/>
      <c r="AD3722" s="24"/>
      <c r="AE3722" s="24"/>
      <c r="AV3722" s="24"/>
      <c r="AW3722" s="24"/>
      <c r="AX3722" s="24"/>
      <c r="AY3722" s="24"/>
    </row>
    <row r="3723" spans="3:51" s="23" customFormat="1">
      <c r="C3723" s="115"/>
      <c r="D3723" s="115"/>
      <c r="E3723" s="115"/>
      <c r="O3723" s="24"/>
      <c r="AB3723" s="24"/>
      <c r="AC3723" s="24"/>
      <c r="AD3723" s="24"/>
      <c r="AE3723" s="24"/>
      <c r="AV3723" s="24"/>
      <c r="AW3723" s="24"/>
      <c r="AX3723" s="24"/>
      <c r="AY3723" s="24"/>
    </row>
    <row r="3724" spans="3:51" s="23" customFormat="1">
      <c r="C3724" s="115"/>
      <c r="D3724" s="115"/>
      <c r="E3724" s="115"/>
      <c r="O3724" s="24"/>
      <c r="AB3724" s="24"/>
      <c r="AC3724" s="24"/>
      <c r="AD3724" s="24"/>
      <c r="AE3724" s="24"/>
      <c r="AV3724" s="24"/>
      <c r="AW3724" s="24"/>
      <c r="AX3724" s="24"/>
      <c r="AY3724" s="24"/>
    </row>
    <row r="3725" spans="3:51" s="23" customFormat="1">
      <c r="C3725" s="115"/>
      <c r="D3725" s="115"/>
      <c r="E3725" s="115"/>
      <c r="O3725" s="24"/>
      <c r="AB3725" s="24"/>
      <c r="AC3725" s="24"/>
      <c r="AD3725" s="24"/>
      <c r="AE3725" s="24"/>
      <c r="AV3725" s="24"/>
      <c r="AW3725" s="24"/>
      <c r="AX3725" s="24"/>
      <c r="AY3725" s="24"/>
    </row>
    <row r="3726" spans="3:51" s="23" customFormat="1">
      <c r="C3726" s="115"/>
      <c r="D3726" s="115"/>
      <c r="E3726" s="115"/>
      <c r="O3726" s="24"/>
      <c r="AB3726" s="24"/>
      <c r="AC3726" s="24"/>
      <c r="AD3726" s="24"/>
      <c r="AE3726" s="24"/>
      <c r="AV3726" s="24"/>
      <c r="AW3726" s="24"/>
      <c r="AX3726" s="24"/>
      <c r="AY3726" s="24"/>
    </row>
    <row r="3727" spans="3:51" s="23" customFormat="1">
      <c r="C3727" s="115"/>
      <c r="D3727" s="115"/>
      <c r="E3727" s="115"/>
      <c r="O3727" s="24"/>
      <c r="AB3727" s="24"/>
      <c r="AC3727" s="24"/>
      <c r="AD3727" s="24"/>
      <c r="AE3727" s="24"/>
      <c r="AV3727" s="24"/>
      <c r="AW3727" s="24"/>
      <c r="AX3727" s="24"/>
      <c r="AY3727" s="24"/>
    </row>
    <row r="3728" spans="3:51" s="23" customFormat="1">
      <c r="C3728" s="115"/>
      <c r="D3728" s="115"/>
      <c r="E3728" s="115"/>
      <c r="O3728" s="24"/>
      <c r="AB3728" s="24"/>
      <c r="AC3728" s="24"/>
      <c r="AD3728" s="24"/>
      <c r="AE3728" s="24"/>
      <c r="AV3728" s="24"/>
      <c r="AW3728" s="24"/>
      <c r="AX3728" s="24"/>
      <c r="AY3728" s="24"/>
    </row>
    <row r="3729" spans="3:51" s="23" customFormat="1">
      <c r="C3729" s="115"/>
      <c r="D3729" s="115"/>
      <c r="E3729" s="115"/>
      <c r="O3729" s="24"/>
      <c r="AB3729" s="24"/>
      <c r="AC3729" s="24"/>
      <c r="AD3729" s="24"/>
      <c r="AE3729" s="24"/>
      <c r="AV3729" s="24"/>
      <c r="AW3729" s="24"/>
      <c r="AX3729" s="24"/>
      <c r="AY3729" s="24"/>
    </row>
    <row r="3730" spans="3:51" s="23" customFormat="1">
      <c r="C3730" s="115"/>
      <c r="D3730" s="115"/>
      <c r="E3730" s="115"/>
      <c r="O3730" s="24"/>
      <c r="AB3730" s="24"/>
      <c r="AC3730" s="24"/>
      <c r="AD3730" s="24"/>
      <c r="AE3730" s="24"/>
      <c r="AV3730" s="24"/>
      <c r="AW3730" s="24"/>
      <c r="AX3730" s="24"/>
      <c r="AY3730" s="24"/>
    </row>
    <row r="3731" spans="3:51" s="23" customFormat="1">
      <c r="C3731" s="115"/>
      <c r="D3731" s="115"/>
      <c r="E3731" s="115"/>
      <c r="O3731" s="24"/>
      <c r="AB3731" s="24"/>
      <c r="AC3731" s="24"/>
      <c r="AD3731" s="24"/>
      <c r="AE3731" s="24"/>
      <c r="AV3731" s="24"/>
      <c r="AW3731" s="24"/>
      <c r="AX3731" s="24"/>
      <c r="AY3731" s="24"/>
    </row>
    <row r="3732" spans="3:51" s="23" customFormat="1">
      <c r="C3732" s="115"/>
      <c r="D3732" s="115"/>
      <c r="E3732" s="115"/>
      <c r="O3732" s="24"/>
      <c r="AB3732" s="24"/>
      <c r="AC3732" s="24"/>
      <c r="AD3732" s="24"/>
      <c r="AE3732" s="24"/>
      <c r="AV3732" s="24"/>
      <c r="AW3732" s="24"/>
      <c r="AX3732" s="24"/>
      <c r="AY3732" s="24"/>
    </row>
    <row r="3733" spans="3:51" s="23" customFormat="1">
      <c r="C3733" s="115"/>
      <c r="D3733" s="115"/>
      <c r="E3733" s="115"/>
      <c r="O3733" s="24"/>
      <c r="AB3733" s="24"/>
      <c r="AC3733" s="24"/>
      <c r="AD3733" s="24"/>
      <c r="AE3733" s="24"/>
      <c r="AV3733" s="24"/>
      <c r="AW3733" s="24"/>
      <c r="AX3733" s="24"/>
      <c r="AY3733" s="24"/>
    </row>
    <row r="3734" spans="3:51" s="23" customFormat="1">
      <c r="C3734" s="115"/>
      <c r="D3734" s="115"/>
      <c r="E3734" s="115"/>
      <c r="O3734" s="24"/>
      <c r="AB3734" s="24"/>
      <c r="AC3734" s="24"/>
      <c r="AD3734" s="24"/>
      <c r="AE3734" s="24"/>
      <c r="AV3734" s="24"/>
      <c r="AW3734" s="24"/>
      <c r="AX3734" s="24"/>
      <c r="AY3734" s="24"/>
    </row>
    <row r="3735" spans="3:51" s="23" customFormat="1">
      <c r="C3735" s="115"/>
      <c r="D3735" s="115"/>
      <c r="E3735" s="115"/>
      <c r="O3735" s="24"/>
      <c r="AB3735" s="24"/>
      <c r="AC3735" s="24"/>
      <c r="AD3735" s="24"/>
      <c r="AE3735" s="24"/>
      <c r="AV3735" s="24"/>
      <c r="AW3735" s="24"/>
      <c r="AX3735" s="24"/>
      <c r="AY3735" s="24"/>
    </row>
    <row r="3736" spans="3:51" s="23" customFormat="1">
      <c r="C3736" s="115"/>
      <c r="D3736" s="115"/>
      <c r="E3736" s="115"/>
      <c r="O3736" s="24"/>
      <c r="AB3736" s="24"/>
      <c r="AC3736" s="24"/>
      <c r="AD3736" s="24"/>
      <c r="AE3736" s="24"/>
      <c r="AV3736" s="24"/>
      <c r="AW3736" s="24"/>
      <c r="AX3736" s="24"/>
      <c r="AY3736" s="24"/>
    </row>
    <row r="3737" spans="3:51" s="23" customFormat="1">
      <c r="C3737" s="115"/>
      <c r="D3737" s="115"/>
      <c r="E3737" s="115"/>
      <c r="O3737" s="24"/>
      <c r="AB3737" s="24"/>
      <c r="AC3737" s="24"/>
      <c r="AD3737" s="24"/>
      <c r="AE3737" s="24"/>
      <c r="AV3737" s="24"/>
      <c r="AW3737" s="24"/>
      <c r="AX3737" s="24"/>
      <c r="AY3737" s="24"/>
    </row>
    <row r="3738" spans="3:51" s="23" customFormat="1">
      <c r="C3738" s="115"/>
      <c r="D3738" s="115"/>
      <c r="E3738" s="115"/>
      <c r="O3738" s="24"/>
      <c r="AB3738" s="24"/>
      <c r="AC3738" s="24"/>
      <c r="AD3738" s="24"/>
      <c r="AE3738" s="24"/>
      <c r="AV3738" s="24"/>
      <c r="AW3738" s="24"/>
      <c r="AX3738" s="24"/>
      <c r="AY3738" s="24"/>
    </row>
    <row r="3739" spans="3:51" s="23" customFormat="1">
      <c r="C3739" s="115"/>
      <c r="D3739" s="115"/>
      <c r="E3739" s="115"/>
      <c r="O3739" s="24"/>
      <c r="AB3739" s="24"/>
      <c r="AC3739" s="24"/>
      <c r="AD3739" s="24"/>
      <c r="AE3739" s="24"/>
      <c r="AV3739" s="24"/>
      <c r="AW3739" s="24"/>
      <c r="AX3739" s="24"/>
      <c r="AY3739" s="24"/>
    </row>
    <row r="3740" spans="3:51" s="23" customFormat="1">
      <c r="C3740" s="115"/>
      <c r="D3740" s="115"/>
      <c r="E3740" s="115"/>
      <c r="O3740" s="24"/>
      <c r="AB3740" s="24"/>
      <c r="AC3740" s="24"/>
      <c r="AD3740" s="24"/>
      <c r="AE3740" s="24"/>
      <c r="AV3740" s="24"/>
      <c r="AW3740" s="24"/>
      <c r="AX3740" s="24"/>
      <c r="AY3740" s="24"/>
    </row>
    <row r="3741" spans="3:51" s="23" customFormat="1">
      <c r="C3741" s="115"/>
      <c r="D3741" s="115"/>
      <c r="E3741" s="115"/>
      <c r="O3741" s="24"/>
      <c r="AB3741" s="24"/>
      <c r="AC3741" s="24"/>
      <c r="AD3741" s="24"/>
      <c r="AE3741" s="24"/>
      <c r="AV3741" s="24"/>
      <c r="AW3741" s="24"/>
      <c r="AX3741" s="24"/>
      <c r="AY3741" s="24"/>
    </row>
    <row r="3742" spans="3:51" s="23" customFormat="1">
      <c r="C3742" s="115"/>
      <c r="D3742" s="115"/>
      <c r="E3742" s="115"/>
      <c r="O3742" s="24"/>
      <c r="AB3742" s="24"/>
      <c r="AC3742" s="24"/>
      <c r="AD3742" s="24"/>
      <c r="AE3742" s="24"/>
      <c r="AV3742" s="24"/>
      <c r="AW3742" s="24"/>
      <c r="AX3742" s="24"/>
      <c r="AY3742" s="24"/>
    </row>
    <row r="3743" spans="3:51" s="23" customFormat="1">
      <c r="C3743" s="115"/>
      <c r="D3743" s="115"/>
      <c r="E3743" s="115"/>
      <c r="O3743" s="24"/>
      <c r="AB3743" s="24"/>
      <c r="AC3743" s="24"/>
      <c r="AD3743" s="24"/>
      <c r="AE3743" s="24"/>
      <c r="AV3743" s="24"/>
      <c r="AW3743" s="24"/>
      <c r="AX3743" s="24"/>
      <c r="AY3743" s="24"/>
    </row>
    <row r="3744" spans="3:51" s="23" customFormat="1">
      <c r="C3744" s="115"/>
      <c r="D3744" s="115"/>
      <c r="E3744" s="115"/>
      <c r="O3744" s="24"/>
      <c r="AB3744" s="24"/>
      <c r="AC3744" s="24"/>
      <c r="AD3744" s="24"/>
      <c r="AE3744" s="24"/>
      <c r="AV3744" s="24"/>
      <c r="AW3744" s="24"/>
      <c r="AX3744" s="24"/>
      <c r="AY3744" s="24"/>
    </row>
    <row r="3745" spans="3:51" s="23" customFormat="1">
      <c r="C3745" s="115"/>
      <c r="D3745" s="115"/>
      <c r="E3745" s="115"/>
      <c r="O3745" s="24"/>
      <c r="AB3745" s="24"/>
      <c r="AC3745" s="24"/>
      <c r="AD3745" s="24"/>
      <c r="AE3745" s="24"/>
      <c r="AV3745" s="24"/>
      <c r="AW3745" s="24"/>
      <c r="AX3745" s="24"/>
      <c r="AY3745" s="24"/>
    </row>
    <row r="3746" spans="3:51" s="23" customFormat="1">
      <c r="C3746" s="115"/>
      <c r="D3746" s="115"/>
      <c r="E3746" s="115"/>
      <c r="O3746" s="24"/>
      <c r="AB3746" s="24"/>
      <c r="AC3746" s="24"/>
      <c r="AD3746" s="24"/>
      <c r="AE3746" s="24"/>
      <c r="AV3746" s="24"/>
      <c r="AW3746" s="24"/>
      <c r="AX3746" s="24"/>
      <c r="AY3746" s="24"/>
    </row>
    <row r="3747" spans="3:51" s="23" customFormat="1">
      <c r="C3747" s="115"/>
      <c r="D3747" s="115"/>
      <c r="E3747" s="115"/>
      <c r="O3747" s="24"/>
      <c r="AB3747" s="24"/>
      <c r="AC3747" s="24"/>
      <c r="AD3747" s="24"/>
      <c r="AE3747" s="24"/>
      <c r="AV3747" s="24"/>
      <c r="AW3747" s="24"/>
      <c r="AX3747" s="24"/>
      <c r="AY3747" s="24"/>
    </row>
    <row r="3748" spans="3:51" s="23" customFormat="1">
      <c r="C3748" s="115"/>
      <c r="D3748" s="115"/>
      <c r="E3748" s="115"/>
      <c r="O3748" s="24"/>
      <c r="AB3748" s="24"/>
      <c r="AC3748" s="24"/>
      <c r="AD3748" s="24"/>
      <c r="AE3748" s="24"/>
      <c r="AV3748" s="24"/>
      <c r="AW3748" s="24"/>
      <c r="AX3748" s="24"/>
      <c r="AY3748" s="24"/>
    </row>
    <row r="3749" spans="3:51" s="23" customFormat="1">
      <c r="C3749" s="115"/>
      <c r="D3749" s="115"/>
      <c r="E3749" s="115"/>
      <c r="O3749" s="24"/>
      <c r="AB3749" s="24"/>
      <c r="AC3749" s="24"/>
      <c r="AD3749" s="24"/>
      <c r="AE3749" s="24"/>
      <c r="AV3749" s="24"/>
      <c r="AW3749" s="24"/>
      <c r="AX3749" s="24"/>
      <c r="AY3749" s="24"/>
    </row>
    <row r="3750" spans="3:51" s="23" customFormat="1">
      <c r="C3750" s="115"/>
      <c r="D3750" s="115"/>
      <c r="E3750" s="115"/>
      <c r="O3750" s="24"/>
      <c r="AB3750" s="24"/>
      <c r="AC3750" s="24"/>
      <c r="AD3750" s="24"/>
      <c r="AE3750" s="24"/>
      <c r="AV3750" s="24"/>
      <c r="AW3750" s="24"/>
      <c r="AX3750" s="24"/>
      <c r="AY3750" s="24"/>
    </row>
    <row r="3751" spans="3:51" s="23" customFormat="1">
      <c r="C3751" s="115"/>
      <c r="D3751" s="115"/>
      <c r="E3751" s="115"/>
      <c r="O3751" s="24"/>
      <c r="AB3751" s="24"/>
      <c r="AC3751" s="24"/>
      <c r="AD3751" s="24"/>
      <c r="AE3751" s="24"/>
      <c r="AV3751" s="24"/>
      <c r="AW3751" s="24"/>
      <c r="AX3751" s="24"/>
      <c r="AY3751" s="24"/>
    </row>
    <row r="3752" spans="3:51" s="23" customFormat="1">
      <c r="C3752" s="115"/>
      <c r="D3752" s="115"/>
      <c r="E3752" s="115"/>
      <c r="O3752" s="24"/>
      <c r="AB3752" s="24"/>
      <c r="AC3752" s="24"/>
      <c r="AD3752" s="24"/>
      <c r="AE3752" s="24"/>
      <c r="AV3752" s="24"/>
      <c r="AW3752" s="24"/>
      <c r="AX3752" s="24"/>
      <c r="AY3752" s="24"/>
    </row>
    <row r="3753" spans="3:51" s="23" customFormat="1">
      <c r="C3753" s="115"/>
      <c r="D3753" s="115"/>
      <c r="E3753" s="115"/>
      <c r="O3753" s="24"/>
      <c r="AB3753" s="24"/>
      <c r="AC3753" s="24"/>
      <c r="AD3753" s="24"/>
      <c r="AE3753" s="24"/>
      <c r="AV3753" s="24"/>
      <c r="AW3753" s="24"/>
      <c r="AX3753" s="24"/>
      <c r="AY3753" s="24"/>
    </row>
    <row r="3754" spans="3:51" s="23" customFormat="1">
      <c r="C3754" s="115"/>
      <c r="D3754" s="115"/>
      <c r="E3754" s="115"/>
      <c r="O3754" s="24"/>
      <c r="AB3754" s="24"/>
      <c r="AC3754" s="24"/>
      <c r="AD3754" s="24"/>
      <c r="AE3754" s="24"/>
      <c r="AV3754" s="24"/>
      <c r="AW3754" s="24"/>
      <c r="AX3754" s="24"/>
      <c r="AY3754" s="24"/>
    </row>
    <row r="3755" spans="3:51" s="23" customFormat="1">
      <c r="C3755" s="115"/>
      <c r="D3755" s="115"/>
      <c r="E3755" s="115"/>
      <c r="O3755" s="24"/>
      <c r="AB3755" s="24"/>
      <c r="AC3755" s="24"/>
      <c r="AD3755" s="24"/>
      <c r="AE3755" s="24"/>
      <c r="AV3755" s="24"/>
      <c r="AW3755" s="24"/>
      <c r="AX3755" s="24"/>
      <c r="AY3755" s="24"/>
    </row>
    <row r="3756" spans="3:51" s="23" customFormat="1">
      <c r="C3756" s="115"/>
      <c r="D3756" s="115"/>
      <c r="E3756" s="115"/>
      <c r="O3756" s="24"/>
      <c r="AB3756" s="24"/>
      <c r="AC3756" s="24"/>
      <c r="AD3756" s="24"/>
      <c r="AE3756" s="24"/>
      <c r="AV3756" s="24"/>
      <c r="AW3756" s="24"/>
      <c r="AX3756" s="24"/>
      <c r="AY3756" s="24"/>
    </row>
    <row r="3757" spans="3:51" s="23" customFormat="1">
      <c r="C3757" s="115"/>
      <c r="D3757" s="115"/>
      <c r="E3757" s="115"/>
      <c r="O3757" s="24"/>
      <c r="AB3757" s="24"/>
      <c r="AC3757" s="24"/>
      <c r="AD3757" s="24"/>
      <c r="AE3757" s="24"/>
      <c r="AV3757" s="24"/>
      <c r="AW3757" s="24"/>
      <c r="AX3757" s="24"/>
      <c r="AY3757" s="24"/>
    </row>
    <row r="3758" spans="3:51" s="23" customFormat="1">
      <c r="C3758" s="115"/>
      <c r="D3758" s="115"/>
      <c r="E3758" s="115"/>
      <c r="O3758" s="24"/>
      <c r="AB3758" s="24"/>
      <c r="AC3758" s="24"/>
      <c r="AD3758" s="24"/>
      <c r="AE3758" s="24"/>
      <c r="AV3758" s="24"/>
      <c r="AW3758" s="24"/>
      <c r="AX3758" s="24"/>
      <c r="AY3758" s="24"/>
    </row>
    <row r="3759" spans="3:51" s="23" customFormat="1">
      <c r="C3759" s="115"/>
      <c r="D3759" s="115"/>
      <c r="E3759" s="115"/>
      <c r="O3759" s="24"/>
      <c r="AB3759" s="24"/>
      <c r="AC3759" s="24"/>
      <c r="AD3759" s="24"/>
      <c r="AE3759" s="24"/>
      <c r="AV3759" s="24"/>
      <c r="AW3759" s="24"/>
      <c r="AX3759" s="24"/>
      <c r="AY3759" s="24"/>
    </row>
    <row r="3760" spans="3:51" s="23" customFormat="1">
      <c r="C3760" s="115"/>
      <c r="D3760" s="115"/>
      <c r="E3760" s="115"/>
      <c r="O3760" s="24"/>
      <c r="AB3760" s="24"/>
      <c r="AC3760" s="24"/>
      <c r="AD3760" s="24"/>
      <c r="AE3760" s="24"/>
      <c r="AV3760" s="24"/>
      <c r="AW3760" s="24"/>
      <c r="AX3760" s="24"/>
      <c r="AY3760" s="24"/>
    </row>
    <row r="3761" spans="3:51" s="23" customFormat="1">
      <c r="C3761" s="115"/>
      <c r="D3761" s="115"/>
      <c r="E3761" s="115"/>
      <c r="O3761" s="24"/>
      <c r="AB3761" s="24"/>
      <c r="AC3761" s="24"/>
      <c r="AD3761" s="24"/>
      <c r="AE3761" s="24"/>
      <c r="AV3761" s="24"/>
      <c r="AW3761" s="24"/>
      <c r="AX3761" s="24"/>
      <c r="AY3761" s="24"/>
    </row>
    <row r="3762" spans="3:51" s="23" customFormat="1">
      <c r="C3762" s="115"/>
      <c r="D3762" s="115"/>
      <c r="E3762" s="115"/>
      <c r="O3762" s="24"/>
      <c r="AB3762" s="24"/>
      <c r="AC3762" s="24"/>
      <c r="AD3762" s="24"/>
      <c r="AE3762" s="24"/>
      <c r="AV3762" s="24"/>
      <c r="AW3762" s="24"/>
      <c r="AX3762" s="24"/>
      <c r="AY3762" s="24"/>
    </row>
    <row r="3763" spans="3:51" s="23" customFormat="1">
      <c r="C3763" s="115"/>
      <c r="D3763" s="115"/>
      <c r="E3763" s="115"/>
      <c r="O3763" s="24"/>
      <c r="AB3763" s="24"/>
      <c r="AC3763" s="24"/>
      <c r="AD3763" s="24"/>
      <c r="AE3763" s="24"/>
      <c r="AV3763" s="24"/>
      <c r="AW3763" s="24"/>
      <c r="AX3763" s="24"/>
      <c r="AY3763" s="24"/>
    </row>
    <row r="3764" spans="3:51" s="23" customFormat="1">
      <c r="C3764" s="115"/>
      <c r="D3764" s="115"/>
      <c r="E3764" s="115"/>
      <c r="O3764" s="24"/>
      <c r="AB3764" s="24"/>
      <c r="AC3764" s="24"/>
      <c r="AD3764" s="24"/>
      <c r="AE3764" s="24"/>
      <c r="AV3764" s="24"/>
      <c r="AW3764" s="24"/>
      <c r="AX3764" s="24"/>
      <c r="AY3764" s="24"/>
    </row>
    <row r="3765" spans="3:51" s="23" customFormat="1">
      <c r="C3765" s="115"/>
      <c r="D3765" s="115"/>
      <c r="E3765" s="115"/>
      <c r="O3765" s="24"/>
      <c r="AB3765" s="24"/>
      <c r="AC3765" s="24"/>
      <c r="AD3765" s="24"/>
      <c r="AE3765" s="24"/>
      <c r="AV3765" s="24"/>
      <c r="AW3765" s="24"/>
      <c r="AX3765" s="24"/>
      <c r="AY3765" s="24"/>
    </row>
    <row r="3766" spans="3:51" s="23" customFormat="1">
      <c r="C3766" s="115"/>
      <c r="D3766" s="115"/>
      <c r="E3766" s="115"/>
      <c r="O3766" s="24"/>
      <c r="AB3766" s="24"/>
      <c r="AC3766" s="24"/>
      <c r="AD3766" s="24"/>
      <c r="AE3766" s="24"/>
      <c r="AV3766" s="24"/>
      <c r="AW3766" s="24"/>
      <c r="AX3766" s="24"/>
      <c r="AY3766" s="24"/>
    </row>
    <row r="3767" spans="3:51" s="23" customFormat="1">
      <c r="C3767" s="115"/>
      <c r="D3767" s="115"/>
      <c r="E3767" s="115"/>
      <c r="O3767" s="24"/>
      <c r="AB3767" s="24"/>
      <c r="AC3767" s="24"/>
      <c r="AD3767" s="24"/>
      <c r="AE3767" s="24"/>
      <c r="AV3767" s="24"/>
      <c r="AW3767" s="24"/>
      <c r="AX3767" s="24"/>
      <c r="AY3767" s="24"/>
    </row>
    <row r="3768" spans="3:51" s="23" customFormat="1">
      <c r="C3768" s="115"/>
      <c r="D3768" s="115"/>
      <c r="E3768" s="115"/>
      <c r="O3768" s="24"/>
      <c r="AB3768" s="24"/>
      <c r="AC3768" s="24"/>
      <c r="AD3768" s="24"/>
      <c r="AE3768" s="24"/>
      <c r="AV3768" s="24"/>
      <c r="AW3768" s="24"/>
      <c r="AX3768" s="24"/>
      <c r="AY3768" s="24"/>
    </row>
    <row r="3769" spans="3:51" s="23" customFormat="1">
      <c r="C3769" s="115"/>
      <c r="D3769" s="115"/>
      <c r="E3769" s="115"/>
      <c r="O3769" s="24"/>
      <c r="AB3769" s="24"/>
      <c r="AC3769" s="24"/>
      <c r="AD3769" s="24"/>
      <c r="AE3769" s="24"/>
      <c r="AV3769" s="24"/>
      <c r="AW3769" s="24"/>
      <c r="AX3769" s="24"/>
      <c r="AY3769" s="24"/>
    </row>
    <row r="3770" spans="3:51" s="23" customFormat="1">
      <c r="C3770" s="115"/>
      <c r="D3770" s="115"/>
      <c r="E3770" s="115"/>
      <c r="O3770" s="24"/>
      <c r="AB3770" s="24"/>
      <c r="AC3770" s="24"/>
      <c r="AD3770" s="24"/>
      <c r="AE3770" s="24"/>
      <c r="AV3770" s="24"/>
      <c r="AW3770" s="24"/>
      <c r="AX3770" s="24"/>
      <c r="AY3770" s="24"/>
    </row>
    <row r="3771" spans="3:51" s="23" customFormat="1">
      <c r="C3771" s="115"/>
      <c r="D3771" s="115"/>
      <c r="E3771" s="115"/>
      <c r="O3771" s="24"/>
      <c r="AB3771" s="24"/>
      <c r="AC3771" s="24"/>
      <c r="AD3771" s="24"/>
      <c r="AE3771" s="24"/>
      <c r="AV3771" s="24"/>
      <c r="AW3771" s="24"/>
      <c r="AX3771" s="24"/>
      <c r="AY3771" s="24"/>
    </row>
    <row r="3772" spans="3:51" s="23" customFormat="1">
      <c r="C3772" s="115"/>
      <c r="D3772" s="115"/>
      <c r="E3772" s="115"/>
      <c r="O3772" s="24"/>
      <c r="AB3772" s="24"/>
      <c r="AC3772" s="24"/>
      <c r="AD3772" s="24"/>
      <c r="AE3772" s="24"/>
      <c r="AV3772" s="24"/>
      <c r="AW3772" s="24"/>
      <c r="AX3772" s="24"/>
      <c r="AY3772" s="24"/>
    </row>
    <row r="3773" spans="3:51" s="23" customFormat="1">
      <c r="C3773" s="115"/>
      <c r="D3773" s="115"/>
      <c r="E3773" s="115"/>
      <c r="O3773" s="24"/>
      <c r="AB3773" s="24"/>
      <c r="AC3773" s="24"/>
      <c r="AD3773" s="24"/>
      <c r="AE3773" s="24"/>
      <c r="AV3773" s="24"/>
      <c r="AW3773" s="24"/>
      <c r="AX3773" s="24"/>
      <c r="AY3773" s="24"/>
    </row>
    <row r="3774" spans="3:51" s="23" customFormat="1">
      <c r="C3774" s="115"/>
      <c r="D3774" s="115"/>
      <c r="E3774" s="115"/>
      <c r="O3774" s="24"/>
      <c r="AB3774" s="24"/>
      <c r="AC3774" s="24"/>
      <c r="AD3774" s="24"/>
      <c r="AE3774" s="24"/>
      <c r="AV3774" s="24"/>
      <c r="AW3774" s="24"/>
      <c r="AX3774" s="24"/>
      <c r="AY3774" s="24"/>
    </row>
    <row r="3775" spans="3:51" s="23" customFormat="1">
      <c r="C3775" s="115"/>
      <c r="D3775" s="115"/>
      <c r="E3775" s="115"/>
      <c r="O3775" s="24"/>
      <c r="AB3775" s="24"/>
      <c r="AC3775" s="24"/>
      <c r="AD3775" s="24"/>
      <c r="AE3775" s="24"/>
      <c r="AV3775" s="24"/>
      <c r="AW3775" s="24"/>
      <c r="AX3775" s="24"/>
      <c r="AY3775" s="24"/>
    </row>
    <row r="3776" spans="3:51" s="23" customFormat="1">
      <c r="C3776" s="115"/>
      <c r="D3776" s="115"/>
      <c r="E3776" s="115"/>
      <c r="O3776" s="24"/>
      <c r="AB3776" s="24"/>
      <c r="AC3776" s="24"/>
      <c r="AD3776" s="24"/>
      <c r="AE3776" s="24"/>
      <c r="AV3776" s="24"/>
      <c r="AW3776" s="24"/>
      <c r="AX3776" s="24"/>
      <c r="AY3776" s="24"/>
    </row>
    <row r="3777" spans="3:51" s="23" customFormat="1">
      <c r="C3777" s="115"/>
      <c r="D3777" s="115"/>
      <c r="E3777" s="115"/>
      <c r="O3777" s="24"/>
      <c r="AB3777" s="24"/>
      <c r="AC3777" s="24"/>
      <c r="AD3777" s="24"/>
      <c r="AE3777" s="24"/>
      <c r="AV3777" s="24"/>
      <c r="AW3777" s="24"/>
      <c r="AX3777" s="24"/>
      <c r="AY3777" s="24"/>
    </row>
    <row r="3778" spans="3:51" s="23" customFormat="1">
      <c r="C3778" s="115"/>
      <c r="D3778" s="115"/>
      <c r="E3778" s="115"/>
      <c r="O3778" s="24"/>
      <c r="AB3778" s="24"/>
      <c r="AC3778" s="24"/>
      <c r="AD3778" s="24"/>
      <c r="AE3778" s="24"/>
      <c r="AV3778" s="24"/>
      <c r="AW3778" s="24"/>
      <c r="AX3778" s="24"/>
      <c r="AY3778" s="24"/>
    </row>
    <row r="3779" spans="3:51" s="23" customFormat="1">
      <c r="C3779" s="115"/>
      <c r="D3779" s="115"/>
      <c r="E3779" s="115"/>
      <c r="O3779" s="24"/>
      <c r="AB3779" s="24"/>
      <c r="AC3779" s="24"/>
      <c r="AD3779" s="24"/>
      <c r="AE3779" s="24"/>
      <c r="AV3779" s="24"/>
      <c r="AW3779" s="24"/>
      <c r="AX3779" s="24"/>
      <c r="AY3779" s="24"/>
    </row>
    <row r="3780" spans="3:51" s="23" customFormat="1">
      <c r="C3780" s="115"/>
      <c r="D3780" s="115"/>
      <c r="E3780" s="115"/>
      <c r="O3780" s="24"/>
      <c r="AB3780" s="24"/>
      <c r="AC3780" s="24"/>
      <c r="AD3780" s="24"/>
      <c r="AE3780" s="24"/>
      <c r="AV3780" s="24"/>
      <c r="AW3780" s="24"/>
      <c r="AX3780" s="24"/>
      <c r="AY3780" s="24"/>
    </row>
    <row r="3781" spans="3:51" s="23" customFormat="1">
      <c r="C3781" s="115"/>
      <c r="D3781" s="115"/>
      <c r="E3781" s="115"/>
      <c r="O3781" s="24"/>
      <c r="AB3781" s="24"/>
      <c r="AC3781" s="24"/>
      <c r="AD3781" s="24"/>
      <c r="AE3781" s="24"/>
      <c r="AV3781" s="24"/>
      <c r="AW3781" s="24"/>
      <c r="AX3781" s="24"/>
      <c r="AY3781" s="24"/>
    </row>
    <row r="3782" spans="3:51" s="23" customFormat="1">
      <c r="C3782" s="115"/>
      <c r="D3782" s="115"/>
      <c r="E3782" s="115"/>
      <c r="O3782" s="24"/>
      <c r="AB3782" s="24"/>
      <c r="AC3782" s="24"/>
      <c r="AD3782" s="24"/>
      <c r="AE3782" s="24"/>
      <c r="AV3782" s="24"/>
      <c r="AW3782" s="24"/>
      <c r="AX3782" s="24"/>
      <c r="AY3782" s="24"/>
    </row>
    <row r="3783" spans="3:51" s="23" customFormat="1">
      <c r="C3783" s="115"/>
      <c r="D3783" s="115"/>
      <c r="E3783" s="115"/>
      <c r="O3783" s="24"/>
      <c r="AB3783" s="24"/>
      <c r="AC3783" s="24"/>
      <c r="AD3783" s="24"/>
      <c r="AE3783" s="24"/>
      <c r="AV3783" s="24"/>
      <c r="AW3783" s="24"/>
      <c r="AX3783" s="24"/>
      <c r="AY3783" s="24"/>
    </row>
    <row r="3784" spans="3:51" s="23" customFormat="1">
      <c r="C3784" s="115"/>
      <c r="D3784" s="115"/>
      <c r="E3784" s="115"/>
      <c r="O3784" s="24"/>
      <c r="AB3784" s="24"/>
      <c r="AC3784" s="24"/>
      <c r="AD3784" s="24"/>
      <c r="AE3784" s="24"/>
      <c r="AV3784" s="24"/>
      <c r="AW3784" s="24"/>
      <c r="AX3784" s="24"/>
      <c r="AY3784" s="24"/>
    </row>
    <row r="3785" spans="3:51" s="23" customFormat="1">
      <c r="C3785" s="115"/>
      <c r="D3785" s="115"/>
      <c r="E3785" s="115"/>
      <c r="O3785" s="24"/>
      <c r="AB3785" s="24"/>
      <c r="AC3785" s="24"/>
      <c r="AD3785" s="24"/>
      <c r="AE3785" s="24"/>
      <c r="AV3785" s="24"/>
      <c r="AW3785" s="24"/>
      <c r="AX3785" s="24"/>
      <c r="AY3785" s="24"/>
    </row>
    <row r="3786" spans="3:51" s="23" customFormat="1">
      <c r="C3786" s="115"/>
      <c r="D3786" s="115"/>
      <c r="E3786" s="115"/>
      <c r="O3786" s="24"/>
      <c r="AB3786" s="24"/>
      <c r="AC3786" s="24"/>
      <c r="AD3786" s="24"/>
      <c r="AE3786" s="24"/>
      <c r="AV3786" s="24"/>
      <c r="AW3786" s="24"/>
      <c r="AX3786" s="24"/>
      <c r="AY3786" s="24"/>
    </row>
    <row r="3787" spans="3:51" s="23" customFormat="1">
      <c r="C3787" s="115"/>
      <c r="D3787" s="115"/>
      <c r="E3787" s="115"/>
      <c r="O3787" s="24"/>
      <c r="AB3787" s="24"/>
      <c r="AC3787" s="24"/>
      <c r="AD3787" s="24"/>
      <c r="AE3787" s="24"/>
      <c r="AV3787" s="24"/>
      <c r="AW3787" s="24"/>
      <c r="AX3787" s="24"/>
      <c r="AY3787" s="24"/>
    </row>
    <row r="3788" spans="3:51" s="23" customFormat="1">
      <c r="C3788" s="115"/>
      <c r="D3788" s="115"/>
      <c r="E3788" s="115"/>
      <c r="O3788" s="24"/>
      <c r="AB3788" s="24"/>
      <c r="AC3788" s="24"/>
      <c r="AD3788" s="24"/>
      <c r="AE3788" s="24"/>
      <c r="AV3788" s="24"/>
      <c r="AW3788" s="24"/>
      <c r="AX3788" s="24"/>
      <c r="AY3788" s="24"/>
    </row>
    <row r="3789" spans="3:51" s="23" customFormat="1">
      <c r="C3789" s="115"/>
      <c r="D3789" s="115"/>
      <c r="E3789" s="115"/>
      <c r="O3789" s="24"/>
      <c r="AB3789" s="24"/>
      <c r="AC3789" s="24"/>
      <c r="AD3789" s="24"/>
      <c r="AE3789" s="24"/>
      <c r="AV3789" s="24"/>
      <c r="AW3789" s="24"/>
      <c r="AX3789" s="24"/>
      <c r="AY3789" s="24"/>
    </row>
    <row r="3790" spans="3:51" s="23" customFormat="1">
      <c r="C3790" s="115"/>
      <c r="D3790" s="115"/>
      <c r="E3790" s="115"/>
      <c r="O3790" s="24"/>
      <c r="AB3790" s="24"/>
      <c r="AC3790" s="24"/>
      <c r="AD3790" s="24"/>
      <c r="AE3790" s="24"/>
      <c r="AV3790" s="24"/>
      <c r="AW3790" s="24"/>
      <c r="AX3790" s="24"/>
      <c r="AY3790" s="24"/>
    </row>
    <row r="3791" spans="3:51" s="23" customFormat="1">
      <c r="C3791" s="115"/>
      <c r="D3791" s="115"/>
      <c r="E3791" s="115"/>
      <c r="O3791" s="24"/>
      <c r="AB3791" s="24"/>
      <c r="AC3791" s="24"/>
      <c r="AD3791" s="24"/>
      <c r="AE3791" s="24"/>
      <c r="AV3791" s="24"/>
      <c r="AW3791" s="24"/>
      <c r="AX3791" s="24"/>
      <c r="AY3791" s="24"/>
    </row>
    <row r="3792" spans="3:51" s="23" customFormat="1">
      <c r="C3792" s="115"/>
      <c r="D3792" s="115"/>
      <c r="E3792" s="115"/>
      <c r="O3792" s="24"/>
      <c r="AB3792" s="24"/>
      <c r="AC3792" s="24"/>
      <c r="AD3792" s="24"/>
      <c r="AE3792" s="24"/>
      <c r="AV3792" s="24"/>
      <c r="AW3792" s="24"/>
      <c r="AX3792" s="24"/>
      <c r="AY3792" s="24"/>
    </row>
    <row r="3793" spans="3:51" s="23" customFormat="1">
      <c r="C3793" s="115"/>
      <c r="D3793" s="115"/>
      <c r="E3793" s="115"/>
      <c r="O3793" s="24"/>
      <c r="AB3793" s="24"/>
      <c r="AC3793" s="24"/>
      <c r="AD3793" s="24"/>
      <c r="AE3793" s="24"/>
      <c r="AV3793" s="24"/>
      <c r="AW3793" s="24"/>
      <c r="AX3793" s="24"/>
      <c r="AY3793" s="24"/>
    </row>
    <row r="3794" spans="3:51" s="23" customFormat="1">
      <c r="C3794" s="115"/>
      <c r="D3794" s="115"/>
      <c r="E3794" s="115"/>
      <c r="O3794" s="24"/>
      <c r="AB3794" s="24"/>
      <c r="AC3794" s="24"/>
      <c r="AD3794" s="24"/>
      <c r="AE3794" s="24"/>
      <c r="AV3794" s="24"/>
      <c r="AW3794" s="24"/>
      <c r="AX3794" s="24"/>
      <c r="AY3794" s="24"/>
    </row>
    <row r="3795" spans="3:51" s="23" customFormat="1">
      <c r="C3795" s="115"/>
      <c r="D3795" s="115"/>
      <c r="E3795" s="115"/>
      <c r="O3795" s="24"/>
      <c r="AB3795" s="24"/>
      <c r="AC3795" s="24"/>
      <c r="AD3795" s="24"/>
      <c r="AE3795" s="24"/>
      <c r="AV3795" s="24"/>
      <c r="AW3795" s="24"/>
      <c r="AX3795" s="24"/>
      <c r="AY3795" s="24"/>
    </row>
    <row r="3796" spans="3:51" s="23" customFormat="1">
      <c r="C3796" s="115"/>
      <c r="D3796" s="115"/>
      <c r="E3796" s="115"/>
      <c r="O3796" s="24"/>
      <c r="AB3796" s="24"/>
      <c r="AC3796" s="24"/>
      <c r="AD3796" s="24"/>
      <c r="AE3796" s="24"/>
      <c r="AV3796" s="24"/>
      <c r="AW3796" s="24"/>
      <c r="AX3796" s="24"/>
      <c r="AY3796" s="24"/>
    </row>
    <row r="3797" spans="3:51" s="23" customFormat="1">
      <c r="C3797" s="115"/>
      <c r="D3797" s="115"/>
      <c r="E3797" s="115"/>
      <c r="O3797" s="24"/>
      <c r="AB3797" s="24"/>
      <c r="AC3797" s="24"/>
      <c r="AD3797" s="24"/>
      <c r="AE3797" s="24"/>
      <c r="AV3797" s="24"/>
      <c r="AW3797" s="24"/>
      <c r="AX3797" s="24"/>
      <c r="AY3797" s="24"/>
    </row>
    <row r="3798" spans="3:51" s="23" customFormat="1">
      <c r="C3798" s="115"/>
      <c r="D3798" s="115"/>
      <c r="E3798" s="115"/>
      <c r="O3798" s="24"/>
      <c r="AB3798" s="24"/>
      <c r="AC3798" s="24"/>
      <c r="AD3798" s="24"/>
      <c r="AE3798" s="24"/>
      <c r="AV3798" s="24"/>
      <c r="AW3798" s="24"/>
      <c r="AX3798" s="24"/>
      <c r="AY3798" s="24"/>
    </row>
    <row r="3799" spans="3:51" s="23" customFormat="1">
      <c r="C3799" s="115"/>
      <c r="D3799" s="115"/>
      <c r="E3799" s="115"/>
      <c r="O3799" s="24"/>
      <c r="AB3799" s="24"/>
      <c r="AC3799" s="24"/>
      <c r="AD3799" s="24"/>
      <c r="AE3799" s="24"/>
      <c r="AV3799" s="24"/>
      <c r="AW3799" s="24"/>
      <c r="AX3799" s="24"/>
      <c r="AY3799" s="24"/>
    </row>
    <row r="3800" spans="3:51" s="23" customFormat="1">
      <c r="C3800" s="115"/>
      <c r="D3800" s="115"/>
      <c r="E3800" s="115"/>
      <c r="O3800" s="24"/>
      <c r="AB3800" s="24"/>
      <c r="AC3800" s="24"/>
      <c r="AD3800" s="24"/>
      <c r="AE3800" s="24"/>
      <c r="AV3800" s="24"/>
      <c r="AW3800" s="24"/>
      <c r="AX3800" s="24"/>
      <c r="AY3800" s="24"/>
    </row>
    <row r="3801" spans="3:51" s="23" customFormat="1">
      <c r="C3801" s="115"/>
      <c r="D3801" s="115"/>
      <c r="E3801" s="115"/>
      <c r="O3801" s="24"/>
      <c r="AB3801" s="24"/>
      <c r="AC3801" s="24"/>
      <c r="AD3801" s="24"/>
      <c r="AE3801" s="24"/>
      <c r="AV3801" s="24"/>
      <c r="AW3801" s="24"/>
      <c r="AX3801" s="24"/>
      <c r="AY3801" s="24"/>
    </row>
    <row r="3802" spans="3:51" s="23" customFormat="1">
      <c r="C3802" s="115"/>
      <c r="D3802" s="115"/>
      <c r="E3802" s="115"/>
      <c r="O3802" s="24"/>
      <c r="AB3802" s="24"/>
      <c r="AC3802" s="24"/>
      <c r="AD3802" s="24"/>
      <c r="AE3802" s="24"/>
      <c r="AV3802" s="24"/>
      <c r="AW3802" s="24"/>
      <c r="AX3802" s="24"/>
      <c r="AY3802" s="24"/>
    </row>
    <row r="3803" spans="3:51" s="23" customFormat="1">
      <c r="C3803" s="115"/>
      <c r="D3803" s="115"/>
      <c r="E3803" s="115"/>
      <c r="O3803" s="24"/>
      <c r="AB3803" s="24"/>
      <c r="AC3803" s="24"/>
      <c r="AD3803" s="24"/>
      <c r="AE3803" s="24"/>
      <c r="AV3803" s="24"/>
      <c r="AW3803" s="24"/>
      <c r="AX3803" s="24"/>
      <c r="AY3803" s="24"/>
    </row>
    <row r="3804" spans="3:51" s="23" customFormat="1">
      <c r="C3804" s="115"/>
      <c r="D3804" s="115"/>
      <c r="E3804" s="115"/>
      <c r="O3804" s="24"/>
      <c r="AB3804" s="24"/>
      <c r="AC3804" s="24"/>
      <c r="AD3804" s="24"/>
      <c r="AE3804" s="24"/>
      <c r="AV3804" s="24"/>
      <c r="AW3804" s="24"/>
      <c r="AX3804" s="24"/>
      <c r="AY3804" s="24"/>
    </row>
    <row r="3805" spans="3:51" s="23" customFormat="1">
      <c r="C3805" s="115"/>
      <c r="D3805" s="115"/>
      <c r="E3805" s="115"/>
      <c r="O3805" s="24"/>
      <c r="AB3805" s="24"/>
      <c r="AC3805" s="24"/>
      <c r="AD3805" s="24"/>
      <c r="AE3805" s="24"/>
      <c r="AV3805" s="24"/>
      <c r="AW3805" s="24"/>
      <c r="AX3805" s="24"/>
      <c r="AY3805" s="24"/>
    </row>
    <row r="3806" spans="3:51" s="23" customFormat="1">
      <c r="C3806" s="115"/>
      <c r="D3806" s="115"/>
      <c r="E3806" s="115"/>
      <c r="O3806" s="24"/>
      <c r="AB3806" s="24"/>
      <c r="AC3806" s="24"/>
      <c r="AD3806" s="24"/>
      <c r="AE3806" s="24"/>
      <c r="AV3806" s="24"/>
      <c r="AW3806" s="24"/>
      <c r="AX3806" s="24"/>
      <c r="AY3806" s="24"/>
    </row>
    <row r="3807" spans="3:51" s="23" customFormat="1">
      <c r="C3807" s="115"/>
      <c r="D3807" s="115"/>
      <c r="E3807" s="115"/>
      <c r="O3807" s="24"/>
      <c r="AB3807" s="24"/>
      <c r="AC3807" s="24"/>
      <c r="AD3807" s="24"/>
      <c r="AE3807" s="24"/>
      <c r="AV3807" s="24"/>
      <c r="AW3807" s="24"/>
      <c r="AX3807" s="24"/>
      <c r="AY3807" s="24"/>
    </row>
    <row r="3808" spans="3:51" s="23" customFormat="1">
      <c r="C3808" s="115"/>
      <c r="D3808" s="115"/>
      <c r="E3808" s="115"/>
      <c r="O3808" s="24"/>
      <c r="AB3808" s="24"/>
      <c r="AC3808" s="24"/>
      <c r="AD3808" s="24"/>
      <c r="AE3808" s="24"/>
      <c r="AV3808" s="24"/>
      <c r="AW3808" s="24"/>
      <c r="AX3808" s="24"/>
      <c r="AY3808" s="24"/>
    </row>
    <row r="3809" spans="3:51" s="23" customFormat="1">
      <c r="C3809" s="115"/>
      <c r="D3809" s="115"/>
      <c r="E3809" s="115"/>
      <c r="O3809" s="24"/>
      <c r="AB3809" s="24"/>
      <c r="AC3809" s="24"/>
      <c r="AD3809" s="24"/>
      <c r="AE3809" s="24"/>
      <c r="AV3809" s="24"/>
      <c r="AW3809" s="24"/>
      <c r="AX3809" s="24"/>
      <c r="AY3809" s="24"/>
    </row>
    <row r="3810" spans="3:51" s="23" customFormat="1">
      <c r="C3810" s="115"/>
      <c r="D3810" s="115"/>
      <c r="E3810" s="115"/>
      <c r="O3810" s="24"/>
      <c r="AB3810" s="24"/>
      <c r="AC3810" s="24"/>
      <c r="AD3810" s="24"/>
      <c r="AE3810" s="24"/>
      <c r="AV3810" s="24"/>
      <c r="AW3810" s="24"/>
      <c r="AX3810" s="24"/>
      <c r="AY3810" s="24"/>
    </row>
    <row r="3811" spans="3:51" s="23" customFormat="1">
      <c r="C3811" s="115"/>
      <c r="D3811" s="115"/>
      <c r="E3811" s="115"/>
      <c r="O3811" s="24"/>
      <c r="AB3811" s="24"/>
      <c r="AC3811" s="24"/>
      <c r="AD3811" s="24"/>
      <c r="AE3811" s="24"/>
      <c r="AV3811" s="24"/>
      <c r="AW3811" s="24"/>
      <c r="AX3811" s="24"/>
      <c r="AY3811" s="24"/>
    </row>
    <row r="3812" spans="3:51" s="23" customFormat="1">
      <c r="C3812" s="115"/>
      <c r="D3812" s="115"/>
      <c r="E3812" s="115"/>
      <c r="O3812" s="24"/>
      <c r="AB3812" s="24"/>
      <c r="AC3812" s="24"/>
      <c r="AD3812" s="24"/>
      <c r="AE3812" s="24"/>
      <c r="AV3812" s="24"/>
      <c r="AW3812" s="24"/>
      <c r="AX3812" s="24"/>
      <c r="AY3812" s="24"/>
    </row>
    <row r="3813" spans="3:51" s="23" customFormat="1">
      <c r="C3813" s="115"/>
      <c r="D3813" s="115"/>
      <c r="E3813" s="115"/>
      <c r="O3813" s="24"/>
      <c r="AB3813" s="24"/>
      <c r="AC3813" s="24"/>
      <c r="AD3813" s="24"/>
      <c r="AE3813" s="24"/>
      <c r="AV3813" s="24"/>
      <c r="AW3813" s="24"/>
      <c r="AX3813" s="24"/>
      <c r="AY3813" s="24"/>
    </row>
    <row r="3814" spans="3:51" s="23" customFormat="1">
      <c r="C3814" s="115"/>
      <c r="D3814" s="115"/>
      <c r="E3814" s="115"/>
      <c r="O3814" s="24"/>
      <c r="AB3814" s="24"/>
      <c r="AC3814" s="24"/>
      <c r="AD3814" s="24"/>
      <c r="AE3814" s="24"/>
      <c r="AV3814" s="24"/>
      <c r="AW3814" s="24"/>
      <c r="AX3814" s="24"/>
      <c r="AY3814" s="24"/>
    </row>
    <row r="3815" spans="3:51" s="23" customFormat="1">
      <c r="C3815" s="115"/>
      <c r="D3815" s="115"/>
      <c r="E3815" s="115"/>
      <c r="O3815" s="24"/>
      <c r="AB3815" s="24"/>
      <c r="AC3815" s="24"/>
      <c r="AD3815" s="24"/>
      <c r="AE3815" s="24"/>
      <c r="AV3815" s="24"/>
      <c r="AW3815" s="24"/>
      <c r="AX3815" s="24"/>
      <c r="AY3815" s="24"/>
    </row>
    <row r="3816" spans="3:51" s="23" customFormat="1">
      <c r="C3816" s="115"/>
      <c r="D3816" s="115"/>
      <c r="E3816" s="115"/>
      <c r="O3816" s="24"/>
      <c r="AB3816" s="24"/>
      <c r="AC3816" s="24"/>
      <c r="AD3816" s="24"/>
      <c r="AE3816" s="24"/>
      <c r="AV3816" s="24"/>
      <c r="AW3816" s="24"/>
      <c r="AX3816" s="24"/>
      <c r="AY3816" s="24"/>
    </row>
    <row r="3817" spans="3:51" s="23" customFormat="1">
      <c r="C3817" s="115"/>
      <c r="D3817" s="115"/>
      <c r="E3817" s="115"/>
      <c r="O3817" s="24"/>
      <c r="AB3817" s="24"/>
      <c r="AC3817" s="24"/>
      <c r="AD3817" s="24"/>
      <c r="AE3817" s="24"/>
      <c r="AV3817" s="24"/>
      <c r="AW3817" s="24"/>
      <c r="AX3817" s="24"/>
      <c r="AY3817" s="24"/>
    </row>
    <row r="3818" spans="3:51" s="23" customFormat="1">
      <c r="C3818" s="115"/>
      <c r="D3818" s="115"/>
      <c r="E3818" s="115"/>
      <c r="O3818" s="24"/>
      <c r="AB3818" s="24"/>
      <c r="AC3818" s="24"/>
      <c r="AD3818" s="24"/>
      <c r="AE3818" s="24"/>
      <c r="AV3818" s="24"/>
      <c r="AW3818" s="24"/>
      <c r="AX3818" s="24"/>
      <c r="AY3818" s="24"/>
    </row>
    <row r="3819" spans="3:51" s="23" customFormat="1">
      <c r="C3819" s="115"/>
      <c r="D3819" s="115"/>
      <c r="E3819" s="115"/>
      <c r="O3819" s="24"/>
      <c r="AB3819" s="24"/>
      <c r="AC3819" s="24"/>
      <c r="AD3819" s="24"/>
      <c r="AE3819" s="24"/>
      <c r="AV3819" s="24"/>
      <c r="AW3819" s="24"/>
      <c r="AX3819" s="24"/>
      <c r="AY3819" s="24"/>
    </row>
    <row r="3820" spans="3:51" s="23" customFormat="1">
      <c r="C3820" s="115"/>
      <c r="D3820" s="115"/>
      <c r="E3820" s="115"/>
      <c r="O3820" s="24"/>
      <c r="AB3820" s="24"/>
      <c r="AC3820" s="24"/>
      <c r="AD3820" s="24"/>
      <c r="AE3820" s="24"/>
      <c r="AV3820" s="24"/>
      <c r="AW3820" s="24"/>
      <c r="AX3820" s="24"/>
      <c r="AY3820" s="24"/>
    </row>
    <row r="3821" spans="3:51" s="23" customFormat="1">
      <c r="C3821" s="115"/>
      <c r="D3821" s="115"/>
      <c r="E3821" s="115"/>
      <c r="O3821" s="24"/>
      <c r="AB3821" s="24"/>
      <c r="AC3821" s="24"/>
      <c r="AD3821" s="24"/>
      <c r="AE3821" s="24"/>
      <c r="AV3821" s="24"/>
      <c r="AW3821" s="24"/>
      <c r="AX3821" s="24"/>
      <c r="AY3821" s="24"/>
    </row>
    <row r="3822" spans="3:51" s="23" customFormat="1">
      <c r="C3822" s="115"/>
      <c r="D3822" s="115"/>
      <c r="E3822" s="115"/>
      <c r="O3822" s="24"/>
      <c r="AB3822" s="24"/>
      <c r="AC3822" s="24"/>
      <c r="AD3822" s="24"/>
      <c r="AE3822" s="24"/>
      <c r="AV3822" s="24"/>
      <c r="AW3822" s="24"/>
      <c r="AX3822" s="24"/>
      <c r="AY3822" s="24"/>
    </row>
    <row r="3823" spans="3:51" s="23" customFormat="1">
      <c r="C3823" s="115"/>
      <c r="D3823" s="115"/>
      <c r="E3823" s="115"/>
      <c r="O3823" s="24"/>
      <c r="AB3823" s="24"/>
      <c r="AC3823" s="24"/>
      <c r="AD3823" s="24"/>
      <c r="AE3823" s="24"/>
      <c r="AV3823" s="24"/>
      <c r="AW3823" s="24"/>
      <c r="AX3823" s="24"/>
      <c r="AY3823" s="24"/>
    </row>
    <row r="3824" spans="3:51" s="23" customFormat="1">
      <c r="C3824" s="115"/>
      <c r="D3824" s="115"/>
      <c r="E3824" s="115"/>
      <c r="O3824" s="24"/>
      <c r="AB3824" s="24"/>
      <c r="AC3824" s="24"/>
      <c r="AD3824" s="24"/>
      <c r="AE3824" s="24"/>
      <c r="AV3824" s="24"/>
      <c r="AW3824" s="24"/>
      <c r="AX3824" s="24"/>
      <c r="AY3824" s="24"/>
    </row>
    <row r="3825" spans="3:51" s="23" customFormat="1">
      <c r="C3825" s="115"/>
      <c r="D3825" s="115"/>
      <c r="E3825" s="115"/>
      <c r="O3825" s="24"/>
      <c r="AB3825" s="24"/>
      <c r="AC3825" s="24"/>
      <c r="AD3825" s="24"/>
      <c r="AE3825" s="24"/>
      <c r="AV3825" s="24"/>
      <c r="AW3825" s="24"/>
      <c r="AX3825" s="24"/>
      <c r="AY3825" s="24"/>
    </row>
    <row r="3826" spans="3:51" s="23" customFormat="1">
      <c r="C3826" s="115"/>
      <c r="D3826" s="115"/>
      <c r="E3826" s="115"/>
      <c r="O3826" s="24"/>
      <c r="AB3826" s="24"/>
      <c r="AC3826" s="24"/>
      <c r="AD3826" s="24"/>
      <c r="AE3826" s="24"/>
      <c r="AV3826" s="24"/>
      <c r="AW3826" s="24"/>
      <c r="AX3826" s="24"/>
      <c r="AY3826" s="24"/>
    </row>
    <row r="3827" spans="3:51" s="23" customFormat="1">
      <c r="C3827" s="115"/>
      <c r="D3827" s="115"/>
      <c r="E3827" s="115"/>
      <c r="O3827" s="24"/>
      <c r="AB3827" s="24"/>
      <c r="AC3827" s="24"/>
      <c r="AD3827" s="24"/>
      <c r="AE3827" s="24"/>
      <c r="AV3827" s="24"/>
      <c r="AW3827" s="24"/>
      <c r="AX3827" s="24"/>
      <c r="AY3827" s="24"/>
    </row>
    <row r="3828" spans="3:51" s="23" customFormat="1">
      <c r="C3828" s="115"/>
      <c r="D3828" s="115"/>
      <c r="E3828" s="115"/>
      <c r="O3828" s="24"/>
      <c r="AB3828" s="24"/>
      <c r="AC3828" s="24"/>
      <c r="AD3828" s="24"/>
      <c r="AE3828" s="24"/>
      <c r="AV3828" s="24"/>
      <c r="AW3828" s="24"/>
      <c r="AX3828" s="24"/>
      <c r="AY3828" s="24"/>
    </row>
    <row r="3829" spans="3:51" s="23" customFormat="1">
      <c r="C3829" s="115"/>
      <c r="D3829" s="115"/>
      <c r="E3829" s="115"/>
      <c r="O3829" s="24"/>
      <c r="AB3829" s="24"/>
      <c r="AC3829" s="24"/>
      <c r="AD3829" s="24"/>
      <c r="AE3829" s="24"/>
      <c r="AV3829" s="24"/>
      <c r="AW3829" s="24"/>
      <c r="AX3829" s="24"/>
      <c r="AY3829" s="24"/>
    </row>
    <row r="3830" spans="3:51" s="23" customFormat="1">
      <c r="C3830" s="115"/>
      <c r="D3830" s="115"/>
      <c r="E3830" s="115"/>
      <c r="O3830" s="24"/>
      <c r="AB3830" s="24"/>
      <c r="AC3830" s="24"/>
      <c r="AD3830" s="24"/>
      <c r="AE3830" s="24"/>
      <c r="AV3830" s="24"/>
      <c r="AW3830" s="24"/>
      <c r="AX3830" s="24"/>
      <c r="AY3830" s="24"/>
    </row>
    <row r="3831" spans="3:51" s="23" customFormat="1">
      <c r="C3831" s="115"/>
      <c r="D3831" s="115"/>
      <c r="E3831" s="115"/>
      <c r="O3831" s="24"/>
      <c r="AB3831" s="24"/>
      <c r="AC3831" s="24"/>
      <c r="AD3831" s="24"/>
      <c r="AE3831" s="24"/>
      <c r="AV3831" s="24"/>
      <c r="AW3831" s="24"/>
      <c r="AX3831" s="24"/>
      <c r="AY3831" s="24"/>
    </row>
    <row r="3832" spans="3:51" s="23" customFormat="1">
      <c r="C3832" s="115"/>
      <c r="D3832" s="115"/>
      <c r="E3832" s="115"/>
      <c r="O3832" s="24"/>
      <c r="AB3832" s="24"/>
      <c r="AC3832" s="24"/>
      <c r="AD3832" s="24"/>
      <c r="AE3832" s="24"/>
      <c r="AV3832" s="24"/>
      <c r="AW3832" s="24"/>
      <c r="AX3832" s="24"/>
      <c r="AY3832" s="24"/>
    </row>
    <row r="3833" spans="3:51" s="23" customFormat="1">
      <c r="C3833" s="115"/>
      <c r="D3833" s="115"/>
      <c r="E3833" s="115"/>
      <c r="O3833" s="24"/>
      <c r="AB3833" s="24"/>
      <c r="AC3833" s="24"/>
      <c r="AD3833" s="24"/>
      <c r="AE3833" s="24"/>
      <c r="AV3833" s="24"/>
      <c r="AW3833" s="24"/>
      <c r="AX3833" s="24"/>
      <c r="AY3833" s="24"/>
    </row>
    <row r="3834" spans="3:51" s="23" customFormat="1">
      <c r="C3834" s="115"/>
      <c r="D3834" s="115"/>
      <c r="E3834" s="115"/>
      <c r="O3834" s="24"/>
      <c r="AB3834" s="24"/>
      <c r="AC3834" s="24"/>
      <c r="AD3834" s="24"/>
      <c r="AE3834" s="24"/>
      <c r="AV3834" s="24"/>
      <c r="AW3834" s="24"/>
      <c r="AX3834" s="24"/>
      <c r="AY3834" s="24"/>
    </row>
    <row r="3835" spans="3:51" s="23" customFormat="1">
      <c r="C3835" s="115"/>
      <c r="D3835" s="115"/>
      <c r="E3835" s="115"/>
      <c r="O3835" s="24"/>
      <c r="AB3835" s="24"/>
      <c r="AC3835" s="24"/>
      <c r="AD3835" s="24"/>
      <c r="AE3835" s="24"/>
      <c r="AV3835" s="24"/>
      <c r="AW3835" s="24"/>
      <c r="AX3835" s="24"/>
      <c r="AY3835" s="24"/>
    </row>
    <row r="3836" spans="3:51" s="23" customFormat="1">
      <c r="C3836" s="115"/>
      <c r="D3836" s="115"/>
      <c r="E3836" s="115"/>
      <c r="O3836" s="24"/>
      <c r="AB3836" s="24"/>
      <c r="AC3836" s="24"/>
      <c r="AD3836" s="24"/>
      <c r="AE3836" s="24"/>
      <c r="AV3836" s="24"/>
      <c r="AW3836" s="24"/>
      <c r="AX3836" s="24"/>
      <c r="AY3836" s="24"/>
    </row>
    <row r="3837" spans="3:51" s="23" customFormat="1">
      <c r="C3837" s="115"/>
      <c r="D3837" s="115"/>
      <c r="E3837" s="115"/>
      <c r="O3837" s="24"/>
      <c r="AB3837" s="24"/>
      <c r="AC3837" s="24"/>
      <c r="AD3837" s="24"/>
      <c r="AE3837" s="24"/>
      <c r="AV3837" s="24"/>
      <c r="AW3837" s="24"/>
      <c r="AX3837" s="24"/>
      <c r="AY3837" s="24"/>
    </row>
    <row r="3838" spans="3:51" s="23" customFormat="1">
      <c r="C3838" s="115"/>
      <c r="D3838" s="115"/>
      <c r="E3838" s="115"/>
      <c r="O3838" s="24"/>
      <c r="AB3838" s="24"/>
      <c r="AC3838" s="24"/>
      <c r="AD3838" s="24"/>
      <c r="AE3838" s="24"/>
      <c r="AV3838" s="24"/>
      <c r="AW3838" s="24"/>
      <c r="AX3838" s="24"/>
      <c r="AY3838" s="24"/>
    </row>
    <row r="3839" spans="3:51" s="23" customFormat="1">
      <c r="C3839" s="115"/>
      <c r="D3839" s="115"/>
      <c r="E3839" s="115"/>
      <c r="O3839" s="24"/>
      <c r="AB3839" s="24"/>
      <c r="AC3839" s="24"/>
      <c r="AD3839" s="24"/>
      <c r="AE3839" s="24"/>
      <c r="AV3839" s="24"/>
      <c r="AW3839" s="24"/>
      <c r="AX3839" s="24"/>
      <c r="AY3839" s="24"/>
    </row>
    <row r="3840" spans="3:51" s="23" customFormat="1">
      <c r="C3840" s="115"/>
      <c r="D3840" s="115"/>
      <c r="E3840" s="115"/>
      <c r="O3840" s="24"/>
      <c r="AB3840" s="24"/>
      <c r="AC3840" s="24"/>
      <c r="AD3840" s="24"/>
      <c r="AE3840" s="24"/>
      <c r="AV3840" s="24"/>
      <c r="AW3840" s="24"/>
      <c r="AX3840" s="24"/>
      <c r="AY3840" s="24"/>
    </row>
    <row r="3841" spans="3:51" s="23" customFormat="1">
      <c r="C3841" s="115"/>
      <c r="D3841" s="115"/>
      <c r="E3841" s="115"/>
      <c r="O3841" s="24"/>
      <c r="AB3841" s="24"/>
      <c r="AC3841" s="24"/>
      <c r="AD3841" s="24"/>
      <c r="AE3841" s="24"/>
      <c r="AV3841" s="24"/>
      <c r="AW3841" s="24"/>
      <c r="AX3841" s="24"/>
      <c r="AY3841" s="24"/>
    </row>
    <row r="3842" spans="3:51" s="23" customFormat="1">
      <c r="C3842" s="115"/>
      <c r="D3842" s="115"/>
      <c r="E3842" s="115"/>
      <c r="O3842" s="24"/>
      <c r="AB3842" s="24"/>
      <c r="AC3842" s="24"/>
      <c r="AD3842" s="24"/>
      <c r="AE3842" s="24"/>
      <c r="AV3842" s="24"/>
      <c r="AW3842" s="24"/>
      <c r="AX3842" s="24"/>
      <c r="AY3842" s="24"/>
    </row>
    <row r="3843" spans="3:51" s="23" customFormat="1">
      <c r="C3843" s="115"/>
      <c r="D3843" s="115"/>
      <c r="E3843" s="115"/>
      <c r="O3843" s="24"/>
      <c r="AB3843" s="24"/>
      <c r="AC3843" s="24"/>
      <c r="AD3843" s="24"/>
      <c r="AE3843" s="24"/>
      <c r="AV3843" s="24"/>
      <c r="AW3843" s="24"/>
      <c r="AX3843" s="24"/>
      <c r="AY3843" s="24"/>
    </row>
    <row r="3844" spans="3:51" s="23" customFormat="1">
      <c r="C3844" s="115"/>
      <c r="D3844" s="115"/>
      <c r="E3844" s="115"/>
      <c r="O3844" s="24"/>
      <c r="AB3844" s="24"/>
      <c r="AC3844" s="24"/>
      <c r="AD3844" s="24"/>
      <c r="AE3844" s="24"/>
      <c r="AV3844" s="24"/>
      <c r="AW3844" s="24"/>
      <c r="AX3844" s="24"/>
      <c r="AY3844" s="24"/>
    </row>
    <row r="3845" spans="3:51" s="23" customFormat="1">
      <c r="C3845" s="115"/>
      <c r="D3845" s="115"/>
      <c r="E3845" s="115"/>
      <c r="O3845" s="24"/>
      <c r="AB3845" s="24"/>
      <c r="AC3845" s="24"/>
      <c r="AD3845" s="24"/>
      <c r="AE3845" s="24"/>
      <c r="AV3845" s="24"/>
      <c r="AW3845" s="24"/>
      <c r="AX3845" s="24"/>
      <c r="AY3845" s="24"/>
    </row>
    <row r="3846" spans="3:51" s="23" customFormat="1">
      <c r="C3846" s="115"/>
      <c r="D3846" s="115"/>
      <c r="E3846" s="115"/>
      <c r="O3846" s="24"/>
      <c r="AB3846" s="24"/>
      <c r="AC3846" s="24"/>
      <c r="AD3846" s="24"/>
      <c r="AE3846" s="24"/>
      <c r="AV3846" s="24"/>
      <c r="AW3846" s="24"/>
      <c r="AX3846" s="24"/>
      <c r="AY3846" s="24"/>
    </row>
    <row r="3847" spans="3:51" s="23" customFormat="1">
      <c r="C3847" s="115"/>
      <c r="D3847" s="115"/>
      <c r="E3847" s="115"/>
      <c r="O3847" s="24"/>
      <c r="AB3847" s="24"/>
      <c r="AC3847" s="24"/>
      <c r="AD3847" s="24"/>
      <c r="AE3847" s="24"/>
      <c r="AV3847" s="24"/>
      <c r="AW3847" s="24"/>
      <c r="AX3847" s="24"/>
      <c r="AY3847" s="24"/>
    </row>
    <row r="3848" spans="3:51" s="23" customFormat="1">
      <c r="C3848" s="115"/>
      <c r="D3848" s="115"/>
      <c r="E3848" s="115"/>
      <c r="O3848" s="24"/>
      <c r="AB3848" s="24"/>
      <c r="AC3848" s="24"/>
      <c r="AD3848" s="24"/>
      <c r="AE3848" s="24"/>
      <c r="AV3848" s="24"/>
      <c r="AW3848" s="24"/>
      <c r="AX3848" s="24"/>
      <c r="AY3848" s="24"/>
    </row>
    <row r="3849" spans="3:51" s="23" customFormat="1">
      <c r="C3849" s="115"/>
      <c r="D3849" s="115"/>
      <c r="E3849" s="115"/>
      <c r="O3849" s="24"/>
      <c r="AB3849" s="24"/>
      <c r="AC3849" s="24"/>
      <c r="AD3849" s="24"/>
      <c r="AE3849" s="24"/>
      <c r="AV3849" s="24"/>
      <c r="AW3849" s="24"/>
      <c r="AX3849" s="24"/>
      <c r="AY3849" s="24"/>
    </row>
    <row r="3850" spans="3:51" s="23" customFormat="1">
      <c r="C3850" s="115"/>
      <c r="D3850" s="115"/>
      <c r="E3850" s="115"/>
      <c r="O3850" s="24"/>
      <c r="AB3850" s="24"/>
      <c r="AC3850" s="24"/>
      <c r="AD3850" s="24"/>
      <c r="AE3850" s="24"/>
      <c r="AV3850" s="24"/>
      <c r="AW3850" s="24"/>
      <c r="AX3850" s="24"/>
      <c r="AY3850" s="24"/>
    </row>
    <row r="3851" spans="3:51" s="23" customFormat="1">
      <c r="C3851" s="115"/>
      <c r="D3851" s="115"/>
      <c r="E3851" s="115"/>
      <c r="O3851" s="24"/>
      <c r="AB3851" s="24"/>
      <c r="AC3851" s="24"/>
      <c r="AD3851" s="24"/>
      <c r="AE3851" s="24"/>
      <c r="AV3851" s="24"/>
      <c r="AW3851" s="24"/>
      <c r="AX3851" s="24"/>
      <c r="AY3851" s="24"/>
    </row>
    <row r="3852" spans="3:51" s="23" customFormat="1">
      <c r="C3852" s="115"/>
      <c r="D3852" s="115"/>
      <c r="E3852" s="115"/>
      <c r="O3852" s="24"/>
      <c r="AB3852" s="24"/>
      <c r="AC3852" s="24"/>
      <c r="AD3852" s="24"/>
      <c r="AE3852" s="24"/>
      <c r="AV3852" s="24"/>
      <c r="AW3852" s="24"/>
      <c r="AX3852" s="24"/>
      <c r="AY3852" s="24"/>
    </row>
    <row r="3853" spans="3:51" s="23" customFormat="1">
      <c r="C3853" s="115"/>
      <c r="D3853" s="115"/>
      <c r="E3853" s="115"/>
      <c r="O3853" s="24"/>
      <c r="AB3853" s="24"/>
      <c r="AC3853" s="24"/>
      <c r="AD3853" s="24"/>
      <c r="AE3853" s="24"/>
      <c r="AV3853" s="24"/>
      <c r="AW3853" s="24"/>
      <c r="AX3853" s="24"/>
      <c r="AY3853" s="24"/>
    </row>
    <row r="3854" spans="3:51" s="23" customFormat="1">
      <c r="C3854" s="115"/>
      <c r="D3854" s="115"/>
      <c r="E3854" s="115"/>
      <c r="O3854" s="24"/>
      <c r="AB3854" s="24"/>
      <c r="AC3854" s="24"/>
      <c r="AD3854" s="24"/>
      <c r="AE3854" s="24"/>
      <c r="AV3854" s="24"/>
      <c r="AW3854" s="24"/>
      <c r="AX3854" s="24"/>
      <c r="AY3854" s="24"/>
    </row>
    <row r="3855" spans="3:51" s="23" customFormat="1">
      <c r="C3855" s="115"/>
      <c r="D3855" s="115"/>
      <c r="E3855" s="115"/>
      <c r="O3855" s="24"/>
      <c r="AB3855" s="24"/>
      <c r="AC3855" s="24"/>
      <c r="AD3855" s="24"/>
      <c r="AE3855" s="24"/>
      <c r="AV3855" s="24"/>
      <c r="AW3855" s="24"/>
      <c r="AX3855" s="24"/>
      <c r="AY3855" s="24"/>
    </row>
    <row r="3856" spans="3:51" s="23" customFormat="1">
      <c r="C3856" s="115"/>
      <c r="D3856" s="115"/>
      <c r="E3856" s="115"/>
      <c r="O3856" s="24"/>
      <c r="AB3856" s="24"/>
      <c r="AC3856" s="24"/>
      <c r="AD3856" s="24"/>
      <c r="AE3856" s="24"/>
      <c r="AV3856" s="24"/>
      <c r="AW3856" s="24"/>
      <c r="AX3856" s="24"/>
      <c r="AY3856" s="24"/>
    </row>
    <row r="3857" spans="3:51" s="23" customFormat="1">
      <c r="C3857" s="115"/>
      <c r="D3857" s="115"/>
      <c r="E3857" s="115"/>
      <c r="O3857" s="24"/>
      <c r="AB3857" s="24"/>
      <c r="AC3857" s="24"/>
      <c r="AD3857" s="24"/>
      <c r="AE3857" s="24"/>
      <c r="AV3857" s="24"/>
      <c r="AW3857" s="24"/>
      <c r="AX3857" s="24"/>
      <c r="AY3857" s="24"/>
    </row>
    <row r="3858" spans="3:51" s="23" customFormat="1">
      <c r="C3858" s="115"/>
      <c r="D3858" s="115"/>
      <c r="E3858" s="115"/>
      <c r="O3858" s="24"/>
      <c r="AB3858" s="24"/>
      <c r="AC3858" s="24"/>
      <c r="AD3858" s="24"/>
      <c r="AE3858" s="24"/>
      <c r="AV3858" s="24"/>
      <c r="AW3858" s="24"/>
      <c r="AX3858" s="24"/>
      <c r="AY3858" s="24"/>
    </row>
    <row r="3859" spans="3:51" s="23" customFormat="1">
      <c r="C3859" s="115"/>
      <c r="D3859" s="115"/>
      <c r="E3859" s="115"/>
      <c r="O3859" s="24"/>
      <c r="AB3859" s="24"/>
      <c r="AC3859" s="24"/>
      <c r="AD3859" s="24"/>
      <c r="AE3859" s="24"/>
      <c r="AV3859" s="24"/>
      <c r="AW3859" s="24"/>
      <c r="AX3859" s="24"/>
      <c r="AY3859" s="24"/>
    </row>
    <row r="3860" spans="3:51" s="23" customFormat="1">
      <c r="C3860" s="115"/>
      <c r="D3860" s="115"/>
      <c r="E3860" s="115"/>
      <c r="O3860" s="24"/>
      <c r="AB3860" s="24"/>
      <c r="AC3860" s="24"/>
      <c r="AD3860" s="24"/>
      <c r="AE3860" s="24"/>
      <c r="AV3860" s="24"/>
      <c r="AW3860" s="24"/>
      <c r="AX3860" s="24"/>
      <c r="AY3860" s="24"/>
    </row>
    <row r="3861" spans="3:51" s="23" customFormat="1">
      <c r="C3861" s="115"/>
      <c r="D3861" s="115"/>
      <c r="E3861" s="115"/>
      <c r="O3861" s="24"/>
      <c r="AB3861" s="24"/>
      <c r="AC3861" s="24"/>
      <c r="AD3861" s="24"/>
      <c r="AE3861" s="24"/>
      <c r="AV3861" s="24"/>
      <c r="AW3861" s="24"/>
      <c r="AX3861" s="24"/>
      <c r="AY3861" s="24"/>
    </row>
    <row r="3862" spans="3:51" s="23" customFormat="1">
      <c r="C3862" s="115"/>
      <c r="D3862" s="115"/>
      <c r="E3862" s="115"/>
      <c r="O3862" s="24"/>
      <c r="AB3862" s="24"/>
      <c r="AC3862" s="24"/>
      <c r="AD3862" s="24"/>
      <c r="AE3862" s="24"/>
      <c r="AV3862" s="24"/>
      <c r="AW3862" s="24"/>
      <c r="AX3862" s="24"/>
      <c r="AY3862" s="24"/>
    </row>
    <row r="3863" spans="3:51" s="23" customFormat="1">
      <c r="C3863" s="115"/>
      <c r="D3863" s="115"/>
      <c r="E3863" s="115"/>
      <c r="O3863" s="24"/>
      <c r="AB3863" s="24"/>
      <c r="AC3863" s="24"/>
      <c r="AD3863" s="24"/>
      <c r="AE3863" s="24"/>
      <c r="AV3863" s="24"/>
      <c r="AW3863" s="24"/>
      <c r="AX3863" s="24"/>
      <c r="AY3863" s="24"/>
    </row>
    <row r="3864" spans="3:51" s="23" customFormat="1">
      <c r="C3864" s="115"/>
      <c r="D3864" s="115"/>
      <c r="E3864" s="115"/>
      <c r="O3864" s="24"/>
      <c r="AB3864" s="24"/>
      <c r="AC3864" s="24"/>
      <c r="AD3864" s="24"/>
      <c r="AE3864" s="24"/>
      <c r="AV3864" s="24"/>
      <c r="AW3864" s="24"/>
      <c r="AX3864" s="24"/>
      <c r="AY3864" s="24"/>
    </row>
    <row r="3865" spans="3:51" s="23" customFormat="1">
      <c r="C3865" s="115"/>
      <c r="D3865" s="115"/>
      <c r="E3865" s="115"/>
      <c r="O3865" s="24"/>
      <c r="AB3865" s="24"/>
      <c r="AC3865" s="24"/>
      <c r="AD3865" s="24"/>
      <c r="AE3865" s="24"/>
      <c r="AV3865" s="24"/>
      <c r="AW3865" s="24"/>
      <c r="AX3865" s="24"/>
      <c r="AY3865" s="24"/>
    </row>
    <row r="3866" spans="3:51" s="23" customFormat="1">
      <c r="C3866" s="115"/>
      <c r="D3866" s="115"/>
      <c r="E3866" s="115"/>
      <c r="O3866" s="24"/>
      <c r="AB3866" s="24"/>
      <c r="AC3866" s="24"/>
      <c r="AD3866" s="24"/>
      <c r="AE3866" s="24"/>
      <c r="AV3866" s="24"/>
      <c r="AW3866" s="24"/>
      <c r="AX3866" s="24"/>
      <c r="AY3866" s="24"/>
    </row>
    <row r="3867" spans="3:51" s="23" customFormat="1">
      <c r="C3867" s="115"/>
      <c r="D3867" s="115"/>
      <c r="E3867" s="115"/>
      <c r="O3867" s="24"/>
      <c r="AB3867" s="24"/>
      <c r="AC3867" s="24"/>
      <c r="AD3867" s="24"/>
      <c r="AE3867" s="24"/>
      <c r="AV3867" s="24"/>
      <c r="AW3867" s="24"/>
      <c r="AX3867" s="24"/>
      <c r="AY3867" s="24"/>
    </row>
    <row r="3868" spans="3:51" s="23" customFormat="1">
      <c r="C3868" s="115"/>
      <c r="D3868" s="115"/>
      <c r="E3868" s="115"/>
      <c r="O3868" s="24"/>
      <c r="AB3868" s="24"/>
      <c r="AC3868" s="24"/>
      <c r="AD3868" s="24"/>
      <c r="AE3868" s="24"/>
      <c r="AV3868" s="24"/>
      <c r="AW3868" s="24"/>
      <c r="AX3868" s="24"/>
      <c r="AY3868" s="24"/>
    </row>
    <row r="3869" spans="3:51" s="23" customFormat="1">
      <c r="C3869" s="115"/>
      <c r="D3869" s="115"/>
      <c r="E3869" s="115"/>
      <c r="O3869" s="24"/>
      <c r="AB3869" s="24"/>
      <c r="AC3869" s="24"/>
      <c r="AD3869" s="24"/>
      <c r="AE3869" s="24"/>
      <c r="AV3869" s="24"/>
      <c r="AW3869" s="24"/>
      <c r="AX3869" s="24"/>
      <c r="AY3869" s="24"/>
    </row>
    <row r="3870" spans="3:51" s="23" customFormat="1">
      <c r="C3870" s="115"/>
      <c r="D3870" s="115"/>
      <c r="E3870" s="115"/>
      <c r="O3870" s="24"/>
      <c r="AB3870" s="24"/>
      <c r="AC3870" s="24"/>
      <c r="AD3870" s="24"/>
      <c r="AE3870" s="24"/>
      <c r="AV3870" s="24"/>
      <c r="AW3870" s="24"/>
      <c r="AX3870" s="24"/>
      <c r="AY3870" s="24"/>
    </row>
    <row r="3871" spans="3:51" s="23" customFormat="1">
      <c r="C3871" s="115"/>
      <c r="D3871" s="115"/>
      <c r="E3871" s="115"/>
      <c r="O3871" s="24"/>
      <c r="AB3871" s="24"/>
      <c r="AC3871" s="24"/>
      <c r="AD3871" s="24"/>
      <c r="AE3871" s="24"/>
      <c r="AV3871" s="24"/>
      <c r="AW3871" s="24"/>
      <c r="AX3871" s="24"/>
      <c r="AY3871" s="24"/>
    </row>
    <row r="3872" spans="3:51" s="23" customFormat="1">
      <c r="C3872" s="115"/>
      <c r="D3872" s="115"/>
      <c r="E3872" s="115"/>
      <c r="O3872" s="24"/>
      <c r="AB3872" s="24"/>
      <c r="AC3872" s="24"/>
      <c r="AD3872" s="24"/>
      <c r="AE3872" s="24"/>
      <c r="AV3872" s="24"/>
      <c r="AW3872" s="24"/>
      <c r="AX3872" s="24"/>
      <c r="AY3872" s="24"/>
    </row>
    <row r="3873" spans="3:51" s="23" customFormat="1">
      <c r="C3873" s="115"/>
      <c r="D3873" s="115"/>
      <c r="E3873" s="115"/>
      <c r="O3873" s="24"/>
      <c r="AB3873" s="24"/>
      <c r="AC3873" s="24"/>
      <c r="AD3873" s="24"/>
      <c r="AE3873" s="24"/>
      <c r="AV3873" s="24"/>
      <c r="AW3873" s="24"/>
      <c r="AX3873" s="24"/>
      <c r="AY3873" s="24"/>
    </row>
    <row r="3874" spans="3:51" s="23" customFormat="1">
      <c r="C3874" s="115"/>
      <c r="D3874" s="115"/>
      <c r="E3874" s="115"/>
      <c r="O3874" s="24"/>
      <c r="AB3874" s="24"/>
      <c r="AC3874" s="24"/>
      <c r="AD3874" s="24"/>
      <c r="AE3874" s="24"/>
      <c r="AV3874" s="24"/>
      <c r="AW3874" s="24"/>
      <c r="AX3874" s="24"/>
      <c r="AY3874" s="24"/>
    </row>
    <row r="3875" spans="3:51" s="23" customFormat="1">
      <c r="C3875" s="115"/>
      <c r="D3875" s="115"/>
      <c r="E3875" s="115"/>
      <c r="O3875" s="24"/>
      <c r="AB3875" s="24"/>
      <c r="AC3875" s="24"/>
      <c r="AD3875" s="24"/>
      <c r="AE3875" s="24"/>
      <c r="AV3875" s="24"/>
      <c r="AW3875" s="24"/>
      <c r="AX3875" s="24"/>
      <c r="AY3875" s="24"/>
    </row>
    <row r="3876" spans="3:51" s="23" customFormat="1">
      <c r="C3876" s="115"/>
      <c r="D3876" s="115"/>
      <c r="E3876" s="115"/>
      <c r="O3876" s="24"/>
      <c r="AB3876" s="24"/>
      <c r="AC3876" s="24"/>
      <c r="AD3876" s="24"/>
      <c r="AE3876" s="24"/>
      <c r="AV3876" s="24"/>
      <c r="AW3876" s="24"/>
      <c r="AX3876" s="24"/>
      <c r="AY3876" s="24"/>
    </row>
    <row r="3877" spans="3:51" s="23" customFormat="1">
      <c r="C3877" s="115"/>
      <c r="D3877" s="115"/>
      <c r="E3877" s="115"/>
      <c r="O3877" s="24"/>
      <c r="AB3877" s="24"/>
      <c r="AC3877" s="24"/>
      <c r="AD3877" s="24"/>
      <c r="AE3877" s="24"/>
      <c r="AV3877" s="24"/>
      <c r="AW3877" s="24"/>
      <c r="AX3877" s="24"/>
      <c r="AY3877" s="24"/>
    </row>
    <row r="3878" spans="3:51" s="23" customFormat="1">
      <c r="C3878" s="115"/>
      <c r="D3878" s="115"/>
      <c r="E3878" s="115"/>
      <c r="O3878" s="24"/>
      <c r="AB3878" s="24"/>
      <c r="AC3878" s="24"/>
      <c r="AD3878" s="24"/>
      <c r="AE3878" s="24"/>
      <c r="AV3878" s="24"/>
      <c r="AW3878" s="24"/>
      <c r="AX3878" s="24"/>
      <c r="AY3878" s="24"/>
    </row>
    <row r="3879" spans="3:51" s="23" customFormat="1">
      <c r="C3879" s="115"/>
      <c r="D3879" s="115"/>
      <c r="E3879" s="115"/>
      <c r="O3879" s="24"/>
      <c r="AB3879" s="24"/>
      <c r="AC3879" s="24"/>
      <c r="AD3879" s="24"/>
      <c r="AE3879" s="24"/>
      <c r="AV3879" s="24"/>
      <c r="AW3879" s="24"/>
      <c r="AX3879" s="24"/>
      <c r="AY3879" s="24"/>
    </row>
    <row r="3880" spans="3:51" s="23" customFormat="1">
      <c r="C3880" s="115"/>
      <c r="D3880" s="115"/>
      <c r="E3880" s="115"/>
      <c r="O3880" s="24"/>
      <c r="AB3880" s="24"/>
      <c r="AC3880" s="24"/>
      <c r="AD3880" s="24"/>
      <c r="AE3880" s="24"/>
      <c r="AV3880" s="24"/>
      <c r="AW3880" s="24"/>
      <c r="AX3880" s="24"/>
      <c r="AY3880" s="24"/>
    </row>
    <row r="3881" spans="3:51" s="23" customFormat="1">
      <c r="C3881" s="115"/>
      <c r="D3881" s="115"/>
      <c r="E3881" s="115"/>
      <c r="O3881" s="24"/>
      <c r="AB3881" s="24"/>
      <c r="AC3881" s="24"/>
      <c r="AD3881" s="24"/>
      <c r="AE3881" s="24"/>
      <c r="AV3881" s="24"/>
      <c r="AW3881" s="24"/>
      <c r="AX3881" s="24"/>
      <c r="AY3881" s="24"/>
    </row>
    <row r="3882" spans="3:51" s="23" customFormat="1">
      <c r="C3882" s="115"/>
      <c r="D3882" s="115"/>
      <c r="E3882" s="115"/>
      <c r="O3882" s="24"/>
      <c r="AB3882" s="24"/>
      <c r="AC3882" s="24"/>
      <c r="AD3882" s="24"/>
      <c r="AE3882" s="24"/>
      <c r="AV3882" s="24"/>
      <c r="AW3882" s="24"/>
      <c r="AX3882" s="24"/>
      <c r="AY3882" s="24"/>
    </row>
    <row r="3883" spans="3:51" s="23" customFormat="1">
      <c r="C3883" s="115"/>
      <c r="D3883" s="115"/>
      <c r="E3883" s="115"/>
      <c r="O3883" s="24"/>
      <c r="AB3883" s="24"/>
      <c r="AC3883" s="24"/>
      <c r="AD3883" s="24"/>
      <c r="AE3883" s="24"/>
      <c r="AV3883" s="24"/>
      <c r="AW3883" s="24"/>
      <c r="AX3883" s="24"/>
      <c r="AY3883" s="24"/>
    </row>
    <row r="3884" spans="3:51" s="23" customFormat="1">
      <c r="C3884" s="115"/>
      <c r="D3884" s="115"/>
      <c r="E3884" s="115"/>
      <c r="O3884" s="24"/>
      <c r="AB3884" s="24"/>
      <c r="AC3884" s="24"/>
      <c r="AD3884" s="24"/>
      <c r="AE3884" s="24"/>
      <c r="AV3884" s="24"/>
      <c r="AW3884" s="24"/>
      <c r="AX3884" s="24"/>
      <c r="AY3884" s="24"/>
    </row>
    <row r="3885" spans="3:51" s="23" customFormat="1">
      <c r="C3885" s="115"/>
      <c r="D3885" s="115"/>
      <c r="E3885" s="115"/>
      <c r="O3885" s="24"/>
      <c r="AB3885" s="24"/>
      <c r="AC3885" s="24"/>
      <c r="AD3885" s="24"/>
      <c r="AE3885" s="24"/>
      <c r="AV3885" s="24"/>
      <c r="AW3885" s="24"/>
      <c r="AX3885" s="24"/>
      <c r="AY3885" s="24"/>
    </row>
    <row r="3886" spans="3:51" s="23" customFormat="1">
      <c r="C3886" s="115"/>
      <c r="D3886" s="115"/>
      <c r="E3886" s="115"/>
      <c r="O3886" s="24"/>
      <c r="AB3886" s="24"/>
      <c r="AC3886" s="24"/>
      <c r="AD3886" s="24"/>
      <c r="AE3886" s="24"/>
      <c r="AV3886" s="24"/>
      <c r="AW3886" s="24"/>
      <c r="AX3886" s="24"/>
      <c r="AY3886" s="24"/>
    </row>
    <row r="3887" spans="3:51" s="23" customFormat="1">
      <c r="C3887" s="115"/>
      <c r="D3887" s="115"/>
      <c r="E3887" s="115"/>
      <c r="O3887" s="24"/>
      <c r="AB3887" s="24"/>
      <c r="AC3887" s="24"/>
      <c r="AD3887" s="24"/>
      <c r="AE3887" s="24"/>
      <c r="AV3887" s="24"/>
      <c r="AW3887" s="24"/>
      <c r="AX3887" s="24"/>
      <c r="AY3887" s="24"/>
    </row>
    <row r="3888" spans="3:51" s="23" customFormat="1">
      <c r="C3888" s="115"/>
      <c r="D3888" s="115"/>
      <c r="E3888" s="115"/>
      <c r="O3888" s="24"/>
      <c r="AB3888" s="24"/>
      <c r="AC3888" s="24"/>
      <c r="AD3888" s="24"/>
      <c r="AE3888" s="24"/>
      <c r="AV3888" s="24"/>
      <c r="AW3888" s="24"/>
      <c r="AX3888" s="24"/>
      <c r="AY3888" s="24"/>
    </row>
    <row r="3889" spans="3:51" s="23" customFormat="1">
      <c r="C3889" s="115"/>
      <c r="D3889" s="115"/>
      <c r="E3889" s="115"/>
      <c r="O3889" s="24"/>
      <c r="AB3889" s="24"/>
      <c r="AC3889" s="24"/>
      <c r="AD3889" s="24"/>
      <c r="AE3889" s="24"/>
      <c r="AV3889" s="24"/>
      <c r="AW3889" s="24"/>
      <c r="AX3889" s="24"/>
      <c r="AY3889" s="24"/>
    </row>
    <row r="3890" spans="3:51" s="23" customFormat="1">
      <c r="C3890" s="115"/>
      <c r="D3890" s="115"/>
      <c r="E3890" s="115"/>
      <c r="O3890" s="24"/>
      <c r="AB3890" s="24"/>
      <c r="AC3890" s="24"/>
      <c r="AD3890" s="24"/>
      <c r="AE3890" s="24"/>
      <c r="AV3890" s="24"/>
      <c r="AW3890" s="24"/>
      <c r="AX3890" s="24"/>
      <c r="AY3890" s="24"/>
    </row>
    <row r="3891" spans="3:51" s="23" customFormat="1">
      <c r="C3891" s="115"/>
      <c r="D3891" s="115"/>
      <c r="E3891" s="115"/>
      <c r="O3891" s="24"/>
      <c r="AB3891" s="24"/>
      <c r="AC3891" s="24"/>
      <c r="AD3891" s="24"/>
      <c r="AE3891" s="24"/>
      <c r="AV3891" s="24"/>
      <c r="AW3891" s="24"/>
      <c r="AX3891" s="24"/>
      <c r="AY3891" s="24"/>
    </row>
    <row r="3892" spans="3:51" s="23" customFormat="1">
      <c r="C3892" s="115"/>
      <c r="D3892" s="115"/>
      <c r="E3892" s="115"/>
      <c r="O3892" s="24"/>
      <c r="AB3892" s="24"/>
      <c r="AC3892" s="24"/>
      <c r="AD3892" s="24"/>
      <c r="AE3892" s="24"/>
      <c r="AV3892" s="24"/>
      <c r="AW3892" s="24"/>
      <c r="AX3892" s="24"/>
      <c r="AY3892" s="24"/>
    </row>
    <row r="3893" spans="3:51" s="23" customFormat="1">
      <c r="C3893" s="115"/>
      <c r="D3893" s="115"/>
      <c r="E3893" s="115"/>
      <c r="O3893" s="24"/>
      <c r="AB3893" s="24"/>
      <c r="AC3893" s="24"/>
      <c r="AD3893" s="24"/>
      <c r="AE3893" s="24"/>
      <c r="AV3893" s="24"/>
      <c r="AW3893" s="24"/>
      <c r="AX3893" s="24"/>
      <c r="AY3893" s="24"/>
    </row>
    <row r="3894" spans="3:51" s="23" customFormat="1">
      <c r="C3894" s="115"/>
      <c r="D3894" s="115"/>
      <c r="E3894" s="115"/>
      <c r="O3894" s="24"/>
      <c r="AB3894" s="24"/>
      <c r="AC3894" s="24"/>
      <c r="AD3894" s="24"/>
      <c r="AE3894" s="24"/>
      <c r="AV3894" s="24"/>
      <c r="AW3894" s="24"/>
      <c r="AX3894" s="24"/>
      <c r="AY3894" s="24"/>
    </row>
    <row r="3895" spans="3:51" s="23" customFormat="1">
      <c r="C3895" s="115"/>
      <c r="D3895" s="115"/>
      <c r="E3895" s="115"/>
      <c r="O3895" s="24"/>
      <c r="AB3895" s="24"/>
      <c r="AC3895" s="24"/>
      <c r="AD3895" s="24"/>
      <c r="AE3895" s="24"/>
      <c r="AV3895" s="24"/>
      <c r="AW3895" s="24"/>
      <c r="AX3895" s="24"/>
      <c r="AY3895" s="24"/>
    </row>
    <row r="3896" spans="3:51" s="23" customFormat="1">
      <c r="C3896" s="115"/>
      <c r="D3896" s="115"/>
      <c r="E3896" s="115"/>
      <c r="O3896" s="24"/>
      <c r="AB3896" s="24"/>
      <c r="AC3896" s="24"/>
      <c r="AD3896" s="24"/>
      <c r="AE3896" s="24"/>
      <c r="AV3896" s="24"/>
      <c r="AW3896" s="24"/>
      <c r="AX3896" s="24"/>
      <c r="AY3896" s="24"/>
    </row>
    <row r="3897" spans="3:51" s="23" customFormat="1">
      <c r="C3897" s="115"/>
      <c r="D3897" s="115"/>
      <c r="E3897" s="115"/>
      <c r="O3897" s="24"/>
      <c r="AB3897" s="24"/>
      <c r="AC3897" s="24"/>
      <c r="AD3897" s="24"/>
      <c r="AE3897" s="24"/>
      <c r="AV3897" s="24"/>
      <c r="AW3897" s="24"/>
      <c r="AX3897" s="24"/>
      <c r="AY3897" s="24"/>
    </row>
    <row r="3898" spans="3:51" s="23" customFormat="1">
      <c r="C3898" s="115"/>
      <c r="D3898" s="115"/>
      <c r="E3898" s="115"/>
      <c r="O3898" s="24"/>
      <c r="AB3898" s="24"/>
      <c r="AC3898" s="24"/>
      <c r="AD3898" s="24"/>
      <c r="AE3898" s="24"/>
      <c r="AV3898" s="24"/>
      <c r="AW3898" s="24"/>
      <c r="AX3898" s="24"/>
      <c r="AY3898" s="24"/>
    </row>
    <row r="3899" spans="3:51" s="23" customFormat="1">
      <c r="C3899" s="115"/>
      <c r="D3899" s="115"/>
      <c r="E3899" s="115"/>
      <c r="O3899" s="24"/>
      <c r="AB3899" s="24"/>
      <c r="AC3899" s="24"/>
      <c r="AD3899" s="24"/>
      <c r="AE3899" s="24"/>
      <c r="AV3899" s="24"/>
      <c r="AW3899" s="24"/>
      <c r="AX3899" s="24"/>
      <c r="AY3899" s="24"/>
    </row>
    <row r="3900" spans="3:51" s="23" customFormat="1">
      <c r="C3900" s="115"/>
      <c r="D3900" s="115"/>
      <c r="E3900" s="115"/>
      <c r="O3900" s="24"/>
      <c r="AB3900" s="24"/>
      <c r="AC3900" s="24"/>
      <c r="AD3900" s="24"/>
      <c r="AE3900" s="24"/>
      <c r="AV3900" s="24"/>
      <c r="AW3900" s="24"/>
      <c r="AX3900" s="24"/>
      <c r="AY3900" s="24"/>
    </row>
    <row r="3901" spans="3:51" s="23" customFormat="1">
      <c r="C3901" s="115"/>
      <c r="D3901" s="115"/>
      <c r="E3901" s="115"/>
      <c r="O3901" s="24"/>
      <c r="AB3901" s="24"/>
      <c r="AC3901" s="24"/>
      <c r="AD3901" s="24"/>
      <c r="AE3901" s="24"/>
      <c r="AV3901" s="24"/>
      <c r="AW3901" s="24"/>
      <c r="AX3901" s="24"/>
      <c r="AY3901" s="24"/>
    </row>
    <row r="3902" spans="3:51" s="23" customFormat="1">
      <c r="C3902" s="115"/>
      <c r="D3902" s="115"/>
      <c r="E3902" s="115"/>
      <c r="O3902" s="24"/>
      <c r="AB3902" s="24"/>
      <c r="AC3902" s="24"/>
      <c r="AD3902" s="24"/>
      <c r="AE3902" s="24"/>
      <c r="AV3902" s="24"/>
      <c r="AW3902" s="24"/>
      <c r="AX3902" s="24"/>
      <c r="AY3902" s="24"/>
    </row>
    <row r="3903" spans="3:51" s="23" customFormat="1">
      <c r="C3903" s="115"/>
      <c r="D3903" s="115"/>
      <c r="E3903" s="115"/>
      <c r="O3903" s="24"/>
      <c r="AB3903" s="24"/>
      <c r="AC3903" s="24"/>
      <c r="AD3903" s="24"/>
      <c r="AE3903" s="24"/>
      <c r="AV3903" s="24"/>
      <c r="AW3903" s="24"/>
      <c r="AX3903" s="24"/>
      <c r="AY3903" s="24"/>
    </row>
    <row r="3904" spans="3:51" s="23" customFormat="1">
      <c r="C3904" s="115"/>
      <c r="D3904" s="115"/>
      <c r="E3904" s="115"/>
      <c r="O3904" s="24"/>
      <c r="AB3904" s="24"/>
      <c r="AC3904" s="24"/>
      <c r="AD3904" s="24"/>
      <c r="AE3904" s="24"/>
      <c r="AV3904" s="24"/>
      <c r="AW3904" s="24"/>
      <c r="AX3904" s="24"/>
      <c r="AY3904" s="24"/>
    </row>
    <row r="3905" spans="3:51" s="23" customFormat="1">
      <c r="C3905" s="115"/>
      <c r="D3905" s="115"/>
      <c r="E3905" s="115"/>
      <c r="O3905" s="24"/>
      <c r="AB3905" s="24"/>
      <c r="AC3905" s="24"/>
      <c r="AD3905" s="24"/>
      <c r="AE3905" s="24"/>
      <c r="AV3905" s="24"/>
      <c r="AW3905" s="24"/>
      <c r="AX3905" s="24"/>
      <c r="AY3905" s="24"/>
    </row>
    <row r="3906" spans="3:51" s="23" customFormat="1">
      <c r="C3906" s="115"/>
      <c r="D3906" s="115"/>
      <c r="E3906" s="115"/>
      <c r="O3906" s="24"/>
      <c r="AB3906" s="24"/>
      <c r="AC3906" s="24"/>
      <c r="AD3906" s="24"/>
      <c r="AE3906" s="24"/>
      <c r="AV3906" s="24"/>
      <c r="AW3906" s="24"/>
      <c r="AX3906" s="24"/>
      <c r="AY3906" s="24"/>
    </row>
    <row r="3907" spans="3:51" s="23" customFormat="1">
      <c r="C3907" s="115"/>
      <c r="D3907" s="115"/>
      <c r="E3907" s="115"/>
      <c r="O3907" s="24"/>
      <c r="AB3907" s="24"/>
      <c r="AC3907" s="24"/>
      <c r="AD3907" s="24"/>
      <c r="AE3907" s="24"/>
      <c r="AV3907" s="24"/>
      <c r="AW3907" s="24"/>
      <c r="AX3907" s="24"/>
      <c r="AY3907" s="24"/>
    </row>
    <row r="3908" spans="3:51" s="23" customFormat="1">
      <c r="C3908" s="115"/>
      <c r="D3908" s="115"/>
      <c r="E3908" s="115"/>
      <c r="O3908" s="24"/>
      <c r="AB3908" s="24"/>
      <c r="AC3908" s="24"/>
      <c r="AD3908" s="24"/>
      <c r="AE3908" s="24"/>
      <c r="AV3908" s="24"/>
      <c r="AW3908" s="24"/>
      <c r="AX3908" s="24"/>
      <c r="AY3908" s="24"/>
    </row>
    <row r="3909" spans="3:51" s="23" customFormat="1">
      <c r="C3909" s="115"/>
      <c r="D3909" s="115"/>
      <c r="E3909" s="115"/>
      <c r="O3909" s="24"/>
      <c r="AB3909" s="24"/>
      <c r="AC3909" s="24"/>
      <c r="AD3909" s="24"/>
      <c r="AE3909" s="24"/>
      <c r="AV3909" s="24"/>
      <c r="AW3909" s="24"/>
      <c r="AX3909" s="24"/>
      <c r="AY3909" s="24"/>
    </row>
    <row r="3910" spans="3:51" s="23" customFormat="1">
      <c r="C3910" s="115"/>
      <c r="D3910" s="115"/>
      <c r="E3910" s="115"/>
      <c r="O3910" s="24"/>
      <c r="AB3910" s="24"/>
      <c r="AC3910" s="24"/>
      <c r="AD3910" s="24"/>
      <c r="AE3910" s="24"/>
      <c r="AV3910" s="24"/>
      <c r="AW3910" s="24"/>
      <c r="AX3910" s="24"/>
      <c r="AY3910" s="24"/>
    </row>
    <row r="3911" spans="3:51" s="23" customFormat="1">
      <c r="C3911" s="115"/>
      <c r="D3911" s="115"/>
      <c r="E3911" s="115"/>
      <c r="O3911" s="24"/>
      <c r="AB3911" s="24"/>
      <c r="AC3911" s="24"/>
      <c r="AD3911" s="24"/>
      <c r="AE3911" s="24"/>
      <c r="AV3911" s="24"/>
      <c r="AW3911" s="24"/>
      <c r="AX3911" s="24"/>
      <c r="AY3911" s="24"/>
    </row>
    <row r="3912" spans="3:51" s="23" customFormat="1">
      <c r="C3912" s="115"/>
      <c r="D3912" s="115"/>
      <c r="E3912" s="115"/>
      <c r="O3912" s="24"/>
      <c r="AB3912" s="24"/>
      <c r="AC3912" s="24"/>
      <c r="AD3912" s="24"/>
      <c r="AE3912" s="24"/>
      <c r="AV3912" s="24"/>
      <c r="AW3912" s="24"/>
      <c r="AX3912" s="24"/>
      <c r="AY3912" s="24"/>
    </row>
    <row r="3913" spans="3:51" s="23" customFormat="1">
      <c r="C3913" s="115"/>
      <c r="D3913" s="115"/>
      <c r="E3913" s="115"/>
      <c r="O3913" s="24"/>
      <c r="AB3913" s="24"/>
      <c r="AC3913" s="24"/>
      <c r="AD3913" s="24"/>
      <c r="AE3913" s="24"/>
      <c r="AV3913" s="24"/>
      <c r="AW3913" s="24"/>
      <c r="AX3913" s="24"/>
      <c r="AY3913" s="24"/>
    </row>
    <row r="3914" spans="3:51" s="23" customFormat="1">
      <c r="C3914" s="115"/>
      <c r="D3914" s="115"/>
      <c r="E3914" s="115"/>
      <c r="O3914" s="24"/>
      <c r="AB3914" s="24"/>
      <c r="AC3914" s="24"/>
      <c r="AD3914" s="24"/>
      <c r="AE3914" s="24"/>
      <c r="AV3914" s="24"/>
      <c r="AW3914" s="24"/>
      <c r="AX3914" s="24"/>
      <c r="AY3914" s="24"/>
    </row>
    <row r="3915" spans="3:51" s="23" customFormat="1">
      <c r="C3915" s="115"/>
      <c r="D3915" s="115"/>
      <c r="E3915" s="115"/>
      <c r="O3915" s="24"/>
      <c r="AB3915" s="24"/>
      <c r="AC3915" s="24"/>
      <c r="AD3915" s="24"/>
      <c r="AE3915" s="24"/>
      <c r="AV3915" s="24"/>
      <c r="AW3915" s="24"/>
      <c r="AX3915" s="24"/>
      <c r="AY3915" s="24"/>
    </row>
    <row r="3916" spans="3:51" s="23" customFormat="1">
      <c r="C3916" s="115"/>
      <c r="D3916" s="115"/>
      <c r="E3916" s="115"/>
      <c r="O3916" s="24"/>
      <c r="AB3916" s="24"/>
      <c r="AC3916" s="24"/>
      <c r="AD3916" s="24"/>
      <c r="AE3916" s="24"/>
      <c r="AV3916" s="24"/>
      <c r="AW3916" s="24"/>
      <c r="AX3916" s="24"/>
      <c r="AY3916" s="24"/>
    </row>
    <row r="3917" spans="3:51" s="23" customFormat="1">
      <c r="C3917" s="115"/>
      <c r="D3917" s="115"/>
      <c r="E3917" s="115"/>
      <c r="O3917" s="24"/>
      <c r="AB3917" s="24"/>
      <c r="AC3917" s="24"/>
      <c r="AD3917" s="24"/>
      <c r="AE3917" s="24"/>
      <c r="AV3917" s="24"/>
      <c r="AW3917" s="24"/>
      <c r="AX3917" s="24"/>
      <c r="AY3917" s="24"/>
    </row>
    <row r="3918" spans="3:51" s="23" customFormat="1">
      <c r="C3918" s="115"/>
      <c r="D3918" s="115"/>
      <c r="E3918" s="115"/>
      <c r="O3918" s="24"/>
      <c r="AB3918" s="24"/>
      <c r="AC3918" s="24"/>
      <c r="AD3918" s="24"/>
      <c r="AE3918" s="24"/>
      <c r="AV3918" s="24"/>
      <c r="AW3918" s="24"/>
      <c r="AX3918" s="24"/>
      <c r="AY3918" s="24"/>
    </row>
    <row r="3919" spans="3:51" s="23" customFormat="1">
      <c r="C3919" s="115"/>
      <c r="D3919" s="115"/>
      <c r="E3919" s="115"/>
      <c r="O3919" s="24"/>
      <c r="AB3919" s="24"/>
      <c r="AC3919" s="24"/>
      <c r="AD3919" s="24"/>
      <c r="AE3919" s="24"/>
      <c r="AV3919" s="24"/>
      <c r="AW3919" s="24"/>
      <c r="AX3919" s="24"/>
      <c r="AY3919" s="24"/>
    </row>
    <row r="3920" spans="3:51" s="23" customFormat="1">
      <c r="C3920" s="115"/>
      <c r="D3920" s="115"/>
      <c r="E3920" s="115"/>
      <c r="O3920" s="24"/>
      <c r="AB3920" s="24"/>
      <c r="AC3920" s="24"/>
      <c r="AD3920" s="24"/>
      <c r="AE3920" s="24"/>
      <c r="AV3920" s="24"/>
      <c r="AW3920" s="24"/>
      <c r="AX3920" s="24"/>
      <c r="AY3920" s="24"/>
    </row>
    <row r="3921" spans="3:51" s="23" customFormat="1">
      <c r="C3921" s="115"/>
      <c r="D3921" s="115"/>
      <c r="E3921" s="115"/>
      <c r="O3921" s="24"/>
      <c r="AB3921" s="24"/>
      <c r="AC3921" s="24"/>
      <c r="AD3921" s="24"/>
      <c r="AE3921" s="24"/>
      <c r="AV3921" s="24"/>
      <c r="AW3921" s="24"/>
      <c r="AX3921" s="24"/>
      <c r="AY3921" s="24"/>
    </row>
    <row r="3922" spans="3:51" s="23" customFormat="1">
      <c r="C3922" s="115"/>
      <c r="D3922" s="115"/>
      <c r="E3922" s="115"/>
      <c r="O3922" s="24"/>
      <c r="AB3922" s="24"/>
      <c r="AC3922" s="24"/>
      <c r="AD3922" s="24"/>
      <c r="AE3922" s="24"/>
      <c r="AV3922" s="24"/>
      <c r="AW3922" s="24"/>
      <c r="AX3922" s="24"/>
      <c r="AY3922" s="24"/>
    </row>
    <row r="3923" spans="3:51" s="23" customFormat="1">
      <c r="C3923" s="115"/>
      <c r="D3923" s="115"/>
      <c r="E3923" s="115"/>
      <c r="O3923" s="24"/>
      <c r="AB3923" s="24"/>
      <c r="AC3923" s="24"/>
      <c r="AD3923" s="24"/>
      <c r="AE3923" s="24"/>
      <c r="AV3923" s="24"/>
      <c r="AW3923" s="24"/>
      <c r="AX3923" s="24"/>
      <c r="AY3923" s="24"/>
    </row>
    <row r="3924" spans="3:51" s="23" customFormat="1">
      <c r="C3924" s="115"/>
      <c r="D3924" s="115"/>
      <c r="E3924" s="115"/>
      <c r="O3924" s="24"/>
      <c r="AB3924" s="24"/>
      <c r="AC3924" s="24"/>
      <c r="AD3924" s="24"/>
      <c r="AE3924" s="24"/>
      <c r="AV3924" s="24"/>
      <c r="AW3924" s="24"/>
      <c r="AX3924" s="24"/>
      <c r="AY3924" s="24"/>
    </row>
    <row r="3925" spans="3:51" s="23" customFormat="1">
      <c r="C3925" s="115"/>
      <c r="D3925" s="115"/>
      <c r="E3925" s="115"/>
      <c r="O3925" s="24"/>
      <c r="AB3925" s="24"/>
      <c r="AC3925" s="24"/>
      <c r="AD3925" s="24"/>
      <c r="AE3925" s="24"/>
      <c r="AV3925" s="24"/>
      <c r="AW3925" s="24"/>
      <c r="AX3925" s="24"/>
      <c r="AY3925" s="24"/>
    </row>
    <row r="3926" spans="3:51" s="23" customFormat="1">
      <c r="C3926" s="115"/>
      <c r="D3926" s="115"/>
      <c r="E3926" s="115"/>
      <c r="O3926" s="24"/>
      <c r="AB3926" s="24"/>
      <c r="AC3926" s="24"/>
      <c r="AD3926" s="24"/>
      <c r="AE3926" s="24"/>
      <c r="AV3926" s="24"/>
      <c r="AW3926" s="24"/>
      <c r="AX3926" s="24"/>
      <c r="AY3926" s="24"/>
    </row>
    <row r="3927" spans="3:51" s="23" customFormat="1">
      <c r="C3927" s="115"/>
      <c r="D3927" s="115"/>
      <c r="E3927" s="115"/>
      <c r="O3927" s="24"/>
      <c r="AB3927" s="24"/>
      <c r="AC3927" s="24"/>
      <c r="AD3927" s="24"/>
      <c r="AE3927" s="24"/>
      <c r="AV3927" s="24"/>
      <c r="AW3927" s="24"/>
      <c r="AX3927" s="24"/>
      <c r="AY3927" s="24"/>
    </row>
    <row r="3928" spans="3:51" s="23" customFormat="1">
      <c r="C3928" s="115"/>
      <c r="D3928" s="115"/>
      <c r="E3928" s="115"/>
      <c r="O3928" s="24"/>
      <c r="AB3928" s="24"/>
      <c r="AC3928" s="24"/>
      <c r="AD3928" s="24"/>
      <c r="AE3928" s="24"/>
      <c r="AV3928" s="24"/>
      <c r="AW3928" s="24"/>
      <c r="AX3928" s="24"/>
      <c r="AY3928" s="24"/>
    </row>
    <row r="3929" spans="3:51" s="23" customFormat="1">
      <c r="C3929" s="115"/>
      <c r="D3929" s="115"/>
      <c r="E3929" s="115"/>
      <c r="O3929" s="24"/>
      <c r="AB3929" s="24"/>
      <c r="AC3929" s="24"/>
      <c r="AD3929" s="24"/>
      <c r="AE3929" s="24"/>
      <c r="AV3929" s="24"/>
      <c r="AW3929" s="24"/>
      <c r="AX3929" s="24"/>
      <c r="AY3929" s="24"/>
    </row>
    <row r="3930" spans="3:51" s="23" customFormat="1">
      <c r="C3930" s="115"/>
      <c r="D3930" s="115"/>
      <c r="E3930" s="115"/>
      <c r="O3930" s="24"/>
      <c r="AB3930" s="24"/>
      <c r="AC3930" s="24"/>
      <c r="AD3930" s="24"/>
      <c r="AE3930" s="24"/>
      <c r="AV3930" s="24"/>
      <c r="AW3930" s="24"/>
      <c r="AX3930" s="24"/>
      <c r="AY3930" s="24"/>
    </row>
    <row r="3931" spans="3:51" s="23" customFormat="1">
      <c r="C3931" s="115"/>
      <c r="D3931" s="115"/>
      <c r="E3931" s="115"/>
      <c r="O3931" s="24"/>
      <c r="AB3931" s="24"/>
      <c r="AC3931" s="24"/>
      <c r="AD3931" s="24"/>
      <c r="AE3931" s="24"/>
      <c r="AV3931" s="24"/>
      <c r="AW3931" s="24"/>
      <c r="AX3931" s="24"/>
      <c r="AY3931" s="24"/>
    </row>
    <row r="3932" spans="3:51" s="23" customFormat="1">
      <c r="C3932" s="115"/>
      <c r="D3932" s="115"/>
      <c r="E3932" s="115"/>
      <c r="O3932" s="24"/>
      <c r="AB3932" s="24"/>
      <c r="AC3932" s="24"/>
      <c r="AD3932" s="24"/>
      <c r="AE3932" s="24"/>
      <c r="AV3932" s="24"/>
      <c r="AW3932" s="24"/>
      <c r="AX3932" s="24"/>
      <c r="AY3932" s="24"/>
    </row>
    <row r="3933" spans="3:51" s="23" customFormat="1">
      <c r="C3933" s="115"/>
      <c r="D3933" s="115"/>
      <c r="E3933" s="115"/>
      <c r="O3933" s="24"/>
      <c r="AB3933" s="24"/>
      <c r="AC3933" s="24"/>
      <c r="AD3933" s="24"/>
      <c r="AE3933" s="24"/>
      <c r="AV3933" s="24"/>
      <c r="AW3933" s="24"/>
      <c r="AX3933" s="24"/>
      <c r="AY3933" s="24"/>
    </row>
    <row r="3934" spans="3:51" s="23" customFormat="1">
      <c r="C3934" s="115"/>
      <c r="D3934" s="115"/>
      <c r="E3934" s="115"/>
      <c r="O3934" s="24"/>
      <c r="AB3934" s="24"/>
      <c r="AC3934" s="24"/>
      <c r="AD3934" s="24"/>
      <c r="AE3934" s="24"/>
      <c r="AV3934" s="24"/>
      <c r="AW3934" s="24"/>
      <c r="AX3934" s="24"/>
      <c r="AY3934" s="24"/>
    </row>
    <row r="3935" spans="3:51" s="23" customFormat="1">
      <c r="C3935" s="115"/>
      <c r="D3935" s="115"/>
      <c r="E3935" s="115"/>
      <c r="O3935" s="24"/>
      <c r="AB3935" s="24"/>
      <c r="AC3935" s="24"/>
      <c r="AD3935" s="24"/>
      <c r="AE3935" s="24"/>
      <c r="AV3935" s="24"/>
      <c r="AW3935" s="24"/>
      <c r="AX3935" s="24"/>
      <c r="AY3935" s="24"/>
    </row>
    <row r="3936" spans="3:51" s="23" customFormat="1">
      <c r="C3936" s="115"/>
      <c r="D3936" s="115"/>
      <c r="E3936" s="115"/>
      <c r="O3936" s="24"/>
      <c r="AB3936" s="24"/>
      <c r="AC3936" s="24"/>
      <c r="AD3936" s="24"/>
      <c r="AE3936" s="24"/>
      <c r="AV3936" s="24"/>
      <c r="AW3936" s="24"/>
      <c r="AX3936" s="24"/>
      <c r="AY3936" s="24"/>
    </row>
    <row r="3937" spans="3:51" s="23" customFormat="1">
      <c r="C3937" s="115"/>
      <c r="D3937" s="115"/>
      <c r="E3937" s="115"/>
      <c r="O3937" s="24"/>
      <c r="AB3937" s="24"/>
      <c r="AC3937" s="24"/>
      <c r="AD3937" s="24"/>
      <c r="AE3937" s="24"/>
      <c r="AV3937" s="24"/>
      <c r="AW3937" s="24"/>
      <c r="AX3937" s="24"/>
      <c r="AY3937" s="24"/>
    </row>
    <row r="3938" spans="3:51" s="23" customFormat="1">
      <c r="C3938" s="115"/>
      <c r="D3938" s="115"/>
      <c r="E3938" s="115"/>
      <c r="O3938" s="24"/>
      <c r="AB3938" s="24"/>
      <c r="AC3938" s="24"/>
      <c r="AD3938" s="24"/>
      <c r="AE3938" s="24"/>
      <c r="AV3938" s="24"/>
      <c r="AW3938" s="24"/>
      <c r="AX3938" s="24"/>
      <c r="AY3938" s="24"/>
    </row>
    <row r="3939" spans="3:51" s="23" customFormat="1">
      <c r="C3939" s="115"/>
      <c r="D3939" s="115"/>
      <c r="E3939" s="115"/>
      <c r="O3939" s="24"/>
      <c r="AB3939" s="24"/>
      <c r="AC3939" s="24"/>
      <c r="AD3939" s="24"/>
      <c r="AE3939" s="24"/>
      <c r="AV3939" s="24"/>
      <c r="AW3939" s="24"/>
      <c r="AX3939" s="24"/>
      <c r="AY3939" s="24"/>
    </row>
    <row r="3940" spans="3:51" s="23" customFormat="1">
      <c r="C3940" s="115"/>
      <c r="D3940" s="115"/>
      <c r="E3940" s="115"/>
      <c r="O3940" s="24"/>
      <c r="AB3940" s="24"/>
      <c r="AC3940" s="24"/>
      <c r="AD3940" s="24"/>
      <c r="AE3940" s="24"/>
      <c r="AV3940" s="24"/>
      <c r="AW3940" s="24"/>
      <c r="AX3940" s="24"/>
      <c r="AY3940" s="24"/>
    </row>
    <row r="3941" spans="3:51" s="23" customFormat="1">
      <c r="C3941" s="115"/>
      <c r="D3941" s="115"/>
      <c r="E3941" s="115"/>
      <c r="O3941" s="24"/>
      <c r="AB3941" s="24"/>
      <c r="AC3941" s="24"/>
      <c r="AD3941" s="24"/>
      <c r="AE3941" s="24"/>
      <c r="AV3941" s="24"/>
      <c r="AW3941" s="24"/>
      <c r="AX3941" s="24"/>
      <c r="AY3941" s="24"/>
    </row>
    <row r="3942" spans="3:51" s="23" customFormat="1">
      <c r="C3942" s="115"/>
      <c r="D3942" s="115"/>
      <c r="E3942" s="115"/>
      <c r="O3942" s="24"/>
      <c r="AB3942" s="24"/>
      <c r="AC3942" s="24"/>
      <c r="AD3942" s="24"/>
      <c r="AE3942" s="24"/>
      <c r="AV3942" s="24"/>
      <c r="AW3942" s="24"/>
      <c r="AX3942" s="24"/>
      <c r="AY3942" s="24"/>
    </row>
    <row r="3943" spans="3:51" s="23" customFormat="1">
      <c r="C3943" s="115"/>
      <c r="D3943" s="115"/>
      <c r="E3943" s="115"/>
      <c r="O3943" s="24"/>
      <c r="AB3943" s="24"/>
      <c r="AC3943" s="24"/>
      <c r="AD3943" s="24"/>
      <c r="AE3943" s="24"/>
      <c r="AV3943" s="24"/>
      <c r="AW3943" s="24"/>
      <c r="AX3943" s="24"/>
      <c r="AY3943" s="24"/>
    </row>
    <row r="3944" spans="3:51" s="23" customFormat="1">
      <c r="C3944" s="115"/>
      <c r="D3944" s="115"/>
      <c r="E3944" s="115"/>
      <c r="O3944" s="24"/>
      <c r="AB3944" s="24"/>
      <c r="AC3944" s="24"/>
      <c r="AD3944" s="24"/>
      <c r="AE3944" s="24"/>
      <c r="AV3944" s="24"/>
      <c r="AW3944" s="24"/>
      <c r="AX3944" s="24"/>
      <c r="AY3944" s="24"/>
    </row>
    <row r="3945" spans="3:51" s="23" customFormat="1">
      <c r="C3945" s="115"/>
      <c r="D3945" s="115"/>
      <c r="E3945" s="115"/>
      <c r="O3945" s="24"/>
      <c r="AB3945" s="24"/>
      <c r="AC3945" s="24"/>
      <c r="AD3945" s="24"/>
      <c r="AE3945" s="24"/>
      <c r="AV3945" s="24"/>
      <c r="AW3945" s="24"/>
      <c r="AX3945" s="24"/>
      <c r="AY3945" s="24"/>
    </row>
    <row r="3946" spans="3:51" s="23" customFormat="1">
      <c r="C3946" s="115"/>
      <c r="D3946" s="115"/>
      <c r="E3946" s="115"/>
      <c r="O3946" s="24"/>
      <c r="AB3946" s="24"/>
      <c r="AC3946" s="24"/>
      <c r="AD3946" s="24"/>
      <c r="AE3946" s="24"/>
      <c r="AV3946" s="24"/>
      <c r="AW3946" s="24"/>
      <c r="AX3946" s="24"/>
      <c r="AY3946" s="24"/>
    </row>
    <row r="3947" spans="3:51" s="23" customFormat="1">
      <c r="C3947" s="115"/>
      <c r="D3947" s="115"/>
      <c r="E3947" s="115"/>
      <c r="O3947" s="24"/>
      <c r="AB3947" s="24"/>
      <c r="AC3947" s="24"/>
      <c r="AD3947" s="24"/>
      <c r="AE3947" s="24"/>
      <c r="AV3947" s="24"/>
      <c r="AW3947" s="24"/>
      <c r="AX3947" s="24"/>
      <c r="AY3947" s="24"/>
    </row>
    <row r="3948" spans="3:51" s="23" customFormat="1">
      <c r="C3948" s="115"/>
      <c r="D3948" s="115"/>
      <c r="E3948" s="115"/>
      <c r="O3948" s="24"/>
      <c r="AB3948" s="24"/>
      <c r="AC3948" s="24"/>
      <c r="AD3948" s="24"/>
      <c r="AE3948" s="24"/>
      <c r="AV3948" s="24"/>
      <c r="AW3948" s="24"/>
      <c r="AX3948" s="24"/>
      <c r="AY3948" s="24"/>
    </row>
    <row r="3949" spans="3:51" s="23" customFormat="1">
      <c r="C3949" s="115"/>
      <c r="D3949" s="115"/>
      <c r="E3949" s="115"/>
      <c r="O3949" s="24"/>
      <c r="AB3949" s="24"/>
      <c r="AC3949" s="24"/>
      <c r="AD3949" s="24"/>
      <c r="AE3949" s="24"/>
      <c r="AV3949" s="24"/>
      <c r="AW3949" s="24"/>
      <c r="AX3949" s="24"/>
      <c r="AY3949" s="24"/>
    </row>
    <row r="3950" spans="3:51" s="23" customFormat="1">
      <c r="C3950" s="115"/>
      <c r="D3950" s="115"/>
      <c r="E3950" s="115"/>
      <c r="O3950" s="24"/>
      <c r="AB3950" s="24"/>
      <c r="AC3950" s="24"/>
      <c r="AD3950" s="24"/>
      <c r="AE3950" s="24"/>
      <c r="AV3950" s="24"/>
      <c r="AW3950" s="24"/>
      <c r="AX3950" s="24"/>
      <c r="AY3950" s="24"/>
    </row>
    <row r="3951" spans="3:51" s="23" customFormat="1">
      <c r="C3951" s="115"/>
      <c r="D3951" s="115"/>
      <c r="E3951" s="115"/>
      <c r="O3951" s="24"/>
      <c r="AB3951" s="24"/>
      <c r="AC3951" s="24"/>
      <c r="AD3951" s="24"/>
      <c r="AE3951" s="24"/>
      <c r="AV3951" s="24"/>
      <c r="AW3951" s="24"/>
      <c r="AX3951" s="24"/>
      <c r="AY3951" s="24"/>
    </row>
    <row r="3952" spans="3:51" s="23" customFormat="1">
      <c r="C3952" s="115"/>
      <c r="D3952" s="115"/>
      <c r="E3952" s="115"/>
      <c r="O3952" s="24"/>
      <c r="AB3952" s="24"/>
      <c r="AC3952" s="24"/>
      <c r="AD3952" s="24"/>
      <c r="AE3952" s="24"/>
      <c r="AV3952" s="24"/>
      <c r="AW3952" s="24"/>
      <c r="AX3952" s="24"/>
      <c r="AY3952" s="24"/>
    </row>
    <row r="3953" spans="3:51" s="23" customFormat="1">
      <c r="C3953" s="115"/>
      <c r="D3953" s="115"/>
      <c r="E3953" s="115"/>
      <c r="O3953" s="24"/>
      <c r="AB3953" s="24"/>
      <c r="AC3953" s="24"/>
      <c r="AD3953" s="24"/>
      <c r="AE3953" s="24"/>
      <c r="AV3953" s="24"/>
      <c r="AW3953" s="24"/>
      <c r="AX3953" s="24"/>
      <c r="AY3953" s="24"/>
    </row>
    <row r="3954" spans="3:51" s="23" customFormat="1">
      <c r="C3954" s="115"/>
      <c r="D3954" s="115"/>
      <c r="E3954" s="115"/>
      <c r="O3954" s="24"/>
      <c r="AB3954" s="24"/>
      <c r="AC3954" s="24"/>
      <c r="AD3954" s="24"/>
      <c r="AE3954" s="24"/>
      <c r="AV3954" s="24"/>
      <c r="AW3954" s="24"/>
      <c r="AX3954" s="24"/>
      <c r="AY3954" s="24"/>
    </row>
    <row r="3955" spans="3:51" s="23" customFormat="1">
      <c r="C3955" s="115"/>
      <c r="D3955" s="115"/>
      <c r="E3955" s="115"/>
      <c r="O3955" s="24"/>
      <c r="AB3955" s="24"/>
      <c r="AC3955" s="24"/>
      <c r="AD3955" s="24"/>
      <c r="AE3955" s="24"/>
      <c r="AV3955" s="24"/>
      <c r="AW3955" s="24"/>
      <c r="AX3955" s="24"/>
      <c r="AY3955" s="24"/>
    </row>
    <row r="3956" spans="3:51" s="23" customFormat="1">
      <c r="C3956" s="115"/>
      <c r="D3956" s="115"/>
      <c r="E3956" s="115"/>
      <c r="O3956" s="24"/>
      <c r="AB3956" s="24"/>
      <c r="AC3956" s="24"/>
      <c r="AD3956" s="24"/>
      <c r="AE3956" s="24"/>
      <c r="AV3956" s="24"/>
      <c r="AW3956" s="24"/>
      <c r="AX3956" s="24"/>
      <c r="AY3956" s="24"/>
    </row>
    <row r="3957" spans="3:51" s="23" customFormat="1">
      <c r="C3957" s="115"/>
      <c r="D3957" s="115"/>
      <c r="E3957" s="115"/>
      <c r="O3957" s="24"/>
      <c r="AB3957" s="24"/>
      <c r="AC3957" s="24"/>
      <c r="AD3957" s="24"/>
      <c r="AE3957" s="24"/>
      <c r="AV3957" s="24"/>
      <c r="AW3957" s="24"/>
      <c r="AX3957" s="24"/>
      <c r="AY3957" s="24"/>
    </row>
    <row r="3958" spans="3:51" s="23" customFormat="1">
      <c r="C3958" s="115"/>
      <c r="D3958" s="115"/>
      <c r="E3958" s="115"/>
      <c r="O3958" s="24"/>
      <c r="AB3958" s="24"/>
      <c r="AC3958" s="24"/>
      <c r="AD3958" s="24"/>
      <c r="AE3958" s="24"/>
      <c r="AV3958" s="24"/>
      <c r="AW3958" s="24"/>
      <c r="AX3958" s="24"/>
      <c r="AY3958" s="24"/>
    </row>
    <row r="3959" spans="3:51" s="23" customFormat="1">
      <c r="C3959" s="115"/>
      <c r="D3959" s="115"/>
      <c r="E3959" s="115"/>
      <c r="O3959" s="24"/>
      <c r="AB3959" s="24"/>
      <c r="AC3959" s="24"/>
      <c r="AD3959" s="24"/>
      <c r="AE3959" s="24"/>
      <c r="AV3959" s="24"/>
      <c r="AW3959" s="24"/>
      <c r="AX3959" s="24"/>
      <c r="AY3959" s="24"/>
    </row>
    <row r="3960" spans="3:51" s="23" customFormat="1">
      <c r="C3960" s="115"/>
      <c r="D3960" s="115"/>
      <c r="E3960" s="115"/>
      <c r="O3960" s="24"/>
      <c r="AB3960" s="24"/>
      <c r="AC3960" s="24"/>
      <c r="AD3960" s="24"/>
      <c r="AE3960" s="24"/>
      <c r="AV3960" s="24"/>
      <c r="AW3960" s="24"/>
      <c r="AX3960" s="24"/>
      <c r="AY3960" s="24"/>
    </row>
    <row r="3961" spans="3:51" s="23" customFormat="1">
      <c r="C3961" s="115"/>
      <c r="D3961" s="115"/>
      <c r="E3961" s="115"/>
      <c r="O3961" s="24"/>
      <c r="AB3961" s="24"/>
      <c r="AC3961" s="24"/>
      <c r="AD3961" s="24"/>
      <c r="AE3961" s="24"/>
      <c r="AV3961" s="24"/>
      <c r="AW3961" s="24"/>
      <c r="AX3961" s="24"/>
      <c r="AY3961" s="24"/>
    </row>
    <row r="3962" spans="3:51" s="23" customFormat="1">
      <c r="C3962" s="115"/>
      <c r="D3962" s="115"/>
      <c r="E3962" s="115"/>
      <c r="O3962" s="24"/>
      <c r="AB3962" s="24"/>
      <c r="AC3962" s="24"/>
      <c r="AD3962" s="24"/>
      <c r="AE3962" s="24"/>
      <c r="AV3962" s="24"/>
      <c r="AW3962" s="24"/>
      <c r="AX3962" s="24"/>
      <c r="AY3962" s="24"/>
    </row>
    <row r="3963" spans="3:51" s="23" customFormat="1">
      <c r="C3963" s="115"/>
      <c r="D3963" s="115"/>
      <c r="E3963" s="115"/>
      <c r="O3963" s="24"/>
      <c r="AB3963" s="24"/>
      <c r="AC3963" s="24"/>
      <c r="AD3963" s="24"/>
      <c r="AE3963" s="24"/>
      <c r="AV3963" s="24"/>
      <c r="AW3963" s="24"/>
      <c r="AX3963" s="24"/>
      <c r="AY3963" s="24"/>
    </row>
    <row r="3964" spans="3:51" s="23" customFormat="1">
      <c r="C3964" s="115"/>
      <c r="D3964" s="115"/>
      <c r="E3964" s="115"/>
      <c r="O3964" s="24"/>
      <c r="AB3964" s="24"/>
      <c r="AC3964" s="24"/>
      <c r="AD3964" s="24"/>
      <c r="AE3964" s="24"/>
      <c r="AV3964" s="24"/>
      <c r="AW3964" s="24"/>
      <c r="AX3964" s="24"/>
      <c r="AY3964" s="24"/>
    </row>
    <row r="3965" spans="3:51" s="23" customFormat="1">
      <c r="C3965" s="115"/>
      <c r="D3965" s="115"/>
      <c r="E3965" s="115"/>
      <c r="O3965" s="24"/>
      <c r="AB3965" s="24"/>
      <c r="AC3965" s="24"/>
      <c r="AD3965" s="24"/>
      <c r="AE3965" s="24"/>
      <c r="AV3965" s="24"/>
      <c r="AW3965" s="24"/>
      <c r="AX3965" s="24"/>
      <c r="AY3965" s="24"/>
    </row>
    <row r="3966" spans="3:51" s="23" customFormat="1">
      <c r="C3966" s="115"/>
      <c r="D3966" s="115"/>
      <c r="E3966" s="115"/>
      <c r="O3966" s="24"/>
      <c r="AB3966" s="24"/>
      <c r="AC3966" s="24"/>
      <c r="AD3966" s="24"/>
      <c r="AE3966" s="24"/>
      <c r="AV3966" s="24"/>
      <c r="AW3966" s="24"/>
      <c r="AX3966" s="24"/>
      <c r="AY3966" s="24"/>
    </row>
    <row r="3967" spans="3:51" s="23" customFormat="1">
      <c r="C3967" s="115"/>
      <c r="D3967" s="115"/>
      <c r="E3967" s="115"/>
      <c r="O3967" s="24"/>
      <c r="AB3967" s="24"/>
      <c r="AC3967" s="24"/>
      <c r="AD3967" s="24"/>
      <c r="AE3967" s="24"/>
      <c r="AV3967" s="24"/>
      <c r="AW3967" s="24"/>
      <c r="AX3967" s="24"/>
      <c r="AY3967" s="24"/>
    </row>
    <row r="3968" spans="3:51" s="23" customFormat="1">
      <c r="C3968" s="115"/>
      <c r="D3968" s="115"/>
      <c r="E3968" s="115"/>
      <c r="O3968" s="24"/>
      <c r="AB3968" s="24"/>
      <c r="AC3968" s="24"/>
      <c r="AD3968" s="24"/>
      <c r="AE3968" s="24"/>
      <c r="AV3968" s="24"/>
      <c r="AW3968" s="24"/>
      <c r="AX3968" s="24"/>
      <c r="AY3968" s="24"/>
    </row>
    <row r="3969" spans="3:51" s="23" customFormat="1">
      <c r="C3969" s="115"/>
      <c r="D3969" s="115"/>
      <c r="E3969" s="115"/>
      <c r="O3969" s="24"/>
      <c r="AB3969" s="24"/>
      <c r="AC3969" s="24"/>
      <c r="AD3969" s="24"/>
      <c r="AE3969" s="24"/>
      <c r="AV3969" s="24"/>
      <c r="AW3969" s="24"/>
      <c r="AX3969" s="24"/>
      <c r="AY3969" s="24"/>
    </row>
    <row r="3970" spans="3:51" s="23" customFormat="1">
      <c r="C3970" s="115"/>
      <c r="D3970" s="115"/>
      <c r="E3970" s="115"/>
      <c r="O3970" s="24"/>
      <c r="AB3970" s="24"/>
      <c r="AC3970" s="24"/>
      <c r="AD3970" s="24"/>
      <c r="AE3970" s="24"/>
      <c r="AV3970" s="24"/>
      <c r="AW3970" s="24"/>
      <c r="AX3970" s="24"/>
      <c r="AY3970" s="24"/>
    </row>
    <row r="3971" spans="3:51" s="23" customFormat="1">
      <c r="C3971" s="115"/>
      <c r="D3971" s="115"/>
      <c r="E3971" s="115"/>
      <c r="O3971" s="24"/>
      <c r="AB3971" s="24"/>
      <c r="AC3971" s="24"/>
      <c r="AD3971" s="24"/>
      <c r="AE3971" s="24"/>
      <c r="AV3971" s="24"/>
      <c r="AW3971" s="24"/>
      <c r="AX3971" s="24"/>
      <c r="AY3971" s="24"/>
    </row>
    <row r="3972" spans="3:51" s="23" customFormat="1">
      <c r="C3972" s="115"/>
      <c r="D3972" s="115"/>
      <c r="E3972" s="115"/>
      <c r="O3972" s="24"/>
      <c r="AB3972" s="24"/>
      <c r="AC3972" s="24"/>
      <c r="AD3972" s="24"/>
      <c r="AE3972" s="24"/>
      <c r="AV3972" s="24"/>
      <c r="AW3972" s="24"/>
      <c r="AX3972" s="24"/>
      <c r="AY3972" s="24"/>
    </row>
    <row r="3973" spans="3:51" s="23" customFormat="1">
      <c r="C3973" s="115"/>
      <c r="D3973" s="115"/>
      <c r="E3973" s="115"/>
      <c r="O3973" s="24"/>
      <c r="AB3973" s="24"/>
      <c r="AC3973" s="24"/>
      <c r="AD3973" s="24"/>
      <c r="AE3973" s="24"/>
      <c r="AV3973" s="24"/>
      <c r="AW3973" s="24"/>
      <c r="AX3973" s="24"/>
      <c r="AY3973" s="24"/>
    </row>
    <row r="3974" spans="3:51" s="23" customFormat="1">
      <c r="C3974" s="115"/>
      <c r="D3974" s="115"/>
      <c r="E3974" s="115"/>
      <c r="O3974" s="24"/>
      <c r="AB3974" s="24"/>
      <c r="AC3974" s="24"/>
      <c r="AD3974" s="24"/>
      <c r="AE3974" s="24"/>
      <c r="AV3974" s="24"/>
      <c r="AW3974" s="24"/>
      <c r="AX3974" s="24"/>
      <c r="AY3974" s="24"/>
    </row>
    <row r="3975" spans="3:51" s="23" customFormat="1">
      <c r="C3975" s="115"/>
      <c r="D3975" s="115"/>
      <c r="E3975" s="115"/>
      <c r="O3975" s="24"/>
      <c r="AB3975" s="24"/>
      <c r="AC3975" s="24"/>
      <c r="AD3975" s="24"/>
      <c r="AE3975" s="24"/>
      <c r="AV3975" s="24"/>
      <c r="AW3975" s="24"/>
      <c r="AX3975" s="24"/>
      <c r="AY3975" s="24"/>
    </row>
    <row r="3976" spans="3:51" s="23" customFormat="1">
      <c r="C3976" s="115"/>
      <c r="D3976" s="115"/>
      <c r="E3976" s="115"/>
      <c r="O3976" s="24"/>
      <c r="AB3976" s="24"/>
      <c r="AC3976" s="24"/>
      <c r="AD3976" s="24"/>
      <c r="AE3976" s="24"/>
      <c r="AV3976" s="24"/>
      <c r="AW3976" s="24"/>
      <c r="AX3976" s="24"/>
      <c r="AY3976" s="24"/>
    </row>
    <row r="3977" spans="3:51" s="23" customFormat="1">
      <c r="C3977" s="115"/>
      <c r="D3977" s="115"/>
      <c r="E3977" s="115"/>
      <c r="O3977" s="24"/>
      <c r="AB3977" s="24"/>
      <c r="AC3977" s="24"/>
      <c r="AD3977" s="24"/>
      <c r="AE3977" s="24"/>
      <c r="AV3977" s="24"/>
      <c r="AW3977" s="24"/>
      <c r="AX3977" s="24"/>
      <c r="AY3977" s="24"/>
    </row>
    <row r="3978" spans="3:51" s="23" customFormat="1">
      <c r="C3978" s="115"/>
      <c r="D3978" s="115"/>
      <c r="E3978" s="115"/>
      <c r="O3978" s="24"/>
      <c r="AB3978" s="24"/>
      <c r="AC3978" s="24"/>
      <c r="AD3978" s="24"/>
      <c r="AE3978" s="24"/>
      <c r="AV3978" s="24"/>
      <c r="AW3978" s="24"/>
      <c r="AX3978" s="24"/>
      <c r="AY3978" s="24"/>
    </row>
    <row r="3979" spans="3:51" s="23" customFormat="1">
      <c r="C3979" s="115"/>
      <c r="D3979" s="115"/>
      <c r="E3979" s="115"/>
      <c r="O3979" s="24"/>
      <c r="AB3979" s="24"/>
      <c r="AC3979" s="24"/>
      <c r="AD3979" s="24"/>
      <c r="AE3979" s="24"/>
      <c r="AV3979" s="24"/>
      <c r="AW3979" s="24"/>
      <c r="AX3979" s="24"/>
      <c r="AY3979" s="24"/>
    </row>
    <row r="3980" spans="3:51" s="23" customFormat="1">
      <c r="C3980" s="115"/>
      <c r="D3980" s="115"/>
      <c r="E3980" s="115"/>
      <c r="O3980" s="24"/>
      <c r="AB3980" s="24"/>
      <c r="AC3980" s="24"/>
      <c r="AD3980" s="24"/>
      <c r="AE3980" s="24"/>
      <c r="AV3980" s="24"/>
      <c r="AW3980" s="24"/>
      <c r="AX3980" s="24"/>
      <c r="AY3980" s="24"/>
    </row>
    <row r="3981" spans="3:51" s="23" customFormat="1">
      <c r="C3981" s="115"/>
      <c r="D3981" s="115"/>
      <c r="E3981" s="115"/>
      <c r="O3981" s="24"/>
      <c r="AB3981" s="24"/>
      <c r="AC3981" s="24"/>
      <c r="AD3981" s="24"/>
      <c r="AE3981" s="24"/>
      <c r="AV3981" s="24"/>
      <c r="AW3981" s="24"/>
      <c r="AX3981" s="24"/>
      <c r="AY3981" s="24"/>
    </row>
    <row r="3982" spans="3:51" s="23" customFormat="1">
      <c r="C3982" s="115"/>
      <c r="D3982" s="115"/>
      <c r="E3982" s="115"/>
      <c r="O3982" s="24"/>
      <c r="AB3982" s="24"/>
      <c r="AC3982" s="24"/>
      <c r="AD3982" s="24"/>
      <c r="AE3982" s="24"/>
      <c r="AV3982" s="24"/>
      <c r="AW3982" s="24"/>
      <c r="AX3982" s="24"/>
      <c r="AY3982" s="24"/>
    </row>
    <row r="3983" spans="3:51" s="23" customFormat="1">
      <c r="C3983" s="115"/>
      <c r="D3983" s="115"/>
      <c r="E3983" s="115"/>
      <c r="O3983" s="24"/>
      <c r="AB3983" s="24"/>
      <c r="AC3983" s="24"/>
      <c r="AD3983" s="24"/>
      <c r="AE3983" s="24"/>
      <c r="AV3983" s="24"/>
      <c r="AW3983" s="24"/>
      <c r="AX3983" s="24"/>
      <c r="AY3983" s="24"/>
    </row>
    <row r="3984" spans="3:51" s="23" customFormat="1">
      <c r="C3984" s="115"/>
      <c r="D3984" s="115"/>
      <c r="E3984" s="115"/>
      <c r="O3984" s="24"/>
      <c r="AB3984" s="24"/>
      <c r="AC3984" s="24"/>
      <c r="AD3984" s="24"/>
      <c r="AE3984" s="24"/>
      <c r="AV3984" s="24"/>
      <c r="AW3984" s="24"/>
      <c r="AX3984" s="24"/>
      <c r="AY3984" s="24"/>
    </row>
    <row r="3985" spans="3:51" s="23" customFormat="1">
      <c r="C3985" s="115"/>
      <c r="D3985" s="115"/>
      <c r="E3985" s="115"/>
      <c r="O3985" s="24"/>
      <c r="AB3985" s="24"/>
      <c r="AC3985" s="24"/>
      <c r="AD3985" s="24"/>
      <c r="AE3985" s="24"/>
      <c r="AV3985" s="24"/>
      <c r="AW3985" s="24"/>
      <c r="AX3985" s="24"/>
      <c r="AY3985" s="24"/>
    </row>
    <row r="3986" spans="3:51" s="23" customFormat="1">
      <c r="C3986" s="115"/>
      <c r="D3986" s="115"/>
      <c r="E3986" s="115"/>
      <c r="O3986" s="24"/>
      <c r="AB3986" s="24"/>
      <c r="AC3986" s="24"/>
      <c r="AD3986" s="24"/>
      <c r="AE3986" s="24"/>
      <c r="AV3986" s="24"/>
      <c r="AW3986" s="24"/>
      <c r="AX3986" s="24"/>
      <c r="AY3986" s="24"/>
    </row>
    <row r="3987" spans="3:51" s="23" customFormat="1">
      <c r="C3987" s="115"/>
      <c r="D3987" s="115"/>
      <c r="E3987" s="115"/>
      <c r="O3987" s="24"/>
      <c r="AB3987" s="24"/>
      <c r="AC3987" s="24"/>
      <c r="AD3987" s="24"/>
      <c r="AE3987" s="24"/>
      <c r="AV3987" s="24"/>
      <c r="AW3987" s="24"/>
      <c r="AX3987" s="24"/>
      <c r="AY3987" s="24"/>
    </row>
    <row r="3988" spans="3:51" s="23" customFormat="1">
      <c r="C3988" s="115"/>
      <c r="D3988" s="115"/>
      <c r="E3988" s="115"/>
      <c r="O3988" s="24"/>
      <c r="AB3988" s="24"/>
      <c r="AC3988" s="24"/>
      <c r="AD3988" s="24"/>
      <c r="AE3988" s="24"/>
      <c r="AV3988" s="24"/>
      <c r="AW3988" s="24"/>
      <c r="AX3988" s="24"/>
      <c r="AY3988" s="24"/>
    </row>
    <row r="3989" spans="3:51" s="23" customFormat="1">
      <c r="C3989" s="115"/>
      <c r="D3989" s="115"/>
      <c r="E3989" s="115"/>
      <c r="O3989" s="24"/>
      <c r="AB3989" s="24"/>
      <c r="AC3989" s="24"/>
      <c r="AD3989" s="24"/>
      <c r="AE3989" s="24"/>
      <c r="AV3989" s="24"/>
      <c r="AW3989" s="24"/>
      <c r="AX3989" s="24"/>
      <c r="AY3989" s="24"/>
    </row>
    <row r="3990" spans="3:51" s="23" customFormat="1">
      <c r="C3990" s="115"/>
      <c r="D3990" s="115"/>
      <c r="E3990" s="115"/>
      <c r="O3990" s="24"/>
      <c r="AB3990" s="24"/>
      <c r="AC3990" s="24"/>
      <c r="AD3990" s="24"/>
      <c r="AE3990" s="24"/>
      <c r="AV3990" s="24"/>
      <c r="AW3990" s="24"/>
      <c r="AX3990" s="24"/>
      <c r="AY3990" s="24"/>
    </row>
    <row r="3991" spans="3:51" s="23" customFormat="1">
      <c r="C3991" s="115"/>
      <c r="D3991" s="115"/>
      <c r="E3991" s="115"/>
      <c r="O3991" s="24"/>
      <c r="AB3991" s="24"/>
      <c r="AC3991" s="24"/>
      <c r="AD3991" s="24"/>
      <c r="AE3991" s="24"/>
      <c r="AV3991" s="24"/>
      <c r="AW3991" s="24"/>
      <c r="AX3991" s="24"/>
      <c r="AY3991" s="24"/>
    </row>
    <row r="3992" spans="3:51" s="23" customFormat="1">
      <c r="C3992" s="115"/>
      <c r="D3992" s="115"/>
      <c r="E3992" s="115"/>
      <c r="O3992" s="24"/>
      <c r="AB3992" s="24"/>
      <c r="AC3992" s="24"/>
      <c r="AD3992" s="24"/>
      <c r="AE3992" s="24"/>
      <c r="AV3992" s="24"/>
      <c r="AW3992" s="24"/>
      <c r="AX3992" s="24"/>
      <c r="AY3992" s="24"/>
    </row>
    <row r="3993" spans="3:51" s="23" customFormat="1">
      <c r="C3993" s="115"/>
      <c r="D3993" s="115"/>
      <c r="E3993" s="115"/>
      <c r="O3993" s="24"/>
      <c r="AB3993" s="24"/>
      <c r="AC3993" s="24"/>
      <c r="AD3993" s="24"/>
      <c r="AE3993" s="24"/>
      <c r="AV3993" s="24"/>
      <c r="AW3993" s="24"/>
      <c r="AX3993" s="24"/>
      <c r="AY3993" s="24"/>
    </row>
    <row r="3994" spans="3:51" s="23" customFormat="1">
      <c r="C3994" s="115"/>
      <c r="D3994" s="115"/>
      <c r="E3994" s="115"/>
      <c r="O3994" s="24"/>
      <c r="AB3994" s="24"/>
      <c r="AC3994" s="24"/>
      <c r="AD3994" s="24"/>
      <c r="AE3994" s="24"/>
      <c r="AV3994" s="24"/>
      <c r="AW3994" s="24"/>
      <c r="AX3994" s="24"/>
      <c r="AY3994" s="24"/>
    </row>
    <row r="3995" spans="3:51" s="23" customFormat="1">
      <c r="C3995" s="115"/>
      <c r="D3995" s="115"/>
      <c r="E3995" s="115"/>
      <c r="O3995" s="24"/>
      <c r="AB3995" s="24"/>
      <c r="AC3995" s="24"/>
      <c r="AD3995" s="24"/>
      <c r="AE3995" s="24"/>
      <c r="AV3995" s="24"/>
      <c r="AW3995" s="24"/>
      <c r="AX3995" s="24"/>
      <c r="AY3995" s="24"/>
    </row>
    <row r="3996" spans="3:51" s="23" customFormat="1">
      <c r="C3996" s="115"/>
      <c r="D3996" s="115"/>
      <c r="E3996" s="115"/>
      <c r="O3996" s="24"/>
      <c r="AB3996" s="24"/>
      <c r="AC3996" s="24"/>
      <c r="AD3996" s="24"/>
      <c r="AE3996" s="24"/>
      <c r="AV3996" s="24"/>
      <c r="AW3996" s="24"/>
      <c r="AX3996" s="24"/>
      <c r="AY3996" s="24"/>
    </row>
    <row r="3997" spans="3:51" s="23" customFormat="1">
      <c r="C3997" s="115"/>
      <c r="D3997" s="115"/>
      <c r="E3997" s="115"/>
      <c r="O3997" s="24"/>
      <c r="AB3997" s="24"/>
      <c r="AC3997" s="24"/>
      <c r="AD3997" s="24"/>
      <c r="AE3997" s="24"/>
      <c r="AV3997" s="24"/>
      <c r="AW3997" s="24"/>
      <c r="AX3997" s="24"/>
      <c r="AY3997" s="24"/>
    </row>
    <row r="3998" spans="3:51" s="23" customFormat="1">
      <c r="C3998" s="115"/>
      <c r="D3998" s="115"/>
      <c r="E3998" s="115"/>
      <c r="O3998" s="24"/>
      <c r="AB3998" s="24"/>
      <c r="AC3998" s="24"/>
      <c r="AD3998" s="24"/>
      <c r="AE3998" s="24"/>
      <c r="AV3998" s="24"/>
      <c r="AW3998" s="24"/>
      <c r="AX3998" s="24"/>
      <c r="AY3998" s="24"/>
    </row>
    <row r="3999" spans="3:51" s="23" customFormat="1">
      <c r="C3999" s="115"/>
      <c r="D3999" s="115"/>
      <c r="E3999" s="115"/>
      <c r="O3999" s="24"/>
      <c r="AB3999" s="24"/>
      <c r="AC3999" s="24"/>
      <c r="AD3999" s="24"/>
      <c r="AE3999" s="24"/>
      <c r="AV3999" s="24"/>
      <c r="AW3999" s="24"/>
      <c r="AX3999" s="24"/>
      <c r="AY3999" s="24"/>
    </row>
    <row r="4000" spans="3:51" s="23" customFormat="1">
      <c r="C4000" s="115"/>
      <c r="D4000" s="115"/>
      <c r="E4000" s="115"/>
      <c r="O4000" s="24"/>
      <c r="AB4000" s="24"/>
      <c r="AC4000" s="24"/>
      <c r="AD4000" s="24"/>
      <c r="AE4000" s="24"/>
      <c r="AV4000" s="24"/>
      <c r="AW4000" s="24"/>
      <c r="AX4000" s="24"/>
      <c r="AY4000" s="24"/>
    </row>
    <row r="4001" spans="3:51" s="23" customFormat="1">
      <c r="C4001" s="115"/>
      <c r="D4001" s="115"/>
      <c r="E4001" s="115"/>
      <c r="O4001" s="24"/>
      <c r="AB4001" s="24"/>
      <c r="AC4001" s="24"/>
      <c r="AD4001" s="24"/>
      <c r="AE4001" s="24"/>
      <c r="AV4001" s="24"/>
      <c r="AW4001" s="24"/>
      <c r="AX4001" s="24"/>
      <c r="AY4001" s="24"/>
    </row>
    <row r="4002" spans="3:51" s="23" customFormat="1">
      <c r="C4002" s="115"/>
      <c r="D4002" s="115"/>
      <c r="E4002" s="115"/>
      <c r="O4002" s="24"/>
      <c r="AB4002" s="24"/>
      <c r="AC4002" s="24"/>
      <c r="AD4002" s="24"/>
      <c r="AE4002" s="24"/>
      <c r="AV4002" s="24"/>
      <c r="AW4002" s="24"/>
      <c r="AX4002" s="24"/>
      <c r="AY4002" s="24"/>
    </row>
    <row r="4003" spans="3:51" s="23" customFormat="1">
      <c r="C4003" s="115"/>
      <c r="D4003" s="115"/>
      <c r="E4003" s="115"/>
      <c r="O4003" s="24"/>
      <c r="AB4003" s="24"/>
      <c r="AC4003" s="24"/>
      <c r="AD4003" s="24"/>
      <c r="AE4003" s="24"/>
      <c r="AV4003" s="24"/>
      <c r="AW4003" s="24"/>
      <c r="AX4003" s="24"/>
      <c r="AY4003" s="24"/>
    </row>
    <row r="4004" spans="3:51" s="23" customFormat="1">
      <c r="C4004" s="115"/>
      <c r="D4004" s="115"/>
      <c r="E4004" s="115"/>
      <c r="O4004" s="24"/>
      <c r="AB4004" s="24"/>
      <c r="AC4004" s="24"/>
      <c r="AD4004" s="24"/>
      <c r="AE4004" s="24"/>
      <c r="AV4004" s="24"/>
      <c r="AW4004" s="24"/>
      <c r="AX4004" s="24"/>
      <c r="AY4004" s="24"/>
    </row>
    <row r="4005" spans="3:51" s="23" customFormat="1">
      <c r="C4005" s="115"/>
      <c r="D4005" s="115"/>
      <c r="E4005" s="115"/>
      <c r="O4005" s="24"/>
      <c r="AB4005" s="24"/>
      <c r="AC4005" s="24"/>
      <c r="AD4005" s="24"/>
      <c r="AE4005" s="24"/>
      <c r="AV4005" s="24"/>
      <c r="AW4005" s="24"/>
      <c r="AX4005" s="24"/>
      <c r="AY4005" s="24"/>
    </row>
    <row r="4006" spans="3:51" s="23" customFormat="1">
      <c r="C4006" s="115"/>
      <c r="D4006" s="115"/>
      <c r="E4006" s="115"/>
      <c r="O4006" s="24"/>
      <c r="AB4006" s="24"/>
      <c r="AC4006" s="24"/>
      <c r="AD4006" s="24"/>
      <c r="AE4006" s="24"/>
      <c r="AV4006" s="24"/>
      <c r="AW4006" s="24"/>
      <c r="AX4006" s="24"/>
      <c r="AY4006" s="24"/>
    </row>
    <row r="4007" spans="3:51" s="23" customFormat="1">
      <c r="C4007" s="115"/>
      <c r="D4007" s="115"/>
      <c r="E4007" s="115"/>
      <c r="O4007" s="24"/>
      <c r="AB4007" s="24"/>
      <c r="AC4007" s="24"/>
      <c r="AD4007" s="24"/>
      <c r="AE4007" s="24"/>
      <c r="AV4007" s="24"/>
      <c r="AW4007" s="24"/>
      <c r="AX4007" s="24"/>
      <c r="AY4007" s="24"/>
    </row>
    <row r="4008" spans="3:51" s="23" customFormat="1">
      <c r="C4008" s="115"/>
      <c r="D4008" s="115"/>
      <c r="E4008" s="115"/>
      <c r="O4008" s="24"/>
      <c r="AB4008" s="24"/>
      <c r="AC4008" s="24"/>
      <c r="AD4008" s="24"/>
      <c r="AE4008" s="24"/>
      <c r="AV4008" s="24"/>
      <c r="AW4008" s="24"/>
      <c r="AX4008" s="24"/>
      <c r="AY4008" s="24"/>
    </row>
    <row r="4009" spans="3:51" s="23" customFormat="1">
      <c r="C4009" s="115"/>
      <c r="D4009" s="115"/>
      <c r="E4009" s="115"/>
      <c r="O4009" s="24"/>
      <c r="AB4009" s="24"/>
      <c r="AC4009" s="24"/>
      <c r="AD4009" s="24"/>
      <c r="AE4009" s="24"/>
      <c r="AV4009" s="24"/>
      <c r="AW4009" s="24"/>
      <c r="AX4009" s="24"/>
      <c r="AY4009" s="24"/>
    </row>
    <row r="4010" spans="3:51" s="23" customFormat="1">
      <c r="C4010" s="115"/>
      <c r="D4010" s="115"/>
      <c r="E4010" s="115"/>
      <c r="O4010" s="24"/>
      <c r="AB4010" s="24"/>
      <c r="AC4010" s="24"/>
      <c r="AD4010" s="24"/>
      <c r="AE4010" s="24"/>
      <c r="AV4010" s="24"/>
      <c r="AW4010" s="24"/>
      <c r="AX4010" s="24"/>
      <c r="AY4010" s="24"/>
    </row>
    <row r="4011" spans="3:51" s="23" customFormat="1">
      <c r="C4011" s="115"/>
      <c r="D4011" s="115"/>
      <c r="E4011" s="115"/>
      <c r="O4011" s="24"/>
      <c r="AB4011" s="24"/>
      <c r="AC4011" s="24"/>
      <c r="AD4011" s="24"/>
      <c r="AE4011" s="24"/>
      <c r="AV4011" s="24"/>
      <c r="AW4011" s="24"/>
      <c r="AX4011" s="24"/>
      <c r="AY4011" s="24"/>
    </row>
    <row r="4012" spans="3:51" s="23" customFormat="1">
      <c r="C4012" s="115"/>
      <c r="D4012" s="115"/>
      <c r="E4012" s="115"/>
      <c r="O4012" s="24"/>
      <c r="AB4012" s="24"/>
      <c r="AC4012" s="24"/>
      <c r="AD4012" s="24"/>
      <c r="AE4012" s="24"/>
      <c r="AV4012" s="24"/>
      <c r="AW4012" s="24"/>
      <c r="AX4012" s="24"/>
      <c r="AY4012" s="24"/>
    </row>
    <row r="4013" spans="3:51" s="23" customFormat="1">
      <c r="C4013" s="115"/>
      <c r="D4013" s="115"/>
      <c r="E4013" s="115"/>
      <c r="O4013" s="24"/>
      <c r="AB4013" s="24"/>
      <c r="AC4013" s="24"/>
      <c r="AD4013" s="24"/>
      <c r="AE4013" s="24"/>
      <c r="AV4013" s="24"/>
      <c r="AW4013" s="24"/>
      <c r="AX4013" s="24"/>
      <c r="AY4013" s="24"/>
    </row>
    <row r="4014" spans="3:51" s="23" customFormat="1">
      <c r="C4014" s="115"/>
      <c r="D4014" s="115"/>
      <c r="E4014" s="115"/>
      <c r="O4014" s="24"/>
      <c r="AB4014" s="24"/>
      <c r="AC4014" s="24"/>
      <c r="AD4014" s="24"/>
      <c r="AE4014" s="24"/>
      <c r="AV4014" s="24"/>
      <c r="AW4014" s="24"/>
      <c r="AX4014" s="24"/>
      <c r="AY4014" s="24"/>
    </row>
    <row r="4015" spans="3:51" s="23" customFormat="1">
      <c r="C4015" s="115"/>
      <c r="D4015" s="115"/>
      <c r="E4015" s="115"/>
      <c r="O4015" s="24"/>
      <c r="AB4015" s="24"/>
      <c r="AC4015" s="24"/>
      <c r="AD4015" s="24"/>
      <c r="AE4015" s="24"/>
      <c r="AV4015" s="24"/>
      <c r="AW4015" s="24"/>
      <c r="AX4015" s="24"/>
      <c r="AY4015" s="24"/>
    </row>
    <row r="4016" spans="3:51" s="23" customFormat="1">
      <c r="C4016" s="115"/>
      <c r="D4016" s="115"/>
      <c r="E4016" s="115"/>
      <c r="O4016" s="24"/>
      <c r="AB4016" s="24"/>
      <c r="AC4016" s="24"/>
      <c r="AD4016" s="24"/>
      <c r="AE4016" s="24"/>
      <c r="AV4016" s="24"/>
      <c r="AW4016" s="24"/>
      <c r="AX4016" s="24"/>
      <c r="AY4016" s="24"/>
    </row>
    <row r="4017" spans="3:51" s="23" customFormat="1">
      <c r="C4017" s="115"/>
      <c r="D4017" s="115"/>
      <c r="E4017" s="115"/>
      <c r="O4017" s="24"/>
      <c r="AB4017" s="24"/>
      <c r="AC4017" s="24"/>
      <c r="AD4017" s="24"/>
      <c r="AE4017" s="24"/>
      <c r="AV4017" s="24"/>
      <c r="AW4017" s="24"/>
      <c r="AX4017" s="24"/>
      <c r="AY4017" s="24"/>
    </row>
    <row r="4018" spans="3:51" s="23" customFormat="1">
      <c r="C4018" s="115"/>
      <c r="D4018" s="115"/>
      <c r="E4018" s="115"/>
      <c r="O4018" s="24"/>
      <c r="AB4018" s="24"/>
      <c r="AC4018" s="24"/>
      <c r="AD4018" s="24"/>
      <c r="AE4018" s="24"/>
      <c r="AV4018" s="24"/>
      <c r="AW4018" s="24"/>
      <c r="AX4018" s="24"/>
      <c r="AY4018" s="24"/>
    </row>
    <row r="4019" spans="3:51" s="23" customFormat="1">
      <c r="C4019" s="115"/>
      <c r="D4019" s="115"/>
      <c r="E4019" s="115"/>
      <c r="O4019" s="24"/>
      <c r="AB4019" s="24"/>
      <c r="AC4019" s="24"/>
      <c r="AD4019" s="24"/>
      <c r="AE4019" s="24"/>
      <c r="AV4019" s="24"/>
      <c r="AW4019" s="24"/>
      <c r="AX4019" s="24"/>
      <c r="AY4019" s="24"/>
    </row>
    <row r="4020" spans="3:51" s="23" customFormat="1">
      <c r="C4020" s="115"/>
      <c r="D4020" s="115"/>
      <c r="E4020" s="115"/>
      <c r="O4020" s="24"/>
      <c r="AB4020" s="24"/>
      <c r="AC4020" s="24"/>
      <c r="AD4020" s="24"/>
      <c r="AE4020" s="24"/>
      <c r="AV4020" s="24"/>
      <c r="AW4020" s="24"/>
      <c r="AX4020" s="24"/>
      <c r="AY4020" s="24"/>
    </row>
    <row r="4021" spans="3:51" s="23" customFormat="1">
      <c r="C4021" s="115"/>
      <c r="D4021" s="115"/>
      <c r="E4021" s="115"/>
      <c r="O4021" s="24"/>
      <c r="AB4021" s="24"/>
      <c r="AC4021" s="24"/>
      <c r="AD4021" s="24"/>
      <c r="AE4021" s="24"/>
      <c r="AV4021" s="24"/>
      <c r="AW4021" s="24"/>
      <c r="AX4021" s="24"/>
      <c r="AY4021" s="24"/>
    </row>
    <row r="4022" spans="3:51" s="23" customFormat="1">
      <c r="C4022" s="115"/>
      <c r="D4022" s="115"/>
      <c r="E4022" s="115"/>
      <c r="O4022" s="24"/>
      <c r="AB4022" s="24"/>
      <c r="AC4022" s="24"/>
      <c r="AD4022" s="24"/>
      <c r="AE4022" s="24"/>
      <c r="AV4022" s="24"/>
      <c r="AW4022" s="24"/>
      <c r="AX4022" s="24"/>
      <c r="AY4022" s="24"/>
    </row>
    <row r="4023" spans="3:51" s="23" customFormat="1">
      <c r="C4023" s="115"/>
      <c r="D4023" s="115"/>
      <c r="E4023" s="115"/>
      <c r="O4023" s="24"/>
      <c r="AB4023" s="24"/>
      <c r="AC4023" s="24"/>
      <c r="AD4023" s="24"/>
      <c r="AE4023" s="24"/>
      <c r="AV4023" s="24"/>
      <c r="AW4023" s="24"/>
      <c r="AX4023" s="24"/>
      <c r="AY4023" s="24"/>
    </row>
    <row r="4024" spans="3:51" s="23" customFormat="1">
      <c r="C4024" s="115"/>
      <c r="D4024" s="115"/>
      <c r="E4024" s="115"/>
      <c r="O4024" s="24"/>
      <c r="AB4024" s="24"/>
      <c r="AC4024" s="24"/>
      <c r="AD4024" s="24"/>
      <c r="AE4024" s="24"/>
      <c r="AV4024" s="24"/>
      <c r="AW4024" s="24"/>
      <c r="AX4024" s="24"/>
      <c r="AY4024" s="24"/>
    </row>
    <row r="4025" spans="3:51" s="23" customFormat="1">
      <c r="C4025" s="115"/>
      <c r="D4025" s="115"/>
      <c r="E4025" s="115"/>
      <c r="O4025" s="24"/>
      <c r="AB4025" s="24"/>
      <c r="AC4025" s="24"/>
      <c r="AD4025" s="24"/>
      <c r="AE4025" s="24"/>
      <c r="AV4025" s="24"/>
      <c r="AW4025" s="24"/>
      <c r="AX4025" s="24"/>
      <c r="AY4025" s="24"/>
    </row>
    <row r="4026" spans="3:51" s="23" customFormat="1">
      <c r="C4026" s="115"/>
      <c r="D4026" s="115"/>
      <c r="E4026" s="115"/>
      <c r="O4026" s="24"/>
      <c r="AB4026" s="24"/>
      <c r="AC4026" s="24"/>
      <c r="AD4026" s="24"/>
      <c r="AE4026" s="24"/>
      <c r="AV4026" s="24"/>
      <c r="AW4026" s="24"/>
      <c r="AX4026" s="24"/>
      <c r="AY4026" s="24"/>
    </row>
    <row r="4027" spans="3:51" s="23" customFormat="1">
      <c r="C4027" s="115"/>
      <c r="D4027" s="115"/>
      <c r="E4027" s="115"/>
      <c r="O4027" s="24"/>
      <c r="AB4027" s="24"/>
      <c r="AC4027" s="24"/>
      <c r="AD4027" s="24"/>
      <c r="AE4027" s="24"/>
      <c r="AV4027" s="24"/>
      <c r="AW4027" s="24"/>
      <c r="AX4027" s="24"/>
      <c r="AY4027" s="24"/>
    </row>
    <row r="4028" spans="3:51" s="23" customFormat="1">
      <c r="C4028" s="115"/>
      <c r="D4028" s="115"/>
      <c r="E4028" s="115"/>
      <c r="O4028" s="24"/>
      <c r="AB4028" s="24"/>
      <c r="AC4028" s="24"/>
      <c r="AD4028" s="24"/>
      <c r="AE4028" s="24"/>
      <c r="AV4028" s="24"/>
      <c r="AW4028" s="24"/>
      <c r="AX4028" s="24"/>
      <c r="AY4028" s="24"/>
    </row>
    <row r="4029" spans="3:51" s="23" customFormat="1">
      <c r="C4029" s="115"/>
      <c r="D4029" s="115"/>
      <c r="E4029" s="115"/>
      <c r="O4029" s="24"/>
      <c r="AB4029" s="24"/>
      <c r="AC4029" s="24"/>
      <c r="AD4029" s="24"/>
      <c r="AE4029" s="24"/>
      <c r="AV4029" s="24"/>
      <c r="AW4029" s="24"/>
      <c r="AX4029" s="24"/>
      <c r="AY4029" s="24"/>
    </row>
    <row r="4030" spans="3:51" s="23" customFormat="1">
      <c r="C4030" s="115"/>
      <c r="D4030" s="115"/>
      <c r="E4030" s="115"/>
      <c r="O4030" s="24"/>
      <c r="AB4030" s="24"/>
      <c r="AC4030" s="24"/>
      <c r="AD4030" s="24"/>
      <c r="AE4030" s="24"/>
      <c r="AV4030" s="24"/>
      <c r="AW4030" s="24"/>
      <c r="AX4030" s="24"/>
      <c r="AY4030" s="24"/>
    </row>
    <row r="4031" spans="3:51" s="23" customFormat="1">
      <c r="C4031" s="115"/>
      <c r="D4031" s="115"/>
      <c r="E4031" s="115"/>
      <c r="O4031" s="24"/>
      <c r="AB4031" s="24"/>
      <c r="AC4031" s="24"/>
      <c r="AD4031" s="24"/>
      <c r="AE4031" s="24"/>
      <c r="AV4031" s="24"/>
      <c r="AW4031" s="24"/>
      <c r="AX4031" s="24"/>
      <c r="AY4031" s="24"/>
    </row>
    <row r="4032" spans="3:51" s="23" customFormat="1">
      <c r="C4032" s="115"/>
      <c r="D4032" s="115"/>
      <c r="E4032" s="115"/>
      <c r="O4032" s="24"/>
      <c r="AB4032" s="24"/>
      <c r="AC4032" s="24"/>
      <c r="AD4032" s="24"/>
      <c r="AE4032" s="24"/>
      <c r="AV4032" s="24"/>
      <c r="AW4032" s="24"/>
      <c r="AX4032" s="24"/>
      <c r="AY4032" s="24"/>
    </row>
    <row r="4033" spans="3:51" s="23" customFormat="1">
      <c r="C4033" s="115"/>
      <c r="D4033" s="115"/>
      <c r="E4033" s="115"/>
      <c r="O4033" s="24"/>
      <c r="AB4033" s="24"/>
      <c r="AC4033" s="24"/>
      <c r="AD4033" s="24"/>
      <c r="AE4033" s="24"/>
      <c r="AV4033" s="24"/>
      <c r="AW4033" s="24"/>
      <c r="AX4033" s="24"/>
      <c r="AY4033" s="24"/>
    </row>
    <row r="4034" spans="3:51" s="23" customFormat="1">
      <c r="C4034" s="115"/>
      <c r="D4034" s="115"/>
      <c r="E4034" s="115"/>
      <c r="O4034" s="24"/>
      <c r="AB4034" s="24"/>
      <c r="AC4034" s="24"/>
      <c r="AD4034" s="24"/>
      <c r="AE4034" s="24"/>
      <c r="AV4034" s="24"/>
      <c r="AW4034" s="24"/>
      <c r="AX4034" s="24"/>
      <c r="AY4034" s="24"/>
    </row>
    <row r="4035" spans="3:51" s="23" customFormat="1">
      <c r="C4035" s="115"/>
      <c r="D4035" s="115"/>
      <c r="E4035" s="115"/>
      <c r="O4035" s="24"/>
      <c r="AB4035" s="24"/>
      <c r="AC4035" s="24"/>
      <c r="AD4035" s="24"/>
      <c r="AE4035" s="24"/>
      <c r="AV4035" s="24"/>
      <c r="AW4035" s="24"/>
      <c r="AX4035" s="24"/>
      <c r="AY4035" s="24"/>
    </row>
    <row r="4036" spans="3:51" s="23" customFormat="1">
      <c r="C4036" s="115"/>
      <c r="D4036" s="115"/>
      <c r="E4036" s="115"/>
      <c r="O4036" s="24"/>
      <c r="AB4036" s="24"/>
      <c r="AC4036" s="24"/>
      <c r="AD4036" s="24"/>
      <c r="AE4036" s="24"/>
      <c r="AV4036" s="24"/>
      <c r="AW4036" s="24"/>
      <c r="AX4036" s="24"/>
      <c r="AY4036" s="24"/>
    </row>
    <row r="4037" spans="3:51" s="23" customFormat="1">
      <c r="C4037" s="115"/>
      <c r="D4037" s="115"/>
      <c r="E4037" s="115"/>
      <c r="O4037" s="24"/>
      <c r="AB4037" s="24"/>
      <c r="AC4037" s="24"/>
      <c r="AD4037" s="24"/>
      <c r="AE4037" s="24"/>
      <c r="AV4037" s="24"/>
      <c r="AW4037" s="24"/>
      <c r="AX4037" s="24"/>
      <c r="AY4037" s="24"/>
    </row>
    <row r="4038" spans="3:51" s="23" customFormat="1">
      <c r="C4038" s="115"/>
      <c r="D4038" s="115"/>
      <c r="E4038" s="115"/>
      <c r="O4038" s="24"/>
      <c r="AB4038" s="24"/>
      <c r="AC4038" s="24"/>
      <c r="AD4038" s="24"/>
      <c r="AE4038" s="24"/>
      <c r="AV4038" s="24"/>
      <c r="AW4038" s="24"/>
      <c r="AX4038" s="24"/>
      <c r="AY4038" s="24"/>
    </row>
    <row r="4039" spans="3:51" s="23" customFormat="1">
      <c r="C4039" s="115"/>
      <c r="D4039" s="115"/>
      <c r="E4039" s="115"/>
      <c r="O4039" s="24"/>
      <c r="AB4039" s="24"/>
      <c r="AC4039" s="24"/>
      <c r="AD4039" s="24"/>
      <c r="AE4039" s="24"/>
      <c r="AV4039" s="24"/>
      <c r="AW4039" s="24"/>
      <c r="AX4039" s="24"/>
      <c r="AY4039" s="24"/>
    </row>
    <row r="4040" spans="3:51" s="23" customFormat="1">
      <c r="C4040" s="115"/>
      <c r="D4040" s="115"/>
      <c r="E4040" s="115"/>
      <c r="O4040" s="24"/>
      <c r="AB4040" s="24"/>
      <c r="AC4040" s="24"/>
      <c r="AD4040" s="24"/>
      <c r="AE4040" s="24"/>
      <c r="AV4040" s="24"/>
      <c r="AW4040" s="24"/>
      <c r="AX4040" s="24"/>
      <c r="AY4040" s="24"/>
    </row>
    <row r="4041" spans="3:51" s="23" customFormat="1">
      <c r="C4041" s="115"/>
      <c r="D4041" s="115"/>
      <c r="E4041" s="115"/>
      <c r="O4041" s="24"/>
      <c r="AB4041" s="24"/>
      <c r="AC4041" s="24"/>
      <c r="AD4041" s="24"/>
      <c r="AE4041" s="24"/>
      <c r="AV4041" s="24"/>
      <c r="AW4041" s="24"/>
      <c r="AX4041" s="24"/>
      <c r="AY4041" s="24"/>
    </row>
    <row r="4042" spans="3:51" s="23" customFormat="1">
      <c r="C4042" s="115"/>
      <c r="D4042" s="115"/>
      <c r="E4042" s="115"/>
      <c r="O4042" s="24"/>
      <c r="AB4042" s="24"/>
      <c r="AC4042" s="24"/>
      <c r="AD4042" s="24"/>
      <c r="AE4042" s="24"/>
      <c r="AV4042" s="24"/>
      <c r="AW4042" s="24"/>
      <c r="AX4042" s="24"/>
      <c r="AY4042" s="24"/>
    </row>
    <row r="4043" spans="3:51" s="23" customFormat="1">
      <c r="C4043" s="115"/>
      <c r="D4043" s="115"/>
      <c r="E4043" s="115"/>
      <c r="O4043" s="24"/>
      <c r="AB4043" s="24"/>
      <c r="AC4043" s="24"/>
      <c r="AD4043" s="24"/>
      <c r="AE4043" s="24"/>
      <c r="AV4043" s="24"/>
      <c r="AW4043" s="24"/>
      <c r="AX4043" s="24"/>
      <c r="AY4043" s="24"/>
    </row>
    <row r="4044" spans="3:51" s="23" customFormat="1">
      <c r="C4044" s="115"/>
      <c r="D4044" s="115"/>
      <c r="E4044" s="115"/>
      <c r="O4044" s="24"/>
      <c r="AB4044" s="24"/>
      <c r="AC4044" s="24"/>
      <c r="AD4044" s="24"/>
      <c r="AE4044" s="24"/>
      <c r="AV4044" s="24"/>
      <c r="AW4044" s="24"/>
      <c r="AX4044" s="24"/>
      <c r="AY4044" s="24"/>
    </row>
    <row r="4045" spans="3:51" s="23" customFormat="1">
      <c r="C4045" s="115"/>
      <c r="D4045" s="115"/>
      <c r="E4045" s="115"/>
      <c r="O4045" s="24"/>
      <c r="AB4045" s="24"/>
      <c r="AC4045" s="24"/>
      <c r="AD4045" s="24"/>
      <c r="AE4045" s="24"/>
      <c r="AV4045" s="24"/>
      <c r="AW4045" s="24"/>
      <c r="AX4045" s="24"/>
      <c r="AY4045" s="24"/>
    </row>
    <row r="4046" spans="3:51" s="23" customFormat="1">
      <c r="C4046" s="115"/>
      <c r="D4046" s="115"/>
      <c r="E4046" s="115"/>
      <c r="O4046" s="24"/>
      <c r="AB4046" s="24"/>
      <c r="AC4046" s="24"/>
      <c r="AD4046" s="24"/>
      <c r="AE4046" s="24"/>
      <c r="AV4046" s="24"/>
      <c r="AW4046" s="24"/>
      <c r="AX4046" s="24"/>
      <c r="AY4046" s="24"/>
    </row>
    <row r="4047" spans="3:51" s="23" customFormat="1">
      <c r="C4047" s="115"/>
      <c r="D4047" s="115"/>
      <c r="E4047" s="115"/>
      <c r="O4047" s="24"/>
      <c r="AB4047" s="24"/>
      <c r="AC4047" s="24"/>
      <c r="AD4047" s="24"/>
      <c r="AE4047" s="24"/>
      <c r="AV4047" s="24"/>
      <c r="AW4047" s="24"/>
      <c r="AX4047" s="24"/>
      <c r="AY4047" s="24"/>
    </row>
    <row r="4048" spans="3:51" s="23" customFormat="1">
      <c r="C4048" s="115"/>
      <c r="D4048" s="115"/>
      <c r="E4048" s="115"/>
      <c r="O4048" s="24"/>
      <c r="AB4048" s="24"/>
      <c r="AC4048" s="24"/>
      <c r="AD4048" s="24"/>
      <c r="AE4048" s="24"/>
      <c r="AV4048" s="24"/>
      <c r="AW4048" s="24"/>
      <c r="AX4048" s="24"/>
      <c r="AY4048" s="24"/>
    </row>
    <row r="4049" spans="3:51" s="23" customFormat="1">
      <c r="C4049" s="115"/>
      <c r="D4049" s="115"/>
      <c r="E4049" s="115"/>
      <c r="O4049" s="24"/>
      <c r="AB4049" s="24"/>
      <c r="AC4049" s="24"/>
      <c r="AD4049" s="24"/>
      <c r="AE4049" s="24"/>
      <c r="AV4049" s="24"/>
      <c r="AW4049" s="24"/>
      <c r="AX4049" s="24"/>
      <c r="AY4049" s="24"/>
    </row>
    <row r="4050" spans="3:51" s="23" customFormat="1">
      <c r="C4050" s="115"/>
      <c r="D4050" s="115"/>
      <c r="E4050" s="115"/>
      <c r="O4050" s="24"/>
      <c r="AB4050" s="24"/>
      <c r="AC4050" s="24"/>
      <c r="AD4050" s="24"/>
      <c r="AE4050" s="24"/>
      <c r="AV4050" s="24"/>
      <c r="AW4050" s="24"/>
      <c r="AX4050" s="24"/>
      <c r="AY4050" s="24"/>
    </row>
    <row r="4051" spans="3:51" s="23" customFormat="1">
      <c r="C4051" s="115"/>
      <c r="D4051" s="115"/>
      <c r="E4051" s="115"/>
      <c r="O4051" s="24"/>
      <c r="AB4051" s="24"/>
      <c r="AC4051" s="24"/>
      <c r="AD4051" s="24"/>
      <c r="AE4051" s="24"/>
      <c r="AV4051" s="24"/>
      <c r="AW4051" s="24"/>
      <c r="AX4051" s="24"/>
      <c r="AY4051" s="24"/>
    </row>
    <row r="4052" spans="3:51" s="23" customFormat="1">
      <c r="C4052" s="115"/>
      <c r="D4052" s="115"/>
      <c r="E4052" s="115"/>
      <c r="O4052" s="24"/>
      <c r="AB4052" s="24"/>
      <c r="AC4052" s="24"/>
      <c r="AD4052" s="24"/>
      <c r="AE4052" s="24"/>
      <c r="AV4052" s="24"/>
      <c r="AW4052" s="24"/>
      <c r="AX4052" s="24"/>
      <c r="AY4052" s="24"/>
    </row>
    <row r="4053" spans="3:51" s="23" customFormat="1">
      <c r="C4053" s="115"/>
      <c r="D4053" s="115"/>
      <c r="E4053" s="115"/>
      <c r="O4053" s="24"/>
      <c r="AB4053" s="24"/>
      <c r="AC4053" s="24"/>
      <c r="AD4053" s="24"/>
      <c r="AE4053" s="24"/>
      <c r="AV4053" s="24"/>
      <c r="AW4053" s="24"/>
      <c r="AX4053" s="24"/>
      <c r="AY4053" s="24"/>
    </row>
    <row r="4054" spans="3:51" s="23" customFormat="1">
      <c r="C4054" s="115"/>
      <c r="D4054" s="115"/>
      <c r="E4054" s="115"/>
      <c r="O4054" s="24"/>
      <c r="AB4054" s="24"/>
      <c r="AC4054" s="24"/>
      <c r="AD4054" s="24"/>
      <c r="AE4054" s="24"/>
      <c r="AV4054" s="24"/>
      <c r="AW4054" s="24"/>
      <c r="AX4054" s="24"/>
      <c r="AY4054" s="24"/>
    </row>
    <row r="4055" spans="3:51" s="23" customFormat="1">
      <c r="C4055" s="115"/>
      <c r="D4055" s="115"/>
      <c r="E4055" s="115"/>
      <c r="O4055" s="24"/>
      <c r="AB4055" s="24"/>
      <c r="AC4055" s="24"/>
      <c r="AD4055" s="24"/>
      <c r="AE4055" s="24"/>
      <c r="AV4055" s="24"/>
      <c r="AW4055" s="24"/>
      <c r="AX4055" s="24"/>
      <c r="AY4055" s="24"/>
    </row>
    <row r="4056" spans="3:51" s="23" customFormat="1">
      <c r="C4056" s="115"/>
      <c r="D4056" s="115"/>
      <c r="E4056" s="115"/>
      <c r="O4056" s="24"/>
      <c r="AB4056" s="24"/>
      <c r="AC4056" s="24"/>
      <c r="AD4056" s="24"/>
      <c r="AE4056" s="24"/>
      <c r="AV4056" s="24"/>
      <c r="AW4056" s="24"/>
      <c r="AX4056" s="24"/>
      <c r="AY4056" s="24"/>
    </row>
    <row r="4057" spans="3:51" s="23" customFormat="1">
      <c r="C4057" s="115"/>
      <c r="D4057" s="115"/>
      <c r="E4057" s="115"/>
      <c r="O4057" s="24"/>
      <c r="AB4057" s="24"/>
      <c r="AC4057" s="24"/>
      <c r="AD4057" s="24"/>
      <c r="AE4057" s="24"/>
      <c r="AV4057" s="24"/>
      <c r="AW4057" s="24"/>
      <c r="AX4057" s="24"/>
      <c r="AY4057" s="24"/>
    </row>
    <row r="4058" spans="3:51" s="23" customFormat="1">
      <c r="C4058" s="115"/>
      <c r="D4058" s="115"/>
      <c r="E4058" s="115"/>
      <c r="O4058" s="24"/>
      <c r="AB4058" s="24"/>
      <c r="AC4058" s="24"/>
      <c r="AD4058" s="24"/>
      <c r="AE4058" s="24"/>
      <c r="AV4058" s="24"/>
      <c r="AW4058" s="24"/>
      <c r="AX4058" s="24"/>
      <c r="AY4058" s="24"/>
    </row>
    <row r="4059" spans="3:51" s="23" customFormat="1">
      <c r="C4059" s="115"/>
      <c r="D4059" s="115"/>
      <c r="E4059" s="115"/>
      <c r="O4059" s="24"/>
      <c r="AB4059" s="24"/>
      <c r="AC4059" s="24"/>
      <c r="AD4059" s="24"/>
      <c r="AE4059" s="24"/>
      <c r="AV4059" s="24"/>
      <c r="AW4059" s="24"/>
      <c r="AX4059" s="24"/>
      <c r="AY4059" s="24"/>
    </row>
    <row r="4060" spans="3:51" s="23" customFormat="1">
      <c r="C4060" s="115"/>
      <c r="D4060" s="115"/>
      <c r="E4060" s="115"/>
      <c r="O4060" s="24"/>
      <c r="AB4060" s="24"/>
      <c r="AC4060" s="24"/>
      <c r="AD4060" s="24"/>
      <c r="AE4060" s="24"/>
      <c r="AV4060" s="24"/>
      <c r="AW4060" s="24"/>
      <c r="AX4060" s="24"/>
      <c r="AY4060" s="24"/>
    </row>
    <row r="4061" spans="3:51" s="23" customFormat="1">
      <c r="C4061" s="115"/>
      <c r="D4061" s="115"/>
      <c r="E4061" s="115"/>
      <c r="O4061" s="24"/>
      <c r="AB4061" s="24"/>
      <c r="AC4061" s="24"/>
      <c r="AD4061" s="24"/>
      <c r="AE4061" s="24"/>
      <c r="AV4061" s="24"/>
      <c r="AW4061" s="24"/>
      <c r="AX4061" s="24"/>
      <c r="AY4061" s="24"/>
    </row>
    <row r="4062" spans="3:51" s="23" customFormat="1">
      <c r="C4062" s="115"/>
      <c r="D4062" s="115"/>
      <c r="E4062" s="115"/>
      <c r="O4062" s="24"/>
      <c r="AB4062" s="24"/>
      <c r="AC4062" s="24"/>
      <c r="AD4062" s="24"/>
      <c r="AE4062" s="24"/>
      <c r="AV4062" s="24"/>
      <c r="AW4062" s="24"/>
      <c r="AX4062" s="24"/>
      <c r="AY4062" s="24"/>
    </row>
    <row r="4063" spans="3:51" s="23" customFormat="1">
      <c r="C4063" s="115"/>
      <c r="D4063" s="115"/>
      <c r="E4063" s="115"/>
      <c r="O4063" s="24"/>
      <c r="AB4063" s="24"/>
      <c r="AC4063" s="24"/>
      <c r="AD4063" s="24"/>
      <c r="AE4063" s="24"/>
      <c r="AV4063" s="24"/>
      <c r="AW4063" s="24"/>
      <c r="AX4063" s="24"/>
      <c r="AY4063" s="24"/>
    </row>
    <row r="4064" spans="3:51" s="23" customFormat="1">
      <c r="C4064" s="115"/>
      <c r="D4064" s="115"/>
      <c r="E4064" s="115"/>
      <c r="O4064" s="24"/>
      <c r="AB4064" s="24"/>
      <c r="AC4064" s="24"/>
      <c r="AD4064" s="24"/>
      <c r="AE4064" s="24"/>
      <c r="AV4064" s="24"/>
      <c r="AW4064" s="24"/>
      <c r="AX4064" s="24"/>
      <c r="AY4064" s="24"/>
    </row>
    <row r="4065" spans="3:51" s="23" customFormat="1">
      <c r="C4065" s="115"/>
      <c r="D4065" s="115"/>
      <c r="E4065" s="115"/>
      <c r="O4065" s="24"/>
      <c r="AB4065" s="24"/>
      <c r="AC4065" s="24"/>
      <c r="AD4065" s="24"/>
      <c r="AE4065" s="24"/>
      <c r="AV4065" s="24"/>
      <c r="AW4065" s="24"/>
      <c r="AX4065" s="24"/>
      <c r="AY4065" s="24"/>
    </row>
    <row r="4066" spans="3:51" s="23" customFormat="1">
      <c r="C4066" s="115"/>
      <c r="D4066" s="115"/>
      <c r="E4066" s="115"/>
      <c r="O4066" s="24"/>
      <c r="AB4066" s="24"/>
      <c r="AC4066" s="24"/>
      <c r="AD4066" s="24"/>
      <c r="AE4066" s="24"/>
      <c r="AV4066" s="24"/>
      <c r="AW4066" s="24"/>
      <c r="AX4066" s="24"/>
      <c r="AY4066" s="24"/>
    </row>
    <row r="4067" spans="3:51" s="23" customFormat="1">
      <c r="C4067" s="115"/>
      <c r="D4067" s="115"/>
      <c r="E4067" s="115"/>
      <c r="O4067" s="24"/>
      <c r="AB4067" s="24"/>
      <c r="AC4067" s="24"/>
      <c r="AD4067" s="24"/>
      <c r="AE4067" s="24"/>
      <c r="AV4067" s="24"/>
      <c r="AW4067" s="24"/>
      <c r="AX4067" s="24"/>
      <c r="AY4067" s="24"/>
    </row>
    <row r="4068" spans="3:51" s="23" customFormat="1">
      <c r="C4068" s="115"/>
      <c r="D4068" s="115"/>
      <c r="E4068" s="115"/>
      <c r="O4068" s="24"/>
      <c r="AB4068" s="24"/>
      <c r="AC4068" s="24"/>
      <c r="AD4068" s="24"/>
      <c r="AE4068" s="24"/>
      <c r="AV4068" s="24"/>
      <c r="AW4068" s="24"/>
      <c r="AX4068" s="24"/>
      <c r="AY4068" s="24"/>
    </row>
    <row r="4069" spans="3:51" s="23" customFormat="1">
      <c r="C4069" s="115"/>
      <c r="D4069" s="115"/>
      <c r="E4069" s="115"/>
      <c r="O4069" s="24"/>
      <c r="AB4069" s="24"/>
      <c r="AC4069" s="24"/>
      <c r="AD4069" s="24"/>
      <c r="AE4069" s="24"/>
      <c r="AV4069" s="24"/>
      <c r="AW4069" s="24"/>
      <c r="AX4069" s="24"/>
      <c r="AY4069" s="24"/>
    </row>
    <row r="4070" spans="3:51" s="23" customFormat="1">
      <c r="C4070" s="115"/>
      <c r="D4070" s="115"/>
      <c r="E4070" s="115"/>
      <c r="O4070" s="24"/>
      <c r="AB4070" s="24"/>
      <c r="AC4070" s="24"/>
      <c r="AD4070" s="24"/>
      <c r="AE4070" s="24"/>
      <c r="AV4070" s="24"/>
      <c r="AW4070" s="24"/>
      <c r="AX4070" s="24"/>
      <c r="AY4070" s="24"/>
    </row>
    <row r="4071" spans="3:51" s="23" customFormat="1">
      <c r="C4071" s="115"/>
      <c r="D4071" s="115"/>
      <c r="E4071" s="115"/>
      <c r="O4071" s="24"/>
      <c r="AB4071" s="24"/>
      <c r="AC4071" s="24"/>
      <c r="AD4071" s="24"/>
      <c r="AE4071" s="24"/>
      <c r="AV4071" s="24"/>
      <c r="AW4071" s="24"/>
      <c r="AX4071" s="24"/>
      <c r="AY4071" s="24"/>
    </row>
    <row r="4072" spans="3:51" s="23" customFormat="1">
      <c r="C4072" s="115"/>
      <c r="D4072" s="115"/>
      <c r="E4072" s="115"/>
      <c r="O4072" s="24"/>
      <c r="AB4072" s="24"/>
      <c r="AC4072" s="24"/>
      <c r="AD4072" s="24"/>
      <c r="AE4072" s="24"/>
      <c r="AV4072" s="24"/>
      <c r="AW4072" s="24"/>
      <c r="AX4072" s="24"/>
      <c r="AY4072" s="24"/>
    </row>
    <row r="4073" spans="3:51" s="23" customFormat="1">
      <c r="C4073" s="115"/>
      <c r="D4073" s="115"/>
      <c r="E4073" s="115"/>
      <c r="O4073" s="24"/>
      <c r="AB4073" s="24"/>
      <c r="AC4073" s="24"/>
      <c r="AD4073" s="24"/>
      <c r="AE4073" s="24"/>
      <c r="AV4073" s="24"/>
      <c r="AW4073" s="24"/>
      <c r="AX4073" s="24"/>
      <c r="AY4073" s="24"/>
    </row>
    <row r="4074" spans="3:51" s="23" customFormat="1">
      <c r="C4074" s="115"/>
      <c r="D4074" s="115"/>
      <c r="E4074" s="115"/>
      <c r="O4074" s="24"/>
      <c r="AB4074" s="24"/>
      <c r="AC4074" s="24"/>
      <c r="AD4074" s="24"/>
      <c r="AE4074" s="24"/>
      <c r="AV4074" s="24"/>
      <c r="AW4074" s="24"/>
      <c r="AX4074" s="24"/>
      <c r="AY4074" s="24"/>
    </row>
    <row r="4075" spans="3:51" s="23" customFormat="1">
      <c r="C4075" s="115"/>
      <c r="D4075" s="115"/>
      <c r="E4075" s="115"/>
      <c r="O4075" s="24"/>
      <c r="AB4075" s="24"/>
      <c r="AC4075" s="24"/>
      <c r="AD4075" s="24"/>
      <c r="AE4075" s="24"/>
      <c r="AV4075" s="24"/>
      <c r="AW4075" s="24"/>
      <c r="AX4075" s="24"/>
      <c r="AY4075" s="24"/>
    </row>
    <row r="4076" spans="3:51" s="23" customFormat="1">
      <c r="C4076" s="115"/>
      <c r="D4076" s="115"/>
      <c r="E4076" s="115"/>
      <c r="O4076" s="24"/>
      <c r="AB4076" s="24"/>
      <c r="AC4076" s="24"/>
      <c r="AD4076" s="24"/>
      <c r="AE4076" s="24"/>
      <c r="AV4076" s="24"/>
      <c r="AW4076" s="24"/>
      <c r="AX4076" s="24"/>
      <c r="AY4076" s="24"/>
    </row>
    <row r="4077" spans="3:51" s="23" customFormat="1">
      <c r="C4077" s="115"/>
      <c r="D4077" s="115"/>
      <c r="E4077" s="115"/>
      <c r="O4077" s="24"/>
      <c r="AB4077" s="24"/>
      <c r="AC4077" s="24"/>
      <c r="AD4077" s="24"/>
      <c r="AE4077" s="24"/>
      <c r="AV4077" s="24"/>
      <c r="AW4077" s="24"/>
      <c r="AX4077" s="24"/>
      <c r="AY4077" s="24"/>
    </row>
    <row r="4078" spans="3:51" s="23" customFormat="1">
      <c r="C4078" s="115"/>
      <c r="D4078" s="115"/>
      <c r="E4078" s="115"/>
      <c r="O4078" s="24"/>
      <c r="AB4078" s="24"/>
      <c r="AC4078" s="24"/>
      <c r="AD4078" s="24"/>
      <c r="AE4078" s="24"/>
      <c r="AV4078" s="24"/>
      <c r="AW4078" s="24"/>
      <c r="AX4078" s="24"/>
      <c r="AY4078" s="24"/>
    </row>
    <row r="4079" spans="3:51" s="23" customFormat="1">
      <c r="C4079" s="115"/>
      <c r="D4079" s="115"/>
      <c r="E4079" s="115"/>
      <c r="O4079" s="24"/>
      <c r="AB4079" s="24"/>
      <c r="AC4079" s="24"/>
      <c r="AD4079" s="24"/>
      <c r="AE4079" s="24"/>
      <c r="AV4079" s="24"/>
      <c r="AW4079" s="24"/>
      <c r="AX4079" s="24"/>
      <c r="AY4079" s="24"/>
    </row>
    <row r="4080" spans="3:51" s="23" customFormat="1">
      <c r="C4080" s="115"/>
      <c r="D4080" s="115"/>
      <c r="E4080" s="115"/>
      <c r="O4080" s="24"/>
      <c r="AB4080" s="24"/>
      <c r="AC4080" s="24"/>
      <c r="AD4080" s="24"/>
      <c r="AE4080" s="24"/>
      <c r="AV4080" s="24"/>
      <c r="AW4080" s="24"/>
      <c r="AX4080" s="24"/>
      <c r="AY4080" s="24"/>
    </row>
    <row r="4081" spans="3:51" s="23" customFormat="1">
      <c r="C4081" s="115"/>
      <c r="D4081" s="115"/>
      <c r="E4081" s="115"/>
      <c r="O4081" s="24"/>
      <c r="AB4081" s="24"/>
      <c r="AC4081" s="24"/>
      <c r="AD4081" s="24"/>
      <c r="AE4081" s="24"/>
      <c r="AV4081" s="24"/>
      <c r="AW4081" s="24"/>
      <c r="AX4081" s="24"/>
      <c r="AY4081" s="24"/>
    </row>
    <row r="4082" spans="3:51" s="23" customFormat="1">
      <c r="C4082" s="115"/>
      <c r="D4082" s="115"/>
      <c r="E4082" s="115"/>
      <c r="O4082" s="24"/>
      <c r="AB4082" s="24"/>
      <c r="AC4082" s="24"/>
      <c r="AD4082" s="24"/>
      <c r="AE4082" s="24"/>
      <c r="AV4082" s="24"/>
      <c r="AW4082" s="24"/>
      <c r="AX4082" s="24"/>
      <c r="AY4082" s="24"/>
    </row>
    <row r="4083" spans="3:51" s="23" customFormat="1">
      <c r="C4083" s="115"/>
      <c r="D4083" s="115"/>
      <c r="E4083" s="115"/>
      <c r="O4083" s="24"/>
      <c r="AB4083" s="24"/>
      <c r="AC4083" s="24"/>
      <c r="AD4083" s="24"/>
      <c r="AE4083" s="24"/>
      <c r="AV4083" s="24"/>
      <c r="AW4083" s="24"/>
      <c r="AX4083" s="24"/>
      <c r="AY4083" s="24"/>
    </row>
    <row r="4084" spans="3:51" s="23" customFormat="1">
      <c r="C4084" s="115"/>
      <c r="D4084" s="115"/>
      <c r="E4084" s="115"/>
      <c r="O4084" s="24"/>
      <c r="AB4084" s="24"/>
      <c r="AC4084" s="24"/>
      <c r="AD4084" s="24"/>
      <c r="AE4084" s="24"/>
      <c r="AV4084" s="24"/>
      <c r="AW4084" s="24"/>
      <c r="AX4084" s="24"/>
      <c r="AY4084" s="24"/>
    </row>
    <row r="4085" spans="3:51" s="23" customFormat="1">
      <c r="C4085" s="115"/>
      <c r="D4085" s="115"/>
      <c r="E4085" s="115"/>
      <c r="O4085" s="24"/>
      <c r="AB4085" s="24"/>
      <c r="AC4085" s="24"/>
      <c r="AD4085" s="24"/>
      <c r="AE4085" s="24"/>
      <c r="AV4085" s="24"/>
      <c r="AW4085" s="24"/>
      <c r="AX4085" s="24"/>
      <c r="AY4085" s="24"/>
    </row>
    <row r="4086" spans="3:51" s="23" customFormat="1">
      <c r="C4086" s="115"/>
      <c r="D4086" s="115"/>
      <c r="E4086" s="115"/>
      <c r="O4086" s="24"/>
      <c r="AB4086" s="24"/>
      <c r="AC4086" s="24"/>
      <c r="AD4086" s="24"/>
      <c r="AE4086" s="24"/>
      <c r="AV4086" s="24"/>
      <c r="AW4086" s="24"/>
      <c r="AX4086" s="24"/>
      <c r="AY4086" s="24"/>
    </row>
    <row r="4087" spans="3:51" s="23" customFormat="1">
      <c r="C4087" s="115"/>
      <c r="D4087" s="115"/>
      <c r="E4087" s="115"/>
      <c r="O4087" s="24"/>
      <c r="AB4087" s="24"/>
      <c r="AC4087" s="24"/>
      <c r="AD4087" s="24"/>
      <c r="AE4087" s="24"/>
      <c r="AV4087" s="24"/>
      <c r="AW4087" s="24"/>
      <c r="AX4087" s="24"/>
      <c r="AY4087" s="24"/>
    </row>
    <row r="4088" spans="3:51" s="23" customFormat="1">
      <c r="C4088" s="115"/>
      <c r="D4088" s="115"/>
      <c r="E4088" s="115"/>
      <c r="O4088" s="24"/>
      <c r="AB4088" s="24"/>
      <c r="AC4088" s="24"/>
      <c r="AD4088" s="24"/>
      <c r="AE4088" s="24"/>
      <c r="AV4088" s="24"/>
      <c r="AW4088" s="24"/>
      <c r="AX4088" s="24"/>
      <c r="AY4088" s="24"/>
    </row>
    <row r="4089" spans="3:51" s="23" customFormat="1">
      <c r="C4089" s="115"/>
      <c r="D4089" s="115"/>
      <c r="E4089" s="115"/>
      <c r="O4089" s="24"/>
      <c r="AB4089" s="24"/>
      <c r="AC4089" s="24"/>
      <c r="AD4089" s="24"/>
      <c r="AE4089" s="24"/>
      <c r="AV4089" s="24"/>
      <c r="AW4089" s="24"/>
      <c r="AX4089" s="24"/>
      <c r="AY4089" s="24"/>
    </row>
    <row r="4090" spans="3:51" s="23" customFormat="1">
      <c r="C4090" s="115"/>
      <c r="D4090" s="115"/>
      <c r="E4090" s="115"/>
      <c r="O4090" s="24"/>
      <c r="AB4090" s="24"/>
      <c r="AC4090" s="24"/>
      <c r="AD4090" s="24"/>
      <c r="AE4090" s="24"/>
      <c r="AV4090" s="24"/>
      <c r="AW4090" s="24"/>
      <c r="AX4090" s="24"/>
      <c r="AY4090" s="24"/>
    </row>
    <row r="4091" spans="3:51" s="23" customFormat="1">
      <c r="C4091" s="115"/>
      <c r="D4091" s="115"/>
      <c r="E4091" s="115"/>
      <c r="O4091" s="24"/>
      <c r="AB4091" s="24"/>
      <c r="AC4091" s="24"/>
      <c r="AD4091" s="24"/>
      <c r="AE4091" s="24"/>
      <c r="AV4091" s="24"/>
      <c r="AW4091" s="24"/>
      <c r="AX4091" s="24"/>
      <c r="AY4091" s="24"/>
    </row>
    <row r="4092" spans="3:51" s="23" customFormat="1">
      <c r="C4092" s="115"/>
      <c r="D4092" s="115"/>
      <c r="E4092" s="115"/>
      <c r="O4092" s="24"/>
      <c r="AB4092" s="24"/>
      <c r="AC4092" s="24"/>
      <c r="AD4092" s="24"/>
      <c r="AE4092" s="24"/>
      <c r="AV4092" s="24"/>
      <c r="AW4092" s="24"/>
      <c r="AX4092" s="24"/>
      <c r="AY4092" s="24"/>
    </row>
    <row r="4093" spans="3:51" s="23" customFormat="1">
      <c r="C4093" s="115"/>
      <c r="D4093" s="115"/>
      <c r="E4093" s="115"/>
      <c r="O4093" s="24"/>
      <c r="AB4093" s="24"/>
      <c r="AC4093" s="24"/>
      <c r="AD4093" s="24"/>
      <c r="AE4093" s="24"/>
      <c r="AV4093" s="24"/>
      <c r="AW4093" s="24"/>
      <c r="AX4093" s="24"/>
      <c r="AY4093" s="24"/>
    </row>
    <row r="4094" spans="3:51" s="23" customFormat="1">
      <c r="C4094" s="115"/>
      <c r="D4094" s="115"/>
      <c r="E4094" s="115"/>
      <c r="O4094" s="24"/>
      <c r="AB4094" s="24"/>
      <c r="AC4094" s="24"/>
      <c r="AD4094" s="24"/>
      <c r="AE4094" s="24"/>
      <c r="AV4094" s="24"/>
      <c r="AW4094" s="24"/>
      <c r="AX4094" s="24"/>
      <c r="AY4094" s="24"/>
    </row>
    <row r="4095" spans="3:51" s="23" customFormat="1">
      <c r="C4095" s="115"/>
      <c r="D4095" s="115"/>
      <c r="E4095" s="115"/>
      <c r="O4095" s="24"/>
      <c r="AB4095" s="24"/>
      <c r="AC4095" s="24"/>
      <c r="AD4095" s="24"/>
      <c r="AE4095" s="24"/>
      <c r="AV4095" s="24"/>
      <c r="AW4095" s="24"/>
      <c r="AX4095" s="24"/>
      <c r="AY4095" s="24"/>
    </row>
    <row r="4096" spans="3:51" s="23" customFormat="1">
      <c r="C4096" s="115"/>
      <c r="D4096" s="115"/>
      <c r="E4096" s="115"/>
      <c r="O4096" s="24"/>
      <c r="AB4096" s="24"/>
      <c r="AC4096" s="24"/>
      <c r="AD4096" s="24"/>
      <c r="AE4096" s="24"/>
      <c r="AV4096" s="24"/>
      <c r="AW4096" s="24"/>
      <c r="AX4096" s="24"/>
      <c r="AY4096" s="24"/>
    </row>
    <row r="4097" spans="3:51" s="23" customFormat="1">
      <c r="C4097" s="115"/>
      <c r="D4097" s="115"/>
      <c r="E4097" s="115"/>
      <c r="O4097" s="24"/>
      <c r="AB4097" s="24"/>
      <c r="AC4097" s="24"/>
      <c r="AD4097" s="24"/>
      <c r="AE4097" s="24"/>
      <c r="AV4097" s="24"/>
      <c r="AW4097" s="24"/>
      <c r="AX4097" s="24"/>
      <c r="AY4097" s="24"/>
    </row>
    <row r="4098" spans="3:51" s="23" customFormat="1">
      <c r="C4098" s="115"/>
      <c r="D4098" s="115"/>
      <c r="E4098" s="115"/>
      <c r="O4098" s="24"/>
      <c r="AB4098" s="24"/>
      <c r="AC4098" s="24"/>
      <c r="AD4098" s="24"/>
      <c r="AE4098" s="24"/>
      <c r="AV4098" s="24"/>
      <c r="AW4098" s="24"/>
      <c r="AX4098" s="24"/>
      <c r="AY4098" s="24"/>
    </row>
    <row r="4099" spans="3:51" s="23" customFormat="1">
      <c r="C4099" s="115"/>
      <c r="D4099" s="115"/>
      <c r="E4099" s="115"/>
      <c r="O4099" s="24"/>
      <c r="AB4099" s="24"/>
      <c r="AC4099" s="24"/>
      <c r="AD4099" s="24"/>
      <c r="AE4099" s="24"/>
      <c r="AV4099" s="24"/>
      <c r="AW4099" s="24"/>
      <c r="AX4099" s="24"/>
      <c r="AY4099" s="24"/>
    </row>
    <row r="4100" spans="3:51" s="23" customFormat="1">
      <c r="C4100" s="115"/>
      <c r="D4100" s="115"/>
      <c r="E4100" s="115"/>
      <c r="O4100" s="24"/>
      <c r="AB4100" s="24"/>
      <c r="AC4100" s="24"/>
      <c r="AD4100" s="24"/>
      <c r="AE4100" s="24"/>
      <c r="AV4100" s="24"/>
      <c r="AW4100" s="24"/>
      <c r="AX4100" s="24"/>
      <c r="AY4100" s="24"/>
    </row>
    <row r="4101" spans="3:51" s="23" customFormat="1">
      <c r="C4101" s="115"/>
      <c r="D4101" s="115"/>
      <c r="E4101" s="115"/>
      <c r="O4101" s="24"/>
      <c r="AB4101" s="24"/>
      <c r="AC4101" s="24"/>
      <c r="AD4101" s="24"/>
      <c r="AE4101" s="24"/>
      <c r="AV4101" s="24"/>
      <c r="AW4101" s="24"/>
      <c r="AX4101" s="24"/>
      <c r="AY4101" s="24"/>
    </row>
    <row r="4102" spans="3:51" s="23" customFormat="1">
      <c r="C4102" s="115"/>
      <c r="D4102" s="115"/>
      <c r="E4102" s="115"/>
      <c r="O4102" s="24"/>
      <c r="AB4102" s="24"/>
      <c r="AC4102" s="24"/>
      <c r="AD4102" s="24"/>
      <c r="AE4102" s="24"/>
      <c r="AV4102" s="24"/>
      <c r="AW4102" s="24"/>
      <c r="AX4102" s="24"/>
      <c r="AY4102" s="24"/>
    </row>
    <row r="4103" spans="3:51" s="23" customFormat="1">
      <c r="C4103" s="115"/>
      <c r="D4103" s="115"/>
      <c r="E4103" s="115"/>
      <c r="O4103" s="24"/>
      <c r="AB4103" s="24"/>
      <c r="AC4103" s="24"/>
      <c r="AD4103" s="24"/>
      <c r="AE4103" s="24"/>
      <c r="AV4103" s="24"/>
      <c r="AW4103" s="24"/>
      <c r="AX4103" s="24"/>
      <c r="AY4103" s="24"/>
    </row>
    <row r="4104" spans="3:51" s="23" customFormat="1">
      <c r="C4104" s="115"/>
      <c r="D4104" s="115"/>
      <c r="E4104" s="115"/>
      <c r="O4104" s="24"/>
      <c r="AB4104" s="24"/>
      <c r="AC4104" s="24"/>
      <c r="AD4104" s="24"/>
      <c r="AE4104" s="24"/>
      <c r="AV4104" s="24"/>
      <c r="AW4104" s="24"/>
      <c r="AX4104" s="24"/>
      <c r="AY4104" s="24"/>
    </row>
    <row r="4105" spans="3:51" s="23" customFormat="1">
      <c r="C4105" s="115"/>
      <c r="D4105" s="115"/>
      <c r="E4105" s="115"/>
      <c r="O4105" s="24"/>
      <c r="AB4105" s="24"/>
      <c r="AC4105" s="24"/>
      <c r="AD4105" s="24"/>
      <c r="AE4105" s="24"/>
      <c r="AV4105" s="24"/>
      <c r="AW4105" s="24"/>
      <c r="AX4105" s="24"/>
      <c r="AY4105" s="24"/>
    </row>
    <row r="4106" spans="3:51" s="23" customFormat="1">
      <c r="C4106" s="115"/>
      <c r="D4106" s="115"/>
      <c r="E4106" s="115"/>
      <c r="O4106" s="24"/>
      <c r="AB4106" s="24"/>
      <c r="AC4106" s="24"/>
      <c r="AD4106" s="24"/>
      <c r="AE4106" s="24"/>
      <c r="AV4106" s="24"/>
      <c r="AW4106" s="24"/>
      <c r="AX4106" s="24"/>
      <c r="AY4106" s="24"/>
    </row>
    <row r="4107" spans="3:51" s="23" customFormat="1">
      <c r="C4107" s="115"/>
      <c r="D4107" s="115"/>
      <c r="E4107" s="115"/>
      <c r="O4107" s="24"/>
      <c r="AB4107" s="24"/>
      <c r="AC4107" s="24"/>
      <c r="AD4107" s="24"/>
      <c r="AE4107" s="24"/>
      <c r="AV4107" s="24"/>
      <c r="AW4107" s="24"/>
      <c r="AX4107" s="24"/>
      <c r="AY4107" s="24"/>
    </row>
    <row r="4108" spans="3:51" s="23" customFormat="1">
      <c r="C4108" s="115"/>
      <c r="D4108" s="115"/>
      <c r="E4108" s="115"/>
      <c r="O4108" s="24"/>
      <c r="AB4108" s="24"/>
      <c r="AC4108" s="24"/>
      <c r="AD4108" s="24"/>
      <c r="AE4108" s="24"/>
      <c r="AV4108" s="24"/>
      <c r="AW4108" s="24"/>
      <c r="AX4108" s="24"/>
      <c r="AY4108" s="24"/>
    </row>
    <row r="4109" spans="3:51" s="23" customFormat="1">
      <c r="C4109" s="115"/>
      <c r="D4109" s="115"/>
      <c r="E4109" s="115"/>
      <c r="O4109" s="24"/>
      <c r="AB4109" s="24"/>
      <c r="AC4109" s="24"/>
      <c r="AD4109" s="24"/>
      <c r="AE4109" s="24"/>
      <c r="AV4109" s="24"/>
      <c r="AW4109" s="24"/>
      <c r="AX4109" s="24"/>
      <c r="AY4109" s="24"/>
    </row>
    <row r="4110" spans="3:51" s="23" customFormat="1">
      <c r="C4110" s="115"/>
      <c r="D4110" s="115"/>
      <c r="E4110" s="115"/>
      <c r="O4110" s="24"/>
      <c r="AB4110" s="24"/>
      <c r="AC4110" s="24"/>
      <c r="AD4110" s="24"/>
      <c r="AE4110" s="24"/>
      <c r="AV4110" s="24"/>
      <c r="AW4110" s="24"/>
      <c r="AX4110" s="24"/>
      <c r="AY4110" s="24"/>
    </row>
    <row r="4111" spans="3:51" s="23" customFormat="1">
      <c r="C4111" s="115"/>
      <c r="D4111" s="115"/>
      <c r="E4111" s="115"/>
      <c r="O4111" s="24"/>
      <c r="AB4111" s="24"/>
      <c r="AC4111" s="24"/>
      <c r="AD4111" s="24"/>
      <c r="AE4111" s="24"/>
      <c r="AV4111" s="24"/>
      <c r="AW4111" s="24"/>
      <c r="AX4111" s="24"/>
      <c r="AY4111" s="24"/>
    </row>
    <row r="4112" spans="3:51" s="23" customFormat="1">
      <c r="C4112" s="115"/>
      <c r="D4112" s="115"/>
      <c r="E4112" s="115"/>
      <c r="O4112" s="24"/>
      <c r="AB4112" s="24"/>
      <c r="AC4112" s="24"/>
      <c r="AD4112" s="24"/>
      <c r="AE4112" s="24"/>
      <c r="AV4112" s="24"/>
      <c r="AW4112" s="24"/>
      <c r="AX4112" s="24"/>
      <c r="AY4112" s="24"/>
    </row>
    <row r="4113" spans="3:51" s="23" customFormat="1">
      <c r="C4113" s="115"/>
      <c r="D4113" s="115"/>
      <c r="E4113" s="115"/>
      <c r="O4113" s="24"/>
      <c r="AB4113" s="24"/>
      <c r="AC4113" s="24"/>
      <c r="AD4113" s="24"/>
      <c r="AE4113" s="24"/>
      <c r="AV4113" s="24"/>
      <c r="AW4113" s="24"/>
      <c r="AX4113" s="24"/>
      <c r="AY4113" s="24"/>
    </row>
    <row r="4114" spans="3:51" s="23" customFormat="1">
      <c r="C4114" s="115"/>
      <c r="D4114" s="115"/>
      <c r="E4114" s="115"/>
      <c r="O4114" s="24"/>
      <c r="AB4114" s="24"/>
      <c r="AC4114" s="24"/>
      <c r="AD4114" s="24"/>
      <c r="AE4114" s="24"/>
      <c r="AV4114" s="24"/>
      <c r="AW4114" s="24"/>
      <c r="AX4114" s="24"/>
      <c r="AY4114" s="24"/>
    </row>
    <row r="4115" spans="3:51" s="23" customFormat="1">
      <c r="C4115" s="115"/>
      <c r="D4115" s="115"/>
      <c r="E4115" s="115"/>
      <c r="O4115" s="24"/>
      <c r="AB4115" s="24"/>
      <c r="AC4115" s="24"/>
      <c r="AD4115" s="24"/>
      <c r="AE4115" s="24"/>
      <c r="AV4115" s="24"/>
      <c r="AW4115" s="24"/>
      <c r="AX4115" s="24"/>
      <c r="AY4115" s="24"/>
    </row>
    <row r="4116" spans="3:51" s="23" customFormat="1">
      <c r="C4116" s="115"/>
      <c r="D4116" s="115"/>
      <c r="E4116" s="115"/>
      <c r="O4116" s="24"/>
      <c r="AB4116" s="24"/>
      <c r="AC4116" s="24"/>
      <c r="AD4116" s="24"/>
      <c r="AE4116" s="24"/>
      <c r="AV4116" s="24"/>
      <c r="AW4116" s="24"/>
      <c r="AX4116" s="24"/>
      <c r="AY4116" s="24"/>
    </row>
    <row r="4117" spans="3:51" s="23" customFormat="1">
      <c r="C4117" s="115"/>
      <c r="D4117" s="115"/>
      <c r="E4117" s="115"/>
      <c r="O4117" s="24"/>
      <c r="AB4117" s="24"/>
      <c r="AC4117" s="24"/>
      <c r="AD4117" s="24"/>
      <c r="AE4117" s="24"/>
      <c r="AV4117" s="24"/>
      <c r="AW4117" s="24"/>
      <c r="AX4117" s="24"/>
      <c r="AY4117" s="24"/>
    </row>
    <row r="4118" spans="3:51" s="23" customFormat="1">
      <c r="C4118" s="115"/>
      <c r="D4118" s="115"/>
      <c r="E4118" s="115"/>
      <c r="O4118" s="24"/>
      <c r="AB4118" s="24"/>
      <c r="AC4118" s="24"/>
      <c r="AD4118" s="24"/>
      <c r="AE4118" s="24"/>
      <c r="AV4118" s="24"/>
      <c r="AW4118" s="24"/>
      <c r="AX4118" s="24"/>
      <c r="AY4118" s="24"/>
    </row>
    <row r="4119" spans="3:51" s="23" customFormat="1">
      <c r="C4119" s="115"/>
      <c r="D4119" s="115"/>
      <c r="E4119" s="115"/>
      <c r="O4119" s="24"/>
      <c r="AB4119" s="24"/>
      <c r="AC4119" s="24"/>
      <c r="AD4119" s="24"/>
      <c r="AE4119" s="24"/>
      <c r="AV4119" s="24"/>
      <c r="AW4119" s="24"/>
      <c r="AX4119" s="24"/>
      <c r="AY4119" s="24"/>
    </row>
    <row r="4120" spans="3:51" s="23" customFormat="1">
      <c r="C4120" s="115"/>
      <c r="D4120" s="115"/>
      <c r="E4120" s="115"/>
      <c r="O4120" s="24"/>
      <c r="AB4120" s="24"/>
      <c r="AC4120" s="24"/>
      <c r="AD4120" s="24"/>
      <c r="AE4120" s="24"/>
      <c r="AV4120" s="24"/>
      <c r="AW4120" s="24"/>
      <c r="AX4120" s="24"/>
      <c r="AY4120" s="24"/>
    </row>
    <row r="4121" spans="3:51" s="23" customFormat="1">
      <c r="C4121" s="115"/>
      <c r="D4121" s="115"/>
      <c r="E4121" s="115"/>
      <c r="O4121" s="24"/>
      <c r="AB4121" s="24"/>
      <c r="AC4121" s="24"/>
      <c r="AD4121" s="24"/>
      <c r="AE4121" s="24"/>
      <c r="AV4121" s="24"/>
      <c r="AW4121" s="24"/>
      <c r="AX4121" s="24"/>
      <c r="AY4121" s="24"/>
    </row>
    <row r="4122" spans="3:51" s="23" customFormat="1">
      <c r="C4122" s="115"/>
      <c r="D4122" s="115"/>
      <c r="E4122" s="115"/>
      <c r="O4122" s="24"/>
      <c r="AB4122" s="24"/>
      <c r="AC4122" s="24"/>
      <c r="AD4122" s="24"/>
      <c r="AE4122" s="24"/>
      <c r="AV4122" s="24"/>
      <c r="AW4122" s="24"/>
      <c r="AX4122" s="24"/>
      <c r="AY4122" s="24"/>
    </row>
    <row r="4123" spans="3:51" s="23" customFormat="1">
      <c r="C4123" s="115"/>
      <c r="D4123" s="115"/>
      <c r="E4123" s="115"/>
      <c r="O4123" s="24"/>
      <c r="AB4123" s="24"/>
      <c r="AC4123" s="24"/>
      <c r="AD4123" s="24"/>
      <c r="AE4123" s="24"/>
      <c r="AV4123" s="24"/>
      <c r="AW4123" s="24"/>
      <c r="AX4123" s="24"/>
      <c r="AY4123" s="24"/>
    </row>
    <row r="4124" spans="3:51" s="23" customFormat="1">
      <c r="C4124" s="115"/>
      <c r="D4124" s="115"/>
      <c r="E4124" s="115"/>
      <c r="O4124" s="24"/>
      <c r="AB4124" s="24"/>
      <c r="AC4124" s="24"/>
      <c r="AD4124" s="24"/>
      <c r="AE4124" s="24"/>
      <c r="AV4124" s="24"/>
      <c r="AW4124" s="24"/>
      <c r="AX4124" s="24"/>
      <c r="AY4124" s="24"/>
    </row>
    <row r="4125" spans="3:51" s="23" customFormat="1">
      <c r="C4125" s="115"/>
      <c r="D4125" s="115"/>
      <c r="E4125" s="115"/>
      <c r="O4125" s="24"/>
      <c r="AB4125" s="24"/>
      <c r="AC4125" s="24"/>
      <c r="AD4125" s="24"/>
      <c r="AE4125" s="24"/>
      <c r="AV4125" s="24"/>
      <c r="AW4125" s="24"/>
      <c r="AX4125" s="24"/>
      <c r="AY4125" s="24"/>
    </row>
    <row r="4126" spans="3:51" s="23" customFormat="1">
      <c r="C4126" s="115"/>
      <c r="D4126" s="115"/>
      <c r="E4126" s="115"/>
      <c r="O4126" s="24"/>
      <c r="AB4126" s="24"/>
      <c r="AC4126" s="24"/>
      <c r="AD4126" s="24"/>
      <c r="AE4126" s="24"/>
      <c r="AV4126" s="24"/>
      <c r="AW4126" s="24"/>
      <c r="AX4126" s="24"/>
      <c r="AY4126" s="24"/>
    </row>
    <row r="4127" spans="3:51" s="23" customFormat="1">
      <c r="C4127" s="115"/>
      <c r="D4127" s="115"/>
      <c r="E4127" s="115"/>
      <c r="O4127" s="24"/>
      <c r="AB4127" s="24"/>
      <c r="AC4127" s="24"/>
      <c r="AD4127" s="24"/>
      <c r="AE4127" s="24"/>
      <c r="AV4127" s="24"/>
      <c r="AW4127" s="24"/>
      <c r="AX4127" s="24"/>
      <c r="AY4127" s="24"/>
    </row>
    <row r="4128" spans="3:51" s="23" customFormat="1">
      <c r="C4128" s="115"/>
      <c r="D4128" s="115"/>
      <c r="E4128" s="115"/>
      <c r="O4128" s="24"/>
      <c r="AB4128" s="24"/>
      <c r="AC4128" s="24"/>
      <c r="AD4128" s="24"/>
      <c r="AE4128" s="24"/>
      <c r="AV4128" s="24"/>
      <c r="AW4128" s="24"/>
      <c r="AX4128" s="24"/>
      <c r="AY4128" s="24"/>
    </row>
    <row r="4129" spans="3:51" s="23" customFormat="1">
      <c r="C4129" s="115"/>
      <c r="D4129" s="115"/>
      <c r="E4129" s="115"/>
      <c r="O4129" s="24"/>
      <c r="AB4129" s="24"/>
      <c r="AC4129" s="24"/>
      <c r="AD4129" s="24"/>
      <c r="AE4129" s="24"/>
      <c r="AV4129" s="24"/>
      <c r="AW4129" s="24"/>
      <c r="AX4129" s="24"/>
      <c r="AY4129" s="24"/>
    </row>
    <row r="4130" spans="3:51" s="23" customFormat="1">
      <c r="C4130" s="115"/>
      <c r="D4130" s="115"/>
      <c r="E4130" s="115"/>
      <c r="O4130" s="24"/>
      <c r="AB4130" s="24"/>
      <c r="AC4130" s="24"/>
      <c r="AD4130" s="24"/>
      <c r="AE4130" s="24"/>
      <c r="AV4130" s="24"/>
      <c r="AW4130" s="24"/>
      <c r="AX4130" s="24"/>
      <c r="AY4130" s="24"/>
    </row>
    <row r="4131" spans="3:51" s="23" customFormat="1">
      <c r="C4131" s="115"/>
      <c r="D4131" s="115"/>
      <c r="E4131" s="115"/>
      <c r="O4131" s="24"/>
      <c r="AB4131" s="24"/>
      <c r="AC4131" s="24"/>
      <c r="AD4131" s="24"/>
      <c r="AE4131" s="24"/>
      <c r="AV4131" s="24"/>
      <c r="AW4131" s="24"/>
      <c r="AX4131" s="24"/>
      <c r="AY4131" s="24"/>
    </row>
    <row r="4132" spans="3:51" s="23" customFormat="1">
      <c r="C4132" s="115"/>
      <c r="D4132" s="115"/>
      <c r="E4132" s="115"/>
      <c r="O4132" s="24"/>
      <c r="AB4132" s="24"/>
      <c r="AC4132" s="24"/>
      <c r="AD4132" s="24"/>
      <c r="AE4132" s="24"/>
      <c r="AV4132" s="24"/>
      <c r="AW4132" s="24"/>
      <c r="AX4132" s="24"/>
      <c r="AY4132" s="24"/>
    </row>
    <row r="4133" spans="3:51" s="23" customFormat="1">
      <c r="C4133" s="115"/>
      <c r="D4133" s="115"/>
      <c r="E4133" s="115"/>
      <c r="O4133" s="24"/>
      <c r="AB4133" s="24"/>
      <c r="AC4133" s="24"/>
      <c r="AD4133" s="24"/>
      <c r="AE4133" s="24"/>
      <c r="AV4133" s="24"/>
      <c r="AW4133" s="24"/>
      <c r="AX4133" s="24"/>
      <c r="AY4133" s="24"/>
    </row>
    <row r="4134" spans="3:51" s="23" customFormat="1">
      <c r="C4134" s="115"/>
      <c r="D4134" s="115"/>
      <c r="E4134" s="115"/>
      <c r="O4134" s="24"/>
      <c r="AB4134" s="24"/>
      <c r="AC4134" s="24"/>
      <c r="AD4134" s="24"/>
      <c r="AE4134" s="24"/>
      <c r="AV4134" s="24"/>
      <c r="AW4134" s="24"/>
      <c r="AX4134" s="24"/>
      <c r="AY4134" s="24"/>
    </row>
    <row r="4135" spans="3:51" s="23" customFormat="1">
      <c r="C4135" s="115"/>
      <c r="D4135" s="115"/>
      <c r="E4135" s="115"/>
      <c r="O4135" s="24"/>
      <c r="AB4135" s="24"/>
      <c r="AC4135" s="24"/>
      <c r="AD4135" s="24"/>
      <c r="AE4135" s="24"/>
      <c r="AV4135" s="24"/>
      <c r="AW4135" s="24"/>
      <c r="AX4135" s="24"/>
      <c r="AY4135" s="24"/>
    </row>
    <row r="4136" spans="3:51" s="23" customFormat="1">
      <c r="C4136" s="115"/>
      <c r="D4136" s="115"/>
      <c r="E4136" s="115"/>
      <c r="O4136" s="24"/>
      <c r="AB4136" s="24"/>
      <c r="AC4136" s="24"/>
      <c r="AD4136" s="24"/>
      <c r="AE4136" s="24"/>
      <c r="AV4136" s="24"/>
      <c r="AW4136" s="24"/>
      <c r="AX4136" s="24"/>
      <c r="AY4136" s="24"/>
    </row>
    <row r="4137" spans="3:51" s="23" customFormat="1">
      <c r="C4137" s="115"/>
      <c r="D4137" s="115"/>
      <c r="E4137" s="115"/>
      <c r="O4137" s="24"/>
      <c r="AB4137" s="24"/>
      <c r="AC4137" s="24"/>
      <c r="AD4137" s="24"/>
      <c r="AE4137" s="24"/>
      <c r="AV4137" s="24"/>
      <c r="AW4137" s="24"/>
      <c r="AX4137" s="24"/>
      <c r="AY4137" s="24"/>
    </row>
    <row r="4138" spans="3:51" s="23" customFormat="1">
      <c r="C4138" s="115"/>
      <c r="D4138" s="115"/>
      <c r="E4138" s="115"/>
      <c r="O4138" s="24"/>
      <c r="AB4138" s="24"/>
      <c r="AC4138" s="24"/>
      <c r="AD4138" s="24"/>
      <c r="AE4138" s="24"/>
      <c r="AV4138" s="24"/>
      <c r="AW4138" s="24"/>
      <c r="AX4138" s="24"/>
      <c r="AY4138" s="24"/>
    </row>
    <row r="4139" spans="3:51" s="23" customFormat="1">
      <c r="C4139" s="115"/>
      <c r="D4139" s="115"/>
      <c r="E4139" s="115"/>
      <c r="O4139" s="24"/>
      <c r="AB4139" s="24"/>
      <c r="AC4139" s="24"/>
      <c r="AD4139" s="24"/>
      <c r="AE4139" s="24"/>
      <c r="AV4139" s="24"/>
      <c r="AW4139" s="24"/>
      <c r="AX4139" s="24"/>
      <c r="AY4139" s="24"/>
    </row>
    <row r="4140" spans="3:51" s="23" customFormat="1">
      <c r="C4140" s="115"/>
      <c r="D4140" s="115"/>
      <c r="E4140" s="115"/>
      <c r="O4140" s="24"/>
      <c r="AB4140" s="24"/>
      <c r="AC4140" s="24"/>
      <c r="AD4140" s="24"/>
      <c r="AE4140" s="24"/>
      <c r="AV4140" s="24"/>
      <c r="AW4140" s="24"/>
      <c r="AX4140" s="24"/>
      <c r="AY4140" s="24"/>
    </row>
    <row r="4141" spans="3:51" s="23" customFormat="1">
      <c r="C4141" s="115"/>
      <c r="D4141" s="115"/>
      <c r="E4141" s="115"/>
      <c r="O4141" s="24"/>
      <c r="AB4141" s="24"/>
      <c r="AC4141" s="24"/>
      <c r="AD4141" s="24"/>
      <c r="AE4141" s="24"/>
      <c r="AV4141" s="24"/>
      <c r="AW4141" s="24"/>
      <c r="AX4141" s="24"/>
      <c r="AY4141" s="24"/>
    </row>
    <row r="4142" spans="3:51" s="23" customFormat="1">
      <c r="C4142" s="115"/>
      <c r="D4142" s="115"/>
      <c r="E4142" s="115"/>
      <c r="O4142" s="24"/>
      <c r="AB4142" s="24"/>
      <c r="AC4142" s="24"/>
      <c r="AD4142" s="24"/>
      <c r="AE4142" s="24"/>
      <c r="AV4142" s="24"/>
      <c r="AW4142" s="24"/>
      <c r="AX4142" s="24"/>
      <c r="AY4142" s="24"/>
    </row>
    <row r="4143" spans="3:51" s="23" customFormat="1">
      <c r="C4143" s="115"/>
      <c r="D4143" s="115"/>
      <c r="E4143" s="115"/>
      <c r="O4143" s="24"/>
      <c r="AB4143" s="24"/>
      <c r="AC4143" s="24"/>
      <c r="AD4143" s="24"/>
      <c r="AE4143" s="24"/>
      <c r="AV4143" s="24"/>
      <c r="AW4143" s="24"/>
      <c r="AX4143" s="24"/>
      <c r="AY4143" s="24"/>
    </row>
    <row r="4144" spans="3:51" s="23" customFormat="1">
      <c r="C4144" s="115"/>
      <c r="D4144" s="115"/>
      <c r="E4144" s="115"/>
      <c r="O4144" s="24"/>
      <c r="AB4144" s="24"/>
      <c r="AC4144" s="24"/>
      <c r="AD4144" s="24"/>
      <c r="AE4144" s="24"/>
      <c r="AV4144" s="24"/>
      <c r="AW4144" s="24"/>
      <c r="AX4144" s="24"/>
      <c r="AY4144" s="24"/>
    </row>
    <row r="4145" spans="3:51" s="23" customFormat="1">
      <c r="C4145" s="115"/>
      <c r="D4145" s="115"/>
      <c r="E4145" s="115"/>
      <c r="O4145" s="24"/>
      <c r="AB4145" s="24"/>
      <c r="AC4145" s="24"/>
      <c r="AD4145" s="24"/>
      <c r="AE4145" s="24"/>
      <c r="AV4145" s="24"/>
      <c r="AW4145" s="24"/>
      <c r="AX4145" s="24"/>
      <c r="AY4145" s="24"/>
    </row>
    <row r="4146" spans="3:51" s="23" customFormat="1">
      <c r="C4146" s="115"/>
      <c r="D4146" s="115"/>
      <c r="E4146" s="115"/>
      <c r="O4146" s="24"/>
      <c r="AB4146" s="24"/>
      <c r="AC4146" s="24"/>
      <c r="AD4146" s="24"/>
      <c r="AE4146" s="24"/>
      <c r="AV4146" s="24"/>
      <c r="AW4146" s="24"/>
      <c r="AX4146" s="24"/>
      <c r="AY4146" s="24"/>
    </row>
    <row r="4147" spans="3:51" s="23" customFormat="1">
      <c r="C4147" s="115"/>
      <c r="D4147" s="115"/>
      <c r="E4147" s="115"/>
      <c r="O4147" s="24"/>
      <c r="AB4147" s="24"/>
      <c r="AC4147" s="24"/>
      <c r="AD4147" s="24"/>
      <c r="AE4147" s="24"/>
      <c r="AV4147" s="24"/>
      <c r="AW4147" s="24"/>
      <c r="AX4147" s="24"/>
      <c r="AY4147" s="24"/>
    </row>
    <row r="4148" spans="3:51" s="23" customFormat="1">
      <c r="C4148" s="115"/>
      <c r="D4148" s="115"/>
      <c r="E4148" s="115"/>
      <c r="O4148" s="24"/>
      <c r="AB4148" s="24"/>
      <c r="AC4148" s="24"/>
      <c r="AD4148" s="24"/>
      <c r="AE4148" s="24"/>
      <c r="AV4148" s="24"/>
      <c r="AW4148" s="24"/>
      <c r="AX4148" s="24"/>
      <c r="AY4148" s="24"/>
    </row>
    <row r="4149" spans="3:51" s="23" customFormat="1">
      <c r="C4149" s="115"/>
      <c r="D4149" s="115"/>
      <c r="E4149" s="115"/>
      <c r="O4149" s="24"/>
      <c r="AB4149" s="24"/>
      <c r="AC4149" s="24"/>
      <c r="AD4149" s="24"/>
      <c r="AE4149" s="24"/>
      <c r="AV4149" s="24"/>
      <c r="AW4149" s="24"/>
      <c r="AX4149" s="24"/>
      <c r="AY4149" s="24"/>
    </row>
    <row r="4150" spans="3:51" s="23" customFormat="1">
      <c r="C4150" s="115"/>
      <c r="D4150" s="115"/>
      <c r="E4150" s="115"/>
      <c r="O4150" s="24"/>
      <c r="AB4150" s="24"/>
      <c r="AC4150" s="24"/>
      <c r="AD4150" s="24"/>
      <c r="AE4150" s="24"/>
      <c r="AV4150" s="24"/>
      <c r="AW4150" s="24"/>
      <c r="AX4150" s="24"/>
      <c r="AY4150" s="24"/>
    </row>
    <row r="4151" spans="3:51" s="23" customFormat="1">
      <c r="C4151" s="115"/>
      <c r="D4151" s="115"/>
      <c r="E4151" s="115"/>
      <c r="O4151" s="24"/>
      <c r="AB4151" s="24"/>
      <c r="AC4151" s="24"/>
      <c r="AD4151" s="24"/>
      <c r="AE4151" s="24"/>
      <c r="AV4151" s="24"/>
      <c r="AW4151" s="24"/>
      <c r="AX4151" s="24"/>
      <c r="AY4151" s="24"/>
    </row>
    <row r="4152" spans="3:51" s="23" customFormat="1">
      <c r="C4152" s="115"/>
      <c r="D4152" s="115"/>
      <c r="E4152" s="115"/>
      <c r="O4152" s="24"/>
      <c r="AB4152" s="24"/>
      <c r="AC4152" s="24"/>
      <c r="AD4152" s="24"/>
      <c r="AE4152" s="24"/>
      <c r="AV4152" s="24"/>
      <c r="AW4152" s="24"/>
      <c r="AX4152" s="24"/>
      <c r="AY4152" s="24"/>
    </row>
    <row r="4153" spans="3:51" s="23" customFormat="1">
      <c r="C4153" s="115"/>
      <c r="D4153" s="115"/>
      <c r="E4153" s="115"/>
      <c r="O4153" s="24"/>
      <c r="AB4153" s="24"/>
      <c r="AC4153" s="24"/>
      <c r="AD4153" s="24"/>
      <c r="AE4153" s="24"/>
      <c r="AV4153" s="24"/>
      <c r="AW4153" s="24"/>
      <c r="AX4153" s="24"/>
      <c r="AY4153" s="24"/>
    </row>
    <row r="4154" spans="3:51" s="23" customFormat="1">
      <c r="C4154" s="115"/>
      <c r="D4154" s="115"/>
      <c r="E4154" s="115"/>
      <c r="O4154" s="24"/>
      <c r="AB4154" s="24"/>
      <c r="AC4154" s="24"/>
      <c r="AD4154" s="24"/>
      <c r="AE4154" s="24"/>
      <c r="AV4154" s="24"/>
      <c r="AW4154" s="24"/>
      <c r="AX4154" s="24"/>
      <c r="AY4154" s="24"/>
    </row>
    <row r="4155" spans="3:51" s="23" customFormat="1">
      <c r="C4155" s="115"/>
      <c r="D4155" s="115"/>
      <c r="E4155" s="115"/>
      <c r="O4155" s="24"/>
      <c r="AB4155" s="24"/>
      <c r="AC4155" s="24"/>
      <c r="AD4155" s="24"/>
      <c r="AE4155" s="24"/>
      <c r="AV4155" s="24"/>
      <c r="AW4155" s="24"/>
      <c r="AX4155" s="24"/>
      <c r="AY4155" s="24"/>
    </row>
    <row r="4156" spans="3:51" s="23" customFormat="1">
      <c r="C4156" s="115"/>
      <c r="D4156" s="115"/>
      <c r="E4156" s="115"/>
      <c r="O4156" s="24"/>
      <c r="AB4156" s="24"/>
      <c r="AC4156" s="24"/>
      <c r="AD4156" s="24"/>
      <c r="AE4156" s="24"/>
      <c r="AV4156" s="24"/>
      <c r="AW4156" s="24"/>
      <c r="AX4156" s="24"/>
      <c r="AY4156" s="24"/>
    </row>
    <row r="4157" spans="3:51" s="23" customFormat="1">
      <c r="C4157" s="115"/>
      <c r="D4157" s="115"/>
      <c r="E4157" s="115"/>
      <c r="O4157" s="24"/>
      <c r="AB4157" s="24"/>
      <c r="AC4157" s="24"/>
      <c r="AD4157" s="24"/>
      <c r="AE4157" s="24"/>
      <c r="AV4157" s="24"/>
      <c r="AW4157" s="24"/>
      <c r="AX4157" s="24"/>
      <c r="AY4157" s="24"/>
    </row>
    <row r="4158" spans="3:51" s="23" customFormat="1">
      <c r="C4158" s="115"/>
      <c r="D4158" s="115"/>
      <c r="E4158" s="115"/>
      <c r="O4158" s="24"/>
      <c r="AB4158" s="24"/>
      <c r="AC4158" s="24"/>
      <c r="AD4158" s="24"/>
      <c r="AE4158" s="24"/>
      <c r="AV4158" s="24"/>
      <c r="AW4158" s="24"/>
      <c r="AX4158" s="24"/>
      <c r="AY4158" s="24"/>
    </row>
    <row r="4159" spans="3:51" s="23" customFormat="1">
      <c r="C4159" s="115"/>
      <c r="D4159" s="115"/>
      <c r="E4159" s="115"/>
      <c r="O4159" s="24"/>
      <c r="AB4159" s="24"/>
      <c r="AC4159" s="24"/>
      <c r="AD4159" s="24"/>
      <c r="AE4159" s="24"/>
      <c r="AV4159" s="24"/>
      <c r="AW4159" s="24"/>
      <c r="AX4159" s="24"/>
      <c r="AY4159" s="24"/>
    </row>
    <row r="4160" spans="3:51" s="23" customFormat="1">
      <c r="C4160" s="115"/>
      <c r="D4160" s="115"/>
      <c r="E4160" s="115"/>
      <c r="O4160" s="24"/>
      <c r="AB4160" s="24"/>
      <c r="AC4160" s="24"/>
      <c r="AD4160" s="24"/>
      <c r="AE4160" s="24"/>
      <c r="AV4160" s="24"/>
      <c r="AW4160" s="24"/>
      <c r="AX4160" s="24"/>
      <c r="AY4160" s="24"/>
    </row>
    <row r="4161" spans="3:51" s="23" customFormat="1">
      <c r="C4161" s="115"/>
      <c r="D4161" s="115"/>
      <c r="E4161" s="115"/>
      <c r="O4161" s="24"/>
      <c r="AB4161" s="24"/>
      <c r="AC4161" s="24"/>
      <c r="AD4161" s="24"/>
      <c r="AE4161" s="24"/>
      <c r="AV4161" s="24"/>
      <c r="AW4161" s="24"/>
      <c r="AX4161" s="24"/>
      <c r="AY4161" s="24"/>
    </row>
    <row r="4162" spans="3:51" s="23" customFormat="1">
      <c r="C4162" s="115"/>
      <c r="D4162" s="115"/>
      <c r="E4162" s="115"/>
      <c r="O4162" s="24"/>
      <c r="AB4162" s="24"/>
      <c r="AC4162" s="24"/>
      <c r="AD4162" s="24"/>
      <c r="AE4162" s="24"/>
      <c r="AV4162" s="24"/>
      <c r="AW4162" s="24"/>
      <c r="AX4162" s="24"/>
      <c r="AY4162" s="24"/>
    </row>
    <row r="4163" spans="3:51" s="23" customFormat="1">
      <c r="C4163" s="115"/>
      <c r="D4163" s="115"/>
      <c r="E4163" s="115"/>
      <c r="O4163" s="24"/>
      <c r="AB4163" s="24"/>
      <c r="AC4163" s="24"/>
      <c r="AD4163" s="24"/>
      <c r="AE4163" s="24"/>
      <c r="AV4163" s="24"/>
      <c r="AW4163" s="24"/>
      <c r="AX4163" s="24"/>
      <c r="AY4163" s="24"/>
    </row>
    <row r="4164" spans="3:51" s="23" customFormat="1">
      <c r="C4164" s="115"/>
      <c r="D4164" s="115"/>
      <c r="E4164" s="115"/>
      <c r="O4164" s="24"/>
      <c r="AB4164" s="24"/>
      <c r="AC4164" s="24"/>
      <c r="AD4164" s="24"/>
      <c r="AE4164" s="24"/>
      <c r="AV4164" s="24"/>
      <c r="AW4164" s="24"/>
      <c r="AX4164" s="24"/>
      <c r="AY4164" s="24"/>
    </row>
    <row r="4165" spans="3:51" s="23" customFormat="1">
      <c r="C4165" s="115"/>
      <c r="D4165" s="115"/>
      <c r="E4165" s="115"/>
      <c r="O4165" s="24"/>
      <c r="AB4165" s="24"/>
      <c r="AC4165" s="24"/>
      <c r="AD4165" s="24"/>
      <c r="AE4165" s="24"/>
      <c r="AV4165" s="24"/>
      <c r="AW4165" s="24"/>
      <c r="AX4165" s="24"/>
      <c r="AY4165" s="24"/>
    </row>
    <row r="4166" spans="3:51" s="23" customFormat="1">
      <c r="C4166" s="115"/>
      <c r="D4166" s="115"/>
      <c r="E4166" s="115"/>
      <c r="O4166" s="24"/>
      <c r="AB4166" s="24"/>
      <c r="AC4166" s="24"/>
      <c r="AD4166" s="24"/>
      <c r="AE4166" s="24"/>
      <c r="AV4166" s="24"/>
      <c r="AW4166" s="24"/>
      <c r="AX4166" s="24"/>
      <c r="AY4166" s="24"/>
    </row>
    <row r="4167" spans="3:51" s="23" customFormat="1">
      <c r="C4167" s="115"/>
      <c r="D4167" s="115"/>
      <c r="E4167" s="115"/>
      <c r="O4167" s="24"/>
      <c r="AB4167" s="24"/>
      <c r="AC4167" s="24"/>
      <c r="AD4167" s="24"/>
      <c r="AE4167" s="24"/>
      <c r="AV4167" s="24"/>
      <c r="AW4167" s="24"/>
      <c r="AX4167" s="24"/>
      <c r="AY4167" s="24"/>
    </row>
    <row r="4168" spans="3:51" s="23" customFormat="1">
      <c r="C4168" s="115"/>
      <c r="D4168" s="115"/>
      <c r="E4168" s="115"/>
      <c r="O4168" s="24"/>
      <c r="AB4168" s="24"/>
      <c r="AC4168" s="24"/>
      <c r="AD4168" s="24"/>
      <c r="AE4168" s="24"/>
      <c r="AV4168" s="24"/>
      <c r="AW4168" s="24"/>
      <c r="AX4168" s="24"/>
      <c r="AY4168" s="24"/>
    </row>
    <row r="4169" spans="3:51" s="23" customFormat="1">
      <c r="C4169" s="115"/>
      <c r="D4169" s="115"/>
      <c r="E4169" s="115"/>
      <c r="O4169" s="24"/>
      <c r="AB4169" s="24"/>
      <c r="AC4169" s="24"/>
      <c r="AD4169" s="24"/>
      <c r="AE4169" s="24"/>
      <c r="AV4169" s="24"/>
      <c r="AW4169" s="24"/>
      <c r="AX4169" s="24"/>
      <c r="AY4169" s="24"/>
    </row>
    <row r="4170" spans="3:51" s="23" customFormat="1">
      <c r="C4170" s="115"/>
      <c r="D4170" s="115"/>
      <c r="E4170" s="115"/>
      <c r="O4170" s="24"/>
      <c r="AB4170" s="24"/>
      <c r="AC4170" s="24"/>
      <c r="AD4170" s="24"/>
      <c r="AE4170" s="24"/>
      <c r="AV4170" s="24"/>
      <c r="AW4170" s="24"/>
      <c r="AX4170" s="24"/>
      <c r="AY4170" s="24"/>
    </row>
    <row r="4171" spans="3:51" s="23" customFormat="1">
      <c r="C4171" s="115"/>
      <c r="D4171" s="115"/>
      <c r="E4171" s="115"/>
      <c r="O4171" s="24"/>
      <c r="AB4171" s="24"/>
      <c r="AC4171" s="24"/>
      <c r="AD4171" s="24"/>
      <c r="AE4171" s="24"/>
      <c r="AV4171" s="24"/>
      <c r="AW4171" s="24"/>
      <c r="AX4171" s="24"/>
      <c r="AY4171" s="24"/>
    </row>
    <row r="4172" spans="3:51" s="23" customFormat="1">
      <c r="C4172" s="115"/>
      <c r="D4172" s="115"/>
      <c r="E4172" s="115"/>
      <c r="O4172" s="24"/>
      <c r="AB4172" s="24"/>
      <c r="AC4172" s="24"/>
      <c r="AD4172" s="24"/>
      <c r="AE4172" s="24"/>
      <c r="AV4172" s="24"/>
      <c r="AW4172" s="24"/>
      <c r="AX4172" s="24"/>
      <c r="AY4172" s="24"/>
    </row>
    <row r="4173" spans="3:51" s="23" customFormat="1">
      <c r="C4173" s="115"/>
      <c r="D4173" s="115"/>
      <c r="E4173" s="115"/>
      <c r="O4173" s="24"/>
      <c r="AB4173" s="24"/>
      <c r="AC4173" s="24"/>
      <c r="AD4173" s="24"/>
      <c r="AE4173" s="24"/>
      <c r="AV4173" s="24"/>
      <c r="AW4173" s="24"/>
      <c r="AX4173" s="24"/>
      <c r="AY4173" s="24"/>
    </row>
    <row r="4174" spans="3:51" s="23" customFormat="1">
      <c r="C4174" s="115"/>
      <c r="D4174" s="115"/>
      <c r="E4174" s="115"/>
      <c r="O4174" s="24"/>
      <c r="AB4174" s="24"/>
      <c r="AC4174" s="24"/>
      <c r="AD4174" s="24"/>
      <c r="AE4174" s="24"/>
      <c r="AV4174" s="24"/>
      <c r="AW4174" s="24"/>
      <c r="AX4174" s="24"/>
      <c r="AY4174" s="24"/>
    </row>
    <row r="4175" spans="3:51" s="23" customFormat="1">
      <c r="C4175" s="115"/>
      <c r="D4175" s="115"/>
      <c r="E4175" s="115"/>
      <c r="O4175" s="24"/>
      <c r="AB4175" s="24"/>
      <c r="AC4175" s="24"/>
      <c r="AD4175" s="24"/>
      <c r="AE4175" s="24"/>
      <c r="AV4175" s="24"/>
      <c r="AW4175" s="24"/>
      <c r="AX4175" s="24"/>
      <c r="AY4175" s="24"/>
    </row>
    <row r="4176" spans="3:51" s="23" customFormat="1">
      <c r="C4176" s="115"/>
      <c r="D4176" s="115"/>
      <c r="E4176" s="115"/>
      <c r="O4176" s="24"/>
      <c r="AB4176" s="24"/>
      <c r="AC4176" s="24"/>
      <c r="AD4176" s="24"/>
      <c r="AE4176" s="24"/>
      <c r="AV4176" s="24"/>
      <c r="AW4176" s="24"/>
      <c r="AX4176" s="24"/>
      <c r="AY4176" s="24"/>
    </row>
    <row r="4177" spans="3:51" s="23" customFormat="1">
      <c r="C4177" s="115"/>
      <c r="D4177" s="115"/>
      <c r="E4177" s="115"/>
      <c r="O4177" s="24"/>
      <c r="AB4177" s="24"/>
      <c r="AC4177" s="24"/>
      <c r="AD4177" s="24"/>
      <c r="AE4177" s="24"/>
      <c r="AV4177" s="24"/>
      <c r="AW4177" s="24"/>
      <c r="AX4177" s="24"/>
      <c r="AY4177" s="24"/>
    </row>
    <row r="4178" spans="3:51" s="23" customFormat="1">
      <c r="C4178" s="115"/>
      <c r="D4178" s="115"/>
      <c r="E4178" s="115"/>
      <c r="O4178" s="24"/>
      <c r="AB4178" s="24"/>
      <c r="AC4178" s="24"/>
      <c r="AD4178" s="24"/>
      <c r="AE4178" s="24"/>
      <c r="AV4178" s="24"/>
      <c r="AW4178" s="24"/>
      <c r="AX4178" s="24"/>
      <c r="AY4178" s="24"/>
    </row>
    <row r="4179" spans="3:51" s="23" customFormat="1">
      <c r="C4179" s="115"/>
      <c r="D4179" s="115"/>
      <c r="E4179" s="115"/>
      <c r="O4179" s="24"/>
      <c r="AB4179" s="24"/>
      <c r="AC4179" s="24"/>
      <c r="AD4179" s="24"/>
      <c r="AE4179" s="24"/>
      <c r="AV4179" s="24"/>
      <c r="AW4179" s="24"/>
      <c r="AX4179" s="24"/>
      <c r="AY4179" s="24"/>
    </row>
    <row r="4180" spans="3:51" s="23" customFormat="1">
      <c r="C4180" s="115"/>
      <c r="D4180" s="115"/>
      <c r="E4180" s="115"/>
      <c r="O4180" s="24"/>
      <c r="AB4180" s="24"/>
      <c r="AC4180" s="24"/>
      <c r="AD4180" s="24"/>
      <c r="AE4180" s="24"/>
      <c r="AV4180" s="24"/>
      <c r="AW4180" s="24"/>
      <c r="AX4180" s="24"/>
      <c r="AY4180" s="24"/>
    </row>
    <row r="4181" spans="3:51" s="23" customFormat="1">
      <c r="C4181" s="115"/>
      <c r="D4181" s="115"/>
      <c r="E4181" s="115"/>
      <c r="O4181" s="24"/>
      <c r="AB4181" s="24"/>
      <c r="AC4181" s="24"/>
      <c r="AD4181" s="24"/>
      <c r="AE4181" s="24"/>
      <c r="AV4181" s="24"/>
      <c r="AW4181" s="24"/>
      <c r="AX4181" s="24"/>
      <c r="AY4181" s="24"/>
    </row>
    <row r="4182" spans="3:51" s="23" customFormat="1">
      <c r="C4182" s="115"/>
      <c r="D4182" s="115"/>
      <c r="E4182" s="115"/>
      <c r="O4182" s="24"/>
      <c r="AB4182" s="24"/>
      <c r="AC4182" s="24"/>
      <c r="AD4182" s="24"/>
      <c r="AE4182" s="24"/>
      <c r="AV4182" s="24"/>
      <c r="AW4182" s="24"/>
      <c r="AX4182" s="24"/>
      <c r="AY4182" s="24"/>
    </row>
    <row r="4183" spans="3:51" s="23" customFormat="1">
      <c r="C4183" s="115"/>
      <c r="D4183" s="115"/>
      <c r="E4183" s="115"/>
      <c r="O4183" s="24"/>
      <c r="AB4183" s="24"/>
      <c r="AC4183" s="24"/>
      <c r="AD4183" s="24"/>
      <c r="AE4183" s="24"/>
      <c r="AV4183" s="24"/>
      <c r="AW4183" s="24"/>
      <c r="AX4183" s="24"/>
      <c r="AY4183" s="24"/>
    </row>
    <row r="4184" spans="3:51" s="23" customFormat="1">
      <c r="C4184" s="115"/>
      <c r="D4184" s="115"/>
      <c r="E4184" s="115"/>
      <c r="O4184" s="24"/>
      <c r="AB4184" s="24"/>
      <c r="AC4184" s="24"/>
      <c r="AD4184" s="24"/>
      <c r="AE4184" s="24"/>
      <c r="AV4184" s="24"/>
      <c r="AW4184" s="24"/>
      <c r="AX4184" s="24"/>
      <c r="AY4184" s="24"/>
    </row>
    <row r="4185" spans="3:51" s="23" customFormat="1">
      <c r="C4185" s="115"/>
      <c r="D4185" s="115"/>
      <c r="E4185" s="115"/>
      <c r="O4185" s="24"/>
      <c r="AB4185" s="24"/>
      <c r="AC4185" s="24"/>
      <c r="AD4185" s="24"/>
      <c r="AE4185" s="24"/>
      <c r="AV4185" s="24"/>
      <c r="AW4185" s="24"/>
      <c r="AX4185" s="24"/>
      <c r="AY4185" s="24"/>
    </row>
    <row r="4186" spans="3:51" s="23" customFormat="1">
      <c r="C4186" s="115"/>
      <c r="D4186" s="115"/>
      <c r="E4186" s="115"/>
      <c r="O4186" s="24"/>
      <c r="AB4186" s="24"/>
      <c r="AC4186" s="24"/>
      <c r="AD4186" s="24"/>
      <c r="AE4186" s="24"/>
      <c r="AV4186" s="24"/>
      <c r="AW4186" s="24"/>
      <c r="AX4186" s="24"/>
      <c r="AY4186" s="24"/>
    </row>
    <row r="4187" spans="3:51" s="23" customFormat="1">
      <c r="C4187" s="115"/>
      <c r="D4187" s="115"/>
      <c r="E4187" s="115"/>
      <c r="O4187" s="24"/>
      <c r="AB4187" s="24"/>
      <c r="AC4187" s="24"/>
      <c r="AD4187" s="24"/>
      <c r="AE4187" s="24"/>
      <c r="AV4187" s="24"/>
      <c r="AW4187" s="24"/>
      <c r="AX4187" s="24"/>
      <c r="AY4187" s="24"/>
    </row>
    <row r="4188" spans="3:51" s="23" customFormat="1">
      <c r="C4188" s="115"/>
      <c r="D4188" s="115"/>
      <c r="E4188" s="115"/>
      <c r="O4188" s="24"/>
      <c r="AB4188" s="24"/>
      <c r="AC4188" s="24"/>
      <c r="AD4188" s="24"/>
      <c r="AE4188" s="24"/>
      <c r="AV4188" s="24"/>
      <c r="AW4188" s="24"/>
      <c r="AX4188" s="24"/>
      <c r="AY4188" s="24"/>
    </row>
    <row r="4189" spans="3:51" s="23" customFormat="1">
      <c r="C4189" s="115"/>
      <c r="D4189" s="115"/>
      <c r="E4189" s="115"/>
      <c r="O4189" s="24"/>
      <c r="AB4189" s="24"/>
      <c r="AC4189" s="24"/>
      <c r="AD4189" s="24"/>
      <c r="AE4189" s="24"/>
      <c r="AV4189" s="24"/>
      <c r="AW4189" s="24"/>
      <c r="AX4189" s="24"/>
      <c r="AY4189" s="24"/>
    </row>
    <row r="4190" spans="3:51" s="23" customFormat="1">
      <c r="C4190" s="115"/>
      <c r="D4190" s="115"/>
      <c r="E4190" s="115"/>
      <c r="O4190" s="24"/>
      <c r="AB4190" s="24"/>
      <c r="AC4190" s="24"/>
      <c r="AD4190" s="24"/>
      <c r="AE4190" s="24"/>
      <c r="AV4190" s="24"/>
      <c r="AW4190" s="24"/>
      <c r="AX4190" s="24"/>
      <c r="AY4190" s="24"/>
    </row>
    <row r="4191" spans="3:51" s="23" customFormat="1">
      <c r="C4191" s="115"/>
      <c r="D4191" s="115"/>
      <c r="E4191" s="115"/>
      <c r="O4191" s="24"/>
      <c r="AB4191" s="24"/>
      <c r="AC4191" s="24"/>
      <c r="AD4191" s="24"/>
      <c r="AE4191" s="24"/>
      <c r="AV4191" s="24"/>
      <c r="AW4191" s="24"/>
      <c r="AX4191" s="24"/>
      <c r="AY4191" s="24"/>
    </row>
    <row r="4192" spans="3:51" s="23" customFormat="1">
      <c r="C4192" s="115"/>
      <c r="D4192" s="115"/>
      <c r="E4192" s="115"/>
      <c r="O4192" s="24"/>
      <c r="AB4192" s="24"/>
      <c r="AC4192" s="24"/>
      <c r="AD4192" s="24"/>
      <c r="AE4192" s="24"/>
      <c r="AV4192" s="24"/>
      <c r="AW4192" s="24"/>
      <c r="AX4192" s="24"/>
      <c r="AY4192" s="24"/>
    </row>
    <row r="4193" spans="3:51" s="23" customFormat="1">
      <c r="C4193" s="115"/>
      <c r="D4193" s="115"/>
      <c r="E4193" s="115"/>
      <c r="O4193" s="24"/>
      <c r="AB4193" s="24"/>
      <c r="AC4193" s="24"/>
      <c r="AD4193" s="24"/>
      <c r="AE4193" s="24"/>
      <c r="AV4193" s="24"/>
      <c r="AW4193" s="24"/>
      <c r="AX4193" s="24"/>
      <c r="AY4193" s="24"/>
    </row>
    <row r="4194" spans="3:51" s="23" customFormat="1">
      <c r="C4194" s="115"/>
      <c r="D4194" s="115"/>
      <c r="E4194" s="115"/>
      <c r="O4194" s="24"/>
      <c r="AB4194" s="24"/>
      <c r="AC4194" s="24"/>
      <c r="AD4194" s="24"/>
      <c r="AE4194" s="24"/>
      <c r="AV4194" s="24"/>
      <c r="AW4194" s="24"/>
      <c r="AX4194" s="24"/>
      <c r="AY4194" s="24"/>
    </row>
    <row r="4195" spans="3:51" s="23" customFormat="1">
      <c r="C4195" s="115"/>
      <c r="D4195" s="115"/>
      <c r="E4195" s="115"/>
      <c r="O4195" s="24"/>
      <c r="AB4195" s="24"/>
      <c r="AC4195" s="24"/>
      <c r="AD4195" s="24"/>
      <c r="AE4195" s="24"/>
      <c r="AV4195" s="24"/>
      <c r="AW4195" s="24"/>
      <c r="AX4195" s="24"/>
      <c r="AY4195" s="24"/>
    </row>
    <row r="4196" spans="3:51" s="23" customFormat="1">
      <c r="C4196" s="115"/>
      <c r="D4196" s="115"/>
      <c r="E4196" s="115"/>
      <c r="O4196" s="24"/>
      <c r="AB4196" s="24"/>
      <c r="AC4196" s="24"/>
      <c r="AD4196" s="24"/>
      <c r="AE4196" s="24"/>
      <c r="AV4196" s="24"/>
      <c r="AW4196" s="24"/>
      <c r="AX4196" s="24"/>
      <c r="AY4196" s="24"/>
    </row>
    <row r="4197" spans="3:51" s="23" customFormat="1">
      <c r="C4197" s="115"/>
      <c r="D4197" s="115"/>
      <c r="E4197" s="115"/>
      <c r="O4197" s="24"/>
      <c r="AB4197" s="24"/>
      <c r="AC4197" s="24"/>
      <c r="AD4197" s="24"/>
      <c r="AE4197" s="24"/>
      <c r="AV4197" s="24"/>
      <c r="AW4197" s="24"/>
      <c r="AX4197" s="24"/>
      <c r="AY4197" s="24"/>
    </row>
    <row r="4198" spans="3:51" s="23" customFormat="1">
      <c r="C4198" s="115"/>
      <c r="D4198" s="115"/>
      <c r="E4198" s="115"/>
      <c r="O4198" s="24"/>
      <c r="AB4198" s="24"/>
      <c r="AC4198" s="24"/>
      <c r="AD4198" s="24"/>
      <c r="AE4198" s="24"/>
      <c r="AV4198" s="24"/>
      <c r="AW4198" s="24"/>
      <c r="AX4198" s="24"/>
      <c r="AY4198" s="24"/>
    </row>
    <row r="4199" spans="3:51" s="23" customFormat="1">
      <c r="C4199" s="115"/>
      <c r="D4199" s="115"/>
      <c r="E4199" s="115"/>
      <c r="O4199" s="24"/>
      <c r="AB4199" s="24"/>
      <c r="AC4199" s="24"/>
      <c r="AD4199" s="24"/>
      <c r="AE4199" s="24"/>
      <c r="AV4199" s="24"/>
      <c r="AW4199" s="24"/>
      <c r="AX4199" s="24"/>
      <c r="AY4199" s="24"/>
    </row>
    <row r="4200" spans="3:51" s="23" customFormat="1">
      <c r="C4200" s="115"/>
      <c r="D4200" s="115"/>
      <c r="E4200" s="115"/>
      <c r="O4200" s="24"/>
      <c r="AB4200" s="24"/>
      <c r="AC4200" s="24"/>
      <c r="AD4200" s="24"/>
      <c r="AE4200" s="24"/>
      <c r="AV4200" s="24"/>
      <c r="AW4200" s="24"/>
      <c r="AX4200" s="24"/>
      <c r="AY4200" s="24"/>
    </row>
    <row r="4201" spans="3:51" s="23" customFormat="1">
      <c r="C4201" s="115"/>
      <c r="D4201" s="115"/>
      <c r="E4201" s="115"/>
      <c r="O4201" s="24"/>
      <c r="AB4201" s="24"/>
      <c r="AC4201" s="24"/>
      <c r="AD4201" s="24"/>
      <c r="AE4201" s="24"/>
      <c r="AV4201" s="24"/>
      <c r="AW4201" s="24"/>
      <c r="AX4201" s="24"/>
      <c r="AY4201" s="24"/>
    </row>
    <row r="4202" spans="3:51" s="23" customFormat="1">
      <c r="C4202" s="115"/>
      <c r="D4202" s="115"/>
      <c r="E4202" s="115"/>
      <c r="O4202" s="24"/>
      <c r="AB4202" s="24"/>
      <c r="AC4202" s="24"/>
      <c r="AD4202" s="24"/>
      <c r="AE4202" s="24"/>
      <c r="AV4202" s="24"/>
      <c r="AW4202" s="24"/>
      <c r="AX4202" s="24"/>
      <c r="AY4202" s="24"/>
    </row>
    <row r="4203" spans="3:51" s="23" customFormat="1">
      <c r="C4203" s="115"/>
      <c r="D4203" s="115"/>
      <c r="E4203" s="115"/>
      <c r="O4203" s="24"/>
      <c r="AB4203" s="24"/>
      <c r="AC4203" s="24"/>
      <c r="AD4203" s="24"/>
      <c r="AE4203" s="24"/>
      <c r="AV4203" s="24"/>
      <c r="AW4203" s="24"/>
      <c r="AX4203" s="24"/>
      <c r="AY4203" s="24"/>
    </row>
    <row r="4204" spans="3:51" s="23" customFormat="1">
      <c r="C4204" s="115"/>
      <c r="D4204" s="115"/>
      <c r="E4204" s="115"/>
      <c r="O4204" s="24"/>
      <c r="AB4204" s="24"/>
      <c r="AC4204" s="24"/>
      <c r="AD4204" s="24"/>
      <c r="AE4204" s="24"/>
      <c r="AV4204" s="24"/>
      <c r="AW4204" s="24"/>
      <c r="AX4204" s="24"/>
      <c r="AY4204" s="24"/>
    </row>
    <row r="4205" spans="3:51" s="23" customFormat="1">
      <c r="C4205" s="115"/>
      <c r="D4205" s="115"/>
      <c r="E4205" s="115"/>
      <c r="O4205" s="24"/>
      <c r="AB4205" s="24"/>
      <c r="AC4205" s="24"/>
      <c r="AD4205" s="24"/>
      <c r="AE4205" s="24"/>
      <c r="AV4205" s="24"/>
      <c r="AW4205" s="24"/>
      <c r="AX4205" s="24"/>
      <c r="AY4205" s="24"/>
    </row>
    <row r="4206" spans="3:51" s="23" customFormat="1">
      <c r="C4206" s="115"/>
      <c r="D4206" s="115"/>
      <c r="E4206" s="115"/>
      <c r="O4206" s="24"/>
      <c r="AB4206" s="24"/>
      <c r="AC4206" s="24"/>
      <c r="AD4206" s="24"/>
      <c r="AE4206" s="24"/>
      <c r="AV4206" s="24"/>
      <c r="AW4206" s="24"/>
      <c r="AX4206" s="24"/>
      <c r="AY4206" s="24"/>
    </row>
    <row r="4207" spans="3:51" s="23" customFormat="1">
      <c r="C4207" s="115"/>
      <c r="D4207" s="115"/>
      <c r="E4207" s="115"/>
      <c r="O4207" s="24"/>
      <c r="AB4207" s="24"/>
      <c r="AC4207" s="24"/>
      <c r="AD4207" s="24"/>
      <c r="AE4207" s="24"/>
      <c r="AV4207" s="24"/>
      <c r="AW4207" s="24"/>
      <c r="AX4207" s="24"/>
      <c r="AY4207" s="24"/>
    </row>
    <row r="4208" spans="3:51" s="23" customFormat="1">
      <c r="C4208" s="115"/>
      <c r="D4208" s="115"/>
      <c r="E4208" s="115"/>
      <c r="O4208" s="24"/>
      <c r="AB4208" s="24"/>
      <c r="AC4208" s="24"/>
      <c r="AD4208" s="24"/>
      <c r="AE4208" s="24"/>
      <c r="AV4208" s="24"/>
      <c r="AW4208" s="24"/>
      <c r="AX4208" s="24"/>
      <c r="AY4208" s="24"/>
    </row>
    <row r="4209" spans="3:51" s="23" customFormat="1">
      <c r="C4209" s="115"/>
      <c r="D4209" s="115"/>
      <c r="E4209" s="115"/>
      <c r="O4209" s="24"/>
      <c r="AB4209" s="24"/>
      <c r="AC4209" s="24"/>
      <c r="AD4209" s="24"/>
      <c r="AE4209" s="24"/>
      <c r="AV4209" s="24"/>
      <c r="AW4209" s="24"/>
      <c r="AX4209" s="24"/>
      <c r="AY4209" s="24"/>
    </row>
    <row r="4210" spans="3:51" s="23" customFormat="1">
      <c r="C4210" s="115"/>
      <c r="D4210" s="115"/>
      <c r="E4210" s="115"/>
      <c r="O4210" s="24"/>
      <c r="AB4210" s="24"/>
      <c r="AC4210" s="24"/>
      <c r="AD4210" s="24"/>
      <c r="AE4210" s="24"/>
      <c r="AV4210" s="24"/>
      <c r="AW4210" s="24"/>
      <c r="AX4210" s="24"/>
      <c r="AY4210" s="24"/>
    </row>
    <row r="4211" spans="3:51" s="23" customFormat="1">
      <c r="C4211" s="115"/>
      <c r="D4211" s="115"/>
      <c r="E4211" s="115"/>
      <c r="O4211" s="24"/>
      <c r="AB4211" s="24"/>
      <c r="AC4211" s="24"/>
      <c r="AD4211" s="24"/>
      <c r="AE4211" s="24"/>
      <c r="AV4211" s="24"/>
      <c r="AW4211" s="24"/>
      <c r="AX4211" s="24"/>
      <c r="AY4211" s="24"/>
    </row>
    <row r="4212" spans="3:51" s="23" customFormat="1">
      <c r="C4212" s="115"/>
      <c r="D4212" s="115"/>
      <c r="E4212" s="115"/>
      <c r="O4212" s="24"/>
      <c r="AB4212" s="24"/>
      <c r="AC4212" s="24"/>
      <c r="AD4212" s="24"/>
      <c r="AE4212" s="24"/>
      <c r="AV4212" s="24"/>
      <c r="AW4212" s="24"/>
      <c r="AX4212" s="24"/>
      <c r="AY4212" s="24"/>
    </row>
    <row r="4213" spans="3:51" s="23" customFormat="1">
      <c r="C4213" s="115"/>
      <c r="D4213" s="115"/>
      <c r="E4213" s="115"/>
      <c r="O4213" s="24"/>
      <c r="AB4213" s="24"/>
      <c r="AC4213" s="24"/>
      <c r="AD4213" s="24"/>
      <c r="AE4213" s="24"/>
      <c r="AV4213" s="24"/>
      <c r="AW4213" s="24"/>
      <c r="AX4213" s="24"/>
      <c r="AY4213" s="24"/>
    </row>
    <row r="4214" spans="3:51" s="23" customFormat="1">
      <c r="C4214" s="115"/>
      <c r="D4214" s="115"/>
      <c r="E4214" s="115"/>
      <c r="O4214" s="24"/>
      <c r="AB4214" s="24"/>
      <c r="AC4214" s="24"/>
      <c r="AD4214" s="24"/>
      <c r="AE4214" s="24"/>
      <c r="AV4214" s="24"/>
      <c r="AW4214" s="24"/>
      <c r="AX4214" s="24"/>
      <c r="AY4214" s="24"/>
    </row>
    <row r="4215" spans="3:51" s="23" customFormat="1">
      <c r="C4215" s="115"/>
      <c r="D4215" s="115"/>
      <c r="E4215" s="115"/>
      <c r="O4215" s="24"/>
      <c r="AB4215" s="24"/>
      <c r="AC4215" s="24"/>
      <c r="AD4215" s="24"/>
      <c r="AE4215" s="24"/>
      <c r="AV4215" s="24"/>
      <c r="AW4215" s="24"/>
      <c r="AX4215" s="24"/>
      <c r="AY4215" s="24"/>
    </row>
    <row r="4216" spans="3:51" s="23" customFormat="1">
      <c r="C4216" s="115"/>
      <c r="D4216" s="115"/>
      <c r="E4216" s="115"/>
      <c r="O4216" s="24"/>
      <c r="AB4216" s="24"/>
      <c r="AC4216" s="24"/>
      <c r="AD4216" s="24"/>
      <c r="AE4216" s="24"/>
      <c r="AV4216" s="24"/>
      <c r="AW4216" s="24"/>
      <c r="AX4216" s="24"/>
      <c r="AY4216" s="24"/>
    </row>
    <row r="4217" spans="3:51" s="23" customFormat="1">
      <c r="C4217" s="115"/>
      <c r="D4217" s="115"/>
      <c r="E4217" s="115"/>
      <c r="O4217" s="24"/>
      <c r="AB4217" s="24"/>
      <c r="AC4217" s="24"/>
      <c r="AD4217" s="24"/>
      <c r="AE4217" s="24"/>
      <c r="AV4217" s="24"/>
      <c r="AW4217" s="24"/>
      <c r="AX4217" s="24"/>
      <c r="AY4217" s="24"/>
    </row>
    <row r="4218" spans="3:51" s="23" customFormat="1">
      <c r="C4218" s="115"/>
      <c r="D4218" s="115"/>
      <c r="E4218" s="115"/>
      <c r="O4218" s="24"/>
      <c r="AB4218" s="24"/>
      <c r="AC4218" s="24"/>
      <c r="AD4218" s="24"/>
      <c r="AE4218" s="24"/>
      <c r="AV4218" s="24"/>
      <c r="AW4218" s="24"/>
      <c r="AX4218" s="24"/>
      <c r="AY4218" s="24"/>
    </row>
    <row r="4219" spans="3:51" s="23" customFormat="1">
      <c r="C4219" s="115"/>
      <c r="D4219" s="115"/>
      <c r="E4219" s="115"/>
      <c r="O4219" s="24"/>
      <c r="AB4219" s="24"/>
      <c r="AC4219" s="24"/>
      <c r="AD4219" s="24"/>
      <c r="AE4219" s="24"/>
      <c r="AV4219" s="24"/>
      <c r="AW4219" s="24"/>
      <c r="AX4219" s="24"/>
      <c r="AY4219" s="24"/>
    </row>
    <row r="4220" spans="3:51" s="23" customFormat="1">
      <c r="C4220" s="115"/>
      <c r="D4220" s="115"/>
      <c r="E4220" s="115"/>
      <c r="O4220" s="24"/>
      <c r="AB4220" s="24"/>
      <c r="AC4220" s="24"/>
      <c r="AD4220" s="24"/>
      <c r="AE4220" s="24"/>
      <c r="AV4220" s="24"/>
      <c r="AW4220" s="24"/>
      <c r="AX4220" s="24"/>
      <c r="AY4220" s="24"/>
    </row>
    <row r="4221" spans="3:51" s="23" customFormat="1">
      <c r="C4221" s="115"/>
      <c r="D4221" s="115"/>
      <c r="E4221" s="115"/>
      <c r="O4221" s="24"/>
      <c r="AB4221" s="24"/>
      <c r="AC4221" s="24"/>
      <c r="AD4221" s="24"/>
      <c r="AE4221" s="24"/>
      <c r="AV4221" s="24"/>
      <c r="AW4221" s="24"/>
      <c r="AX4221" s="24"/>
      <c r="AY4221" s="24"/>
    </row>
    <row r="4222" spans="3:51" s="23" customFormat="1">
      <c r="C4222" s="115"/>
      <c r="D4222" s="115"/>
      <c r="E4222" s="115"/>
      <c r="O4222" s="24"/>
      <c r="AB4222" s="24"/>
      <c r="AC4222" s="24"/>
      <c r="AD4222" s="24"/>
      <c r="AE4222" s="24"/>
      <c r="AV4222" s="24"/>
      <c r="AW4222" s="24"/>
      <c r="AX4222" s="24"/>
      <c r="AY4222" s="24"/>
    </row>
    <row r="4223" spans="3:51" s="23" customFormat="1">
      <c r="C4223" s="115"/>
      <c r="D4223" s="115"/>
      <c r="E4223" s="115"/>
      <c r="O4223" s="24"/>
      <c r="AB4223" s="24"/>
      <c r="AC4223" s="24"/>
      <c r="AD4223" s="24"/>
      <c r="AE4223" s="24"/>
      <c r="AV4223" s="24"/>
      <c r="AW4223" s="24"/>
      <c r="AX4223" s="24"/>
      <c r="AY4223" s="24"/>
    </row>
    <row r="4224" spans="3:51" s="23" customFormat="1">
      <c r="C4224" s="115"/>
      <c r="D4224" s="115"/>
      <c r="E4224" s="115"/>
      <c r="O4224" s="24"/>
      <c r="AB4224" s="24"/>
      <c r="AC4224" s="24"/>
      <c r="AD4224" s="24"/>
      <c r="AE4224" s="24"/>
      <c r="AV4224" s="24"/>
      <c r="AW4224" s="24"/>
      <c r="AX4224" s="24"/>
      <c r="AY4224" s="24"/>
    </row>
    <row r="4225" spans="3:51" s="23" customFormat="1">
      <c r="C4225" s="115"/>
      <c r="D4225" s="115"/>
      <c r="E4225" s="115"/>
      <c r="O4225" s="24"/>
      <c r="AB4225" s="24"/>
      <c r="AC4225" s="24"/>
      <c r="AD4225" s="24"/>
      <c r="AE4225" s="24"/>
      <c r="AV4225" s="24"/>
      <c r="AW4225" s="24"/>
      <c r="AX4225" s="24"/>
      <c r="AY4225" s="24"/>
    </row>
    <row r="4226" spans="3:51" s="23" customFormat="1">
      <c r="C4226" s="115"/>
      <c r="D4226" s="115"/>
      <c r="E4226" s="115"/>
      <c r="O4226" s="24"/>
      <c r="AB4226" s="24"/>
      <c r="AC4226" s="24"/>
      <c r="AD4226" s="24"/>
      <c r="AE4226" s="24"/>
      <c r="AV4226" s="24"/>
      <c r="AW4226" s="24"/>
      <c r="AX4226" s="24"/>
      <c r="AY4226" s="24"/>
    </row>
    <row r="4227" spans="3:51" s="23" customFormat="1">
      <c r="C4227" s="115"/>
      <c r="D4227" s="115"/>
      <c r="E4227" s="115"/>
      <c r="O4227" s="24"/>
      <c r="AB4227" s="24"/>
      <c r="AC4227" s="24"/>
      <c r="AD4227" s="24"/>
      <c r="AE4227" s="24"/>
      <c r="AV4227" s="24"/>
      <c r="AW4227" s="24"/>
      <c r="AX4227" s="24"/>
      <c r="AY4227" s="24"/>
    </row>
    <row r="4228" spans="3:51" s="23" customFormat="1">
      <c r="C4228" s="115"/>
      <c r="D4228" s="115"/>
      <c r="E4228" s="115"/>
      <c r="O4228" s="24"/>
      <c r="AB4228" s="24"/>
      <c r="AC4228" s="24"/>
      <c r="AD4228" s="24"/>
      <c r="AE4228" s="24"/>
      <c r="AV4228" s="24"/>
      <c r="AW4228" s="24"/>
      <c r="AX4228" s="24"/>
      <c r="AY4228" s="24"/>
    </row>
    <row r="4229" spans="3:51" s="23" customFormat="1">
      <c r="C4229" s="115"/>
      <c r="D4229" s="115"/>
      <c r="E4229" s="115"/>
      <c r="O4229" s="24"/>
      <c r="AB4229" s="24"/>
      <c r="AC4229" s="24"/>
      <c r="AD4229" s="24"/>
      <c r="AE4229" s="24"/>
      <c r="AV4229" s="24"/>
      <c r="AW4229" s="24"/>
      <c r="AX4229" s="24"/>
      <c r="AY4229" s="24"/>
    </row>
    <row r="4230" spans="3:51" s="23" customFormat="1">
      <c r="C4230" s="115"/>
      <c r="D4230" s="115"/>
      <c r="E4230" s="115"/>
      <c r="O4230" s="24"/>
      <c r="AB4230" s="24"/>
      <c r="AC4230" s="24"/>
      <c r="AD4230" s="24"/>
      <c r="AE4230" s="24"/>
      <c r="AV4230" s="24"/>
      <c r="AW4230" s="24"/>
      <c r="AX4230" s="24"/>
      <c r="AY4230" s="24"/>
    </row>
    <row r="4231" spans="3:51" s="23" customFormat="1">
      <c r="C4231" s="115"/>
      <c r="D4231" s="115"/>
      <c r="E4231" s="115"/>
      <c r="O4231" s="24"/>
      <c r="AB4231" s="24"/>
      <c r="AC4231" s="24"/>
      <c r="AD4231" s="24"/>
      <c r="AE4231" s="24"/>
      <c r="AV4231" s="24"/>
      <c r="AW4231" s="24"/>
      <c r="AX4231" s="24"/>
      <c r="AY4231" s="24"/>
    </row>
    <row r="4232" spans="3:51" s="23" customFormat="1">
      <c r="C4232" s="115"/>
      <c r="D4232" s="115"/>
      <c r="E4232" s="115"/>
      <c r="O4232" s="24"/>
      <c r="AB4232" s="24"/>
      <c r="AC4232" s="24"/>
      <c r="AD4232" s="24"/>
      <c r="AE4232" s="24"/>
      <c r="AV4232" s="24"/>
      <c r="AW4232" s="24"/>
      <c r="AX4232" s="24"/>
      <c r="AY4232" s="24"/>
    </row>
    <row r="4233" spans="3:51" s="23" customFormat="1">
      <c r="C4233" s="115"/>
      <c r="D4233" s="115"/>
      <c r="E4233" s="115"/>
      <c r="O4233" s="24"/>
      <c r="AB4233" s="24"/>
      <c r="AC4233" s="24"/>
      <c r="AD4233" s="24"/>
      <c r="AE4233" s="24"/>
      <c r="AV4233" s="24"/>
      <c r="AW4233" s="24"/>
      <c r="AX4233" s="24"/>
      <c r="AY4233" s="24"/>
    </row>
    <row r="4234" spans="3:51" s="23" customFormat="1">
      <c r="C4234" s="115"/>
      <c r="D4234" s="115"/>
      <c r="E4234" s="115"/>
      <c r="O4234" s="24"/>
      <c r="AB4234" s="24"/>
      <c r="AC4234" s="24"/>
      <c r="AD4234" s="24"/>
      <c r="AE4234" s="24"/>
      <c r="AV4234" s="24"/>
      <c r="AW4234" s="24"/>
      <c r="AX4234" s="24"/>
      <c r="AY4234" s="24"/>
    </row>
    <row r="4235" spans="3:51" s="23" customFormat="1">
      <c r="C4235" s="115"/>
      <c r="D4235" s="115"/>
      <c r="E4235" s="115"/>
      <c r="O4235" s="24"/>
      <c r="AB4235" s="24"/>
      <c r="AC4235" s="24"/>
      <c r="AD4235" s="24"/>
      <c r="AE4235" s="24"/>
      <c r="AV4235" s="24"/>
      <c r="AW4235" s="24"/>
      <c r="AX4235" s="24"/>
      <c r="AY4235" s="24"/>
    </row>
    <row r="4236" spans="3:51" s="23" customFormat="1">
      <c r="C4236" s="115"/>
      <c r="D4236" s="115"/>
      <c r="E4236" s="115"/>
      <c r="O4236" s="24"/>
      <c r="AB4236" s="24"/>
      <c r="AC4236" s="24"/>
      <c r="AD4236" s="24"/>
      <c r="AE4236" s="24"/>
      <c r="AV4236" s="24"/>
      <c r="AW4236" s="24"/>
      <c r="AX4236" s="24"/>
      <c r="AY4236" s="24"/>
    </row>
    <row r="4237" spans="3:51" s="23" customFormat="1">
      <c r="C4237" s="115"/>
      <c r="D4237" s="115"/>
      <c r="E4237" s="115"/>
      <c r="O4237" s="24"/>
      <c r="AB4237" s="24"/>
      <c r="AC4237" s="24"/>
      <c r="AD4237" s="24"/>
      <c r="AE4237" s="24"/>
      <c r="AV4237" s="24"/>
      <c r="AW4237" s="24"/>
      <c r="AX4237" s="24"/>
      <c r="AY4237" s="24"/>
    </row>
    <row r="4238" spans="3:51" s="23" customFormat="1">
      <c r="C4238" s="115"/>
      <c r="D4238" s="115"/>
      <c r="E4238" s="115"/>
      <c r="O4238" s="24"/>
      <c r="AB4238" s="24"/>
      <c r="AC4238" s="24"/>
      <c r="AD4238" s="24"/>
      <c r="AE4238" s="24"/>
      <c r="AV4238" s="24"/>
      <c r="AW4238" s="24"/>
      <c r="AX4238" s="24"/>
      <c r="AY4238" s="24"/>
    </row>
    <row r="4239" spans="3:51" s="23" customFormat="1">
      <c r="C4239" s="115"/>
      <c r="D4239" s="115"/>
      <c r="E4239" s="115"/>
      <c r="O4239" s="24"/>
      <c r="AB4239" s="24"/>
      <c r="AC4239" s="24"/>
      <c r="AD4239" s="24"/>
      <c r="AE4239" s="24"/>
      <c r="AV4239" s="24"/>
      <c r="AW4239" s="24"/>
      <c r="AX4239" s="24"/>
      <c r="AY4239" s="24"/>
    </row>
    <row r="4240" spans="3:51" s="23" customFormat="1">
      <c r="C4240" s="115"/>
      <c r="D4240" s="115"/>
      <c r="E4240" s="115"/>
      <c r="O4240" s="24"/>
      <c r="AB4240" s="24"/>
      <c r="AC4240" s="24"/>
      <c r="AD4240" s="24"/>
      <c r="AE4240" s="24"/>
      <c r="AV4240" s="24"/>
      <c r="AW4240" s="24"/>
      <c r="AX4240" s="24"/>
      <c r="AY4240" s="24"/>
    </row>
    <row r="4241" spans="3:51" s="23" customFormat="1">
      <c r="C4241" s="115"/>
      <c r="D4241" s="115"/>
      <c r="E4241" s="115"/>
      <c r="O4241" s="24"/>
      <c r="AB4241" s="24"/>
      <c r="AC4241" s="24"/>
      <c r="AD4241" s="24"/>
      <c r="AE4241" s="24"/>
      <c r="AV4241" s="24"/>
      <c r="AW4241" s="24"/>
      <c r="AX4241" s="24"/>
      <c r="AY4241" s="24"/>
    </row>
    <row r="4242" spans="3:51" s="23" customFormat="1">
      <c r="C4242" s="115"/>
      <c r="D4242" s="115"/>
      <c r="E4242" s="115"/>
      <c r="O4242" s="24"/>
      <c r="AB4242" s="24"/>
      <c r="AC4242" s="24"/>
      <c r="AD4242" s="24"/>
      <c r="AE4242" s="24"/>
      <c r="AV4242" s="24"/>
      <c r="AW4242" s="24"/>
      <c r="AX4242" s="24"/>
      <c r="AY4242" s="24"/>
    </row>
    <row r="4243" spans="3:51" s="23" customFormat="1">
      <c r="C4243" s="115"/>
      <c r="D4243" s="115"/>
      <c r="E4243" s="115"/>
      <c r="O4243" s="24"/>
      <c r="AB4243" s="24"/>
      <c r="AC4243" s="24"/>
      <c r="AD4243" s="24"/>
      <c r="AE4243" s="24"/>
      <c r="AV4243" s="24"/>
      <c r="AW4243" s="24"/>
      <c r="AX4243" s="24"/>
      <c r="AY4243" s="24"/>
    </row>
    <row r="4244" spans="3:51" s="23" customFormat="1">
      <c r="C4244" s="115"/>
      <c r="D4244" s="115"/>
      <c r="E4244" s="115"/>
      <c r="O4244" s="24"/>
      <c r="AB4244" s="24"/>
      <c r="AC4244" s="24"/>
      <c r="AD4244" s="24"/>
      <c r="AE4244" s="24"/>
      <c r="AV4244" s="24"/>
      <c r="AW4244" s="24"/>
      <c r="AX4244" s="24"/>
      <c r="AY4244" s="24"/>
    </row>
    <row r="4245" spans="3:51" s="23" customFormat="1">
      <c r="C4245" s="115"/>
      <c r="D4245" s="115"/>
      <c r="E4245" s="115"/>
      <c r="O4245" s="24"/>
      <c r="AB4245" s="24"/>
      <c r="AC4245" s="24"/>
      <c r="AD4245" s="24"/>
      <c r="AE4245" s="24"/>
      <c r="AV4245" s="24"/>
      <c r="AW4245" s="24"/>
      <c r="AX4245" s="24"/>
      <c r="AY4245" s="24"/>
    </row>
    <row r="4246" spans="3:51" s="23" customFormat="1">
      <c r="C4246" s="115"/>
      <c r="D4246" s="115"/>
      <c r="E4246" s="115"/>
      <c r="O4246" s="24"/>
      <c r="AB4246" s="24"/>
      <c r="AC4246" s="24"/>
      <c r="AD4246" s="24"/>
      <c r="AE4246" s="24"/>
      <c r="AV4246" s="24"/>
      <c r="AW4246" s="24"/>
      <c r="AX4246" s="24"/>
      <c r="AY4246" s="24"/>
    </row>
    <row r="4247" spans="3:51" s="23" customFormat="1">
      <c r="C4247" s="115"/>
      <c r="D4247" s="115"/>
      <c r="E4247" s="115"/>
      <c r="O4247" s="24"/>
      <c r="AB4247" s="24"/>
      <c r="AC4247" s="24"/>
      <c r="AD4247" s="24"/>
      <c r="AE4247" s="24"/>
      <c r="AV4247" s="24"/>
      <c r="AW4247" s="24"/>
      <c r="AX4247" s="24"/>
      <c r="AY4247" s="24"/>
    </row>
    <row r="4248" spans="3:51" s="23" customFormat="1">
      <c r="C4248" s="115"/>
      <c r="D4248" s="115"/>
      <c r="E4248" s="115"/>
      <c r="O4248" s="24"/>
      <c r="AB4248" s="24"/>
      <c r="AC4248" s="24"/>
      <c r="AD4248" s="24"/>
      <c r="AE4248" s="24"/>
      <c r="AV4248" s="24"/>
      <c r="AW4248" s="24"/>
      <c r="AX4248" s="24"/>
      <c r="AY4248" s="24"/>
    </row>
    <row r="4249" spans="3:51" s="23" customFormat="1">
      <c r="C4249" s="115"/>
      <c r="D4249" s="115"/>
      <c r="E4249" s="115"/>
      <c r="O4249" s="24"/>
      <c r="AB4249" s="24"/>
      <c r="AC4249" s="24"/>
      <c r="AD4249" s="24"/>
      <c r="AE4249" s="24"/>
      <c r="AV4249" s="24"/>
      <c r="AW4249" s="24"/>
      <c r="AX4249" s="24"/>
      <c r="AY4249" s="24"/>
    </row>
    <row r="4250" spans="3:51" s="23" customFormat="1">
      <c r="C4250" s="115"/>
      <c r="D4250" s="115"/>
      <c r="E4250" s="115"/>
      <c r="O4250" s="24"/>
      <c r="AB4250" s="24"/>
      <c r="AC4250" s="24"/>
      <c r="AD4250" s="24"/>
      <c r="AE4250" s="24"/>
      <c r="AV4250" s="24"/>
      <c r="AW4250" s="24"/>
      <c r="AX4250" s="24"/>
      <c r="AY4250" s="24"/>
    </row>
    <row r="4251" spans="3:51" s="23" customFormat="1">
      <c r="C4251" s="115"/>
      <c r="D4251" s="115"/>
      <c r="E4251" s="115"/>
      <c r="O4251" s="24"/>
      <c r="AB4251" s="24"/>
      <c r="AC4251" s="24"/>
      <c r="AD4251" s="24"/>
      <c r="AE4251" s="24"/>
      <c r="AV4251" s="24"/>
      <c r="AW4251" s="24"/>
      <c r="AX4251" s="24"/>
      <c r="AY4251" s="24"/>
    </row>
    <row r="4252" spans="3:51" s="23" customFormat="1">
      <c r="C4252" s="115"/>
      <c r="D4252" s="115"/>
      <c r="E4252" s="115"/>
      <c r="O4252" s="24"/>
      <c r="AB4252" s="24"/>
      <c r="AC4252" s="24"/>
      <c r="AD4252" s="24"/>
      <c r="AE4252" s="24"/>
      <c r="AV4252" s="24"/>
      <c r="AW4252" s="24"/>
      <c r="AX4252" s="24"/>
      <c r="AY4252" s="24"/>
    </row>
    <row r="4253" spans="3:51" s="23" customFormat="1">
      <c r="C4253" s="115"/>
      <c r="D4253" s="115"/>
      <c r="E4253" s="115"/>
      <c r="O4253" s="24"/>
      <c r="AB4253" s="24"/>
      <c r="AC4253" s="24"/>
      <c r="AD4253" s="24"/>
      <c r="AE4253" s="24"/>
      <c r="AV4253" s="24"/>
      <c r="AW4253" s="24"/>
      <c r="AX4253" s="24"/>
      <c r="AY4253" s="24"/>
    </row>
    <row r="4254" spans="3:51" s="23" customFormat="1">
      <c r="C4254" s="115"/>
      <c r="D4254" s="115"/>
      <c r="E4254" s="115"/>
      <c r="O4254" s="24"/>
      <c r="AB4254" s="24"/>
      <c r="AC4254" s="24"/>
      <c r="AD4254" s="24"/>
      <c r="AE4254" s="24"/>
      <c r="AV4254" s="24"/>
      <c r="AW4254" s="24"/>
      <c r="AX4254" s="24"/>
      <c r="AY4254" s="24"/>
    </row>
    <row r="4255" spans="3:51" s="23" customFormat="1">
      <c r="C4255" s="115"/>
      <c r="D4255" s="115"/>
      <c r="E4255" s="115"/>
      <c r="O4255" s="24"/>
      <c r="AB4255" s="24"/>
      <c r="AC4255" s="24"/>
      <c r="AD4255" s="24"/>
      <c r="AE4255" s="24"/>
      <c r="AV4255" s="24"/>
      <c r="AW4255" s="24"/>
      <c r="AX4255" s="24"/>
      <c r="AY4255" s="24"/>
    </row>
    <row r="4256" spans="3:51" s="23" customFormat="1">
      <c r="C4256" s="115"/>
      <c r="D4256" s="115"/>
      <c r="E4256" s="115"/>
      <c r="O4256" s="24"/>
      <c r="AB4256" s="24"/>
      <c r="AC4256" s="24"/>
      <c r="AD4256" s="24"/>
      <c r="AE4256" s="24"/>
      <c r="AV4256" s="24"/>
      <c r="AW4256" s="24"/>
      <c r="AX4256" s="24"/>
      <c r="AY4256" s="24"/>
    </row>
    <row r="4257" spans="3:51" s="23" customFormat="1">
      <c r="C4257" s="115"/>
      <c r="D4257" s="115"/>
      <c r="E4257" s="115"/>
      <c r="O4257" s="24"/>
      <c r="AB4257" s="24"/>
      <c r="AC4257" s="24"/>
      <c r="AD4257" s="24"/>
      <c r="AE4257" s="24"/>
      <c r="AV4257" s="24"/>
      <c r="AW4257" s="24"/>
      <c r="AX4257" s="24"/>
      <c r="AY4257" s="24"/>
    </row>
    <row r="4258" spans="3:51" s="23" customFormat="1">
      <c r="C4258" s="115"/>
      <c r="D4258" s="115"/>
      <c r="E4258" s="115"/>
      <c r="O4258" s="24"/>
      <c r="AB4258" s="24"/>
      <c r="AC4258" s="24"/>
      <c r="AD4258" s="24"/>
      <c r="AE4258" s="24"/>
      <c r="AV4258" s="24"/>
      <c r="AW4258" s="24"/>
      <c r="AX4258" s="24"/>
      <c r="AY4258" s="24"/>
    </row>
    <row r="4259" spans="3:51" s="23" customFormat="1">
      <c r="C4259" s="115"/>
      <c r="D4259" s="115"/>
      <c r="E4259" s="115"/>
      <c r="O4259" s="24"/>
      <c r="AB4259" s="24"/>
      <c r="AC4259" s="24"/>
      <c r="AD4259" s="24"/>
      <c r="AE4259" s="24"/>
      <c r="AV4259" s="24"/>
      <c r="AW4259" s="24"/>
      <c r="AX4259" s="24"/>
      <c r="AY4259" s="24"/>
    </row>
    <row r="4260" spans="3:51" s="23" customFormat="1">
      <c r="C4260" s="115"/>
      <c r="D4260" s="115"/>
      <c r="E4260" s="115"/>
      <c r="O4260" s="24"/>
      <c r="AB4260" s="24"/>
      <c r="AC4260" s="24"/>
      <c r="AD4260" s="24"/>
      <c r="AE4260" s="24"/>
      <c r="AV4260" s="24"/>
      <c r="AW4260" s="24"/>
      <c r="AX4260" s="24"/>
      <c r="AY4260" s="24"/>
    </row>
    <row r="4261" spans="3:51" s="23" customFormat="1">
      <c r="C4261" s="115"/>
      <c r="D4261" s="115"/>
      <c r="E4261" s="115"/>
      <c r="O4261" s="24"/>
      <c r="AB4261" s="24"/>
      <c r="AC4261" s="24"/>
      <c r="AD4261" s="24"/>
      <c r="AE4261" s="24"/>
      <c r="AV4261" s="24"/>
      <c r="AW4261" s="24"/>
      <c r="AX4261" s="24"/>
      <c r="AY4261" s="24"/>
    </row>
    <row r="4262" spans="3:51" s="23" customFormat="1">
      <c r="C4262" s="115"/>
      <c r="D4262" s="115"/>
      <c r="E4262" s="115"/>
      <c r="O4262" s="24"/>
      <c r="AB4262" s="24"/>
      <c r="AC4262" s="24"/>
      <c r="AD4262" s="24"/>
      <c r="AE4262" s="24"/>
      <c r="AV4262" s="24"/>
      <c r="AW4262" s="24"/>
      <c r="AX4262" s="24"/>
      <c r="AY4262" s="24"/>
    </row>
    <row r="4263" spans="3:51" s="23" customFormat="1">
      <c r="C4263" s="115"/>
      <c r="D4263" s="115"/>
      <c r="E4263" s="115"/>
      <c r="O4263" s="24"/>
      <c r="AB4263" s="24"/>
      <c r="AC4263" s="24"/>
      <c r="AD4263" s="24"/>
      <c r="AE4263" s="24"/>
      <c r="AV4263" s="24"/>
      <c r="AW4263" s="24"/>
      <c r="AX4263" s="24"/>
      <c r="AY4263" s="24"/>
    </row>
    <row r="4264" spans="3:51" s="23" customFormat="1">
      <c r="C4264" s="115"/>
      <c r="D4264" s="115"/>
      <c r="E4264" s="115"/>
      <c r="O4264" s="24"/>
      <c r="AB4264" s="24"/>
      <c r="AC4264" s="24"/>
      <c r="AD4264" s="24"/>
      <c r="AE4264" s="24"/>
      <c r="AV4264" s="24"/>
      <c r="AW4264" s="24"/>
      <c r="AX4264" s="24"/>
      <c r="AY4264" s="24"/>
    </row>
    <row r="4265" spans="3:51" s="23" customFormat="1">
      <c r="C4265" s="115"/>
      <c r="D4265" s="115"/>
      <c r="E4265" s="115"/>
      <c r="O4265" s="24"/>
      <c r="AB4265" s="24"/>
      <c r="AC4265" s="24"/>
      <c r="AD4265" s="24"/>
      <c r="AE4265" s="24"/>
      <c r="AV4265" s="24"/>
      <c r="AW4265" s="24"/>
      <c r="AX4265" s="24"/>
      <c r="AY4265" s="24"/>
    </row>
    <row r="4266" spans="3:51" s="23" customFormat="1">
      <c r="C4266" s="115"/>
      <c r="D4266" s="115"/>
      <c r="E4266" s="115"/>
      <c r="O4266" s="24"/>
      <c r="AB4266" s="24"/>
      <c r="AC4266" s="24"/>
      <c r="AD4266" s="24"/>
      <c r="AE4266" s="24"/>
      <c r="AV4266" s="24"/>
      <c r="AW4266" s="24"/>
      <c r="AX4266" s="24"/>
      <c r="AY4266" s="24"/>
    </row>
    <row r="4267" spans="3:51" s="23" customFormat="1">
      <c r="C4267" s="115"/>
      <c r="D4267" s="115"/>
      <c r="E4267" s="115"/>
      <c r="O4267" s="24"/>
      <c r="AB4267" s="24"/>
      <c r="AC4267" s="24"/>
      <c r="AD4267" s="24"/>
      <c r="AE4267" s="24"/>
      <c r="AV4267" s="24"/>
      <c r="AW4267" s="24"/>
      <c r="AX4267" s="24"/>
      <c r="AY4267" s="24"/>
    </row>
    <row r="4268" spans="3:51" s="23" customFormat="1">
      <c r="C4268" s="115"/>
      <c r="D4268" s="115"/>
      <c r="E4268" s="115"/>
      <c r="O4268" s="24"/>
      <c r="AB4268" s="24"/>
      <c r="AC4268" s="24"/>
      <c r="AD4268" s="24"/>
      <c r="AE4268" s="24"/>
      <c r="AV4268" s="24"/>
      <c r="AW4268" s="24"/>
      <c r="AX4268" s="24"/>
      <c r="AY4268" s="24"/>
    </row>
    <row r="4269" spans="3:51" s="23" customFormat="1">
      <c r="C4269" s="115"/>
      <c r="D4269" s="115"/>
      <c r="E4269" s="115"/>
      <c r="O4269" s="24"/>
      <c r="AB4269" s="24"/>
      <c r="AC4269" s="24"/>
      <c r="AD4269" s="24"/>
      <c r="AE4269" s="24"/>
      <c r="AV4269" s="24"/>
      <c r="AW4269" s="24"/>
      <c r="AX4269" s="24"/>
      <c r="AY4269" s="24"/>
    </row>
    <row r="4270" spans="3:51" s="23" customFormat="1">
      <c r="C4270" s="115"/>
      <c r="D4270" s="115"/>
      <c r="E4270" s="115"/>
      <c r="O4270" s="24"/>
      <c r="AB4270" s="24"/>
      <c r="AC4270" s="24"/>
      <c r="AD4270" s="24"/>
      <c r="AE4270" s="24"/>
      <c r="AV4270" s="24"/>
      <c r="AW4270" s="24"/>
      <c r="AX4270" s="24"/>
      <c r="AY4270" s="24"/>
    </row>
    <row r="4271" spans="3:51" s="23" customFormat="1">
      <c r="C4271" s="115"/>
      <c r="D4271" s="115"/>
      <c r="E4271" s="115"/>
      <c r="O4271" s="24"/>
      <c r="AB4271" s="24"/>
      <c r="AC4271" s="24"/>
      <c r="AD4271" s="24"/>
      <c r="AE4271" s="24"/>
      <c r="AV4271" s="24"/>
      <c r="AW4271" s="24"/>
      <c r="AX4271" s="24"/>
      <c r="AY4271" s="24"/>
    </row>
    <row r="4272" spans="3:51" s="23" customFormat="1">
      <c r="C4272" s="115"/>
      <c r="D4272" s="115"/>
      <c r="E4272" s="115"/>
      <c r="O4272" s="24"/>
      <c r="AB4272" s="24"/>
      <c r="AC4272" s="24"/>
      <c r="AD4272" s="24"/>
      <c r="AE4272" s="24"/>
      <c r="AV4272" s="24"/>
      <c r="AW4272" s="24"/>
      <c r="AX4272" s="24"/>
      <c r="AY4272" s="24"/>
    </row>
    <row r="4273" spans="3:51" s="23" customFormat="1">
      <c r="C4273" s="115"/>
      <c r="D4273" s="115"/>
      <c r="E4273" s="115"/>
      <c r="O4273" s="24"/>
      <c r="AB4273" s="24"/>
      <c r="AC4273" s="24"/>
      <c r="AD4273" s="24"/>
      <c r="AE4273" s="24"/>
      <c r="AV4273" s="24"/>
      <c r="AW4273" s="24"/>
      <c r="AX4273" s="24"/>
      <c r="AY4273" s="24"/>
    </row>
    <row r="4274" spans="3:51" s="23" customFormat="1">
      <c r="C4274" s="115"/>
      <c r="D4274" s="115"/>
      <c r="E4274" s="115"/>
      <c r="O4274" s="24"/>
      <c r="AB4274" s="24"/>
      <c r="AC4274" s="24"/>
      <c r="AD4274" s="24"/>
      <c r="AE4274" s="24"/>
      <c r="AV4274" s="24"/>
      <c r="AW4274" s="24"/>
      <c r="AX4274" s="24"/>
      <c r="AY4274" s="24"/>
    </row>
    <row r="4275" spans="3:51" s="23" customFormat="1">
      <c r="C4275" s="115"/>
      <c r="D4275" s="115"/>
      <c r="E4275" s="115"/>
      <c r="O4275" s="24"/>
      <c r="AB4275" s="24"/>
      <c r="AC4275" s="24"/>
      <c r="AD4275" s="24"/>
      <c r="AE4275" s="24"/>
      <c r="AV4275" s="24"/>
      <c r="AW4275" s="24"/>
      <c r="AX4275" s="24"/>
      <c r="AY4275" s="24"/>
    </row>
    <row r="4276" spans="3:51" s="23" customFormat="1">
      <c r="C4276" s="115"/>
      <c r="D4276" s="115"/>
      <c r="E4276" s="115"/>
      <c r="O4276" s="24"/>
      <c r="AB4276" s="24"/>
      <c r="AC4276" s="24"/>
      <c r="AD4276" s="24"/>
      <c r="AE4276" s="24"/>
      <c r="AV4276" s="24"/>
      <c r="AW4276" s="24"/>
      <c r="AX4276" s="24"/>
      <c r="AY4276" s="24"/>
    </row>
    <row r="4277" spans="3:51" s="23" customFormat="1">
      <c r="C4277" s="115"/>
      <c r="D4277" s="115"/>
      <c r="E4277" s="115"/>
      <c r="O4277" s="24"/>
      <c r="AB4277" s="24"/>
      <c r="AC4277" s="24"/>
      <c r="AD4277" s="24"/>
      <c r="AE4277" s="24"/>
      <c r="AV4277" s="24"/>
      <c r="AW4277" s="24"/>
      <c r="AX4277" s="24"/>
      <c r="AY4277" s="24"/>
    </row>
    <row r="4278" spans="3:51" s="23" customFormat="1">
      <c r="C4278" s="115"/>
      <c r="D4278" s="115"/>
      <c r="E4278" s="115"/>
      <c r="O4278" s="24"/>
      <c r="AB4278" s="24"/>
      <c r="AC4278" s="24"/>
      <c r="AD4278" s="24"/>
      <c r="AE4278" s="24"/>
      <c r="AV4278" s="24"/>
      <c r="AW4278" s="24"/>
      <c r="AX4278" s="24"/>
      <c r="AY4278" s="24"/>
    </row>
    <row r="4279" spans="3:51" s="23" customFormat="1">
      <c r="C4279" s="115"/>
      <c r="D4279" s="115"/>
      <c r="E4279" s="115"/>
      <c r="O4279" s="24"/>
      <c r="AB4279" s="24"/>
      <c r="AC4279" s="24"/>
      <c r="AD4279" s="24"/>
      <c r="AE4279" s="24"/>
      <c r="AV4279" s="24"/>
      <c r="AW4279" s="24"/>
      <c r="AX4279" s="24"/>
      <c r="AY4279" s="24"/>
    </row>
    <row r="4280" spans="3:51" s="23" customFormat="1">
      <c r="C4280" s="115"/>
      <c r="D4280" s="115"/>
      <c r="E4280" s="115"/>
      <c r="O4280" s="24"/>
      <c r="AB4280" s="24"/>
      <c r="AC4280" s="24"/>
      <c r="AD4280" s="24"/>
      <c r="AE4280" s="24"/>
      <c r="AV4280" s="24"/>
      <c r="AW4280" s="24"/>
      <c r="AX4280" s="24"/>
      <c r="AY4280" s="24"/>
    </row>
    <row r="4281" spans="3:51" s="23" customFormat="1">
      <c r="C4281" s="115"/>
      <c r="D4281" s="115"/>
      <c r="E4281" s="115"/>
      <c r="O4281" s="24"/>
      <c r="AB4281" s="24"/>
      <c r="AC4281" s="24"/>
      <c r="AD4281" s="24"/>
      <c r="AE4281" s="24"/>
      <c r="AV4281" s="24"/>
      <c r="AW4281" s="24"/>
      <c r="AX4281" s="24"/>
      <c r="AY4281" s="24"/>
    </row>
    <row r="4282" spans="3:51" s="23" customFormat="1">
      <c r="C4282" s="115"/>
      <c r="D4282" s="115"/>
      <c r="E4282" s="115"/>
      <c r="O4282" s="24"/>
      <c r="AB4282" s="24"/>
      <c r="AC4282" s="24"/>
      <c r="AD4282" s="24"/>
      <c r="AE4282" s="24"/>
      <c r="AV4282" s="24"/>
      <c r="AW4282" s="24"/>
      <c r="AX4282" s="24"/>
      <c r="AY4282" s="24"/>
    </row>
    <row r="4283" spans="3:51" s="23" customFormat="1">
      <c r="C4283" s="115"/>
      <c r="D4283" s="115"/>
      <c r="E4283" s="115"/>
      <c r="O4283" s="24"/>
      <c r="AB4283" s="24"/>
      <c r="AC4283" s="24"/>
      <c r="AD4283" s="24"/>
      <c r="AE4283" s="24"/>
      <c r="AV4283" s="24"/>
      <c r="AW4283" s="24"/>
      <c r="AX4283" s="24"/>
      <c r="AY4283" s="24"/>
    </row>
    <row r="4284" spans="3:51" s="23" customFormat="1">
      <c r="C4284" s="115"/>
      <c r="D4284" s="115"/>
      <c r="E4284" s="115"/>
      <c r="O4284" s="24"/>
      <c r="AB4284" s="24"/>
      <c r="AC4284" s="24"/>
      <c r="AD4284" s="24"/>
      <c r="AE4284" s="24"/>
      <c r="AV4284" s="24"/>
      <c r="AW4284" s="24"/>
      <c r="AX4284" s="24"/>
      <c r="AY4284" s="24"/>
    </row>
    <row r="4285" spans="3:51" s="23" customFormat="1">
      <c r="C4285" s="115"/>
      <c r="D4285" s="115"/>
      <c r="E4285" s="115"/>
      <c r="O4285" s="24"/>
      <c r="AB4285" s="24"/>
      <c r="AC4285" s="24"/>
      <c r="AD4285" s="24"/>
      <c r="AE4285" s="24"/>
      <c r="AV4285" s="24"/>
      <c r="AW4285" s="24"/>
      <c r="AX4285" s="24"/>
      <c r="AY4285" s="24"/>
    </row>
    <row r="4286" spans="3:51" s="23" customFormat="1">
      <c r="C4286" s="115"/>
      <c r="D4286" s="115"/>
      <c r="E4286" s="115"/>
      <c r="O4286" s="24"/>
      <c r="AB4286" s="24"/>
      <c r="AC4286" s="24"/>
      <c r="AD4286" s="24"/>
      <c r="AE4286" s="24"/>
      <c r="AV4286" s="24"/>
      <c r="AW4286" s="24"/>
      <c r="AX4286" s="24"/>
      <c r="AY4286" s="24"/>
    </row>
    <row r="4287" spans="3:51" s="23" customFormat="1">
      <c r="C4287" s="115"/>
      <c r="D4287" s="115"/>
      <c r="E4287" s="115"/>
      <c r="O4287" s="24"/>
      <c r="AB4287" s="24"/>
      <c r="AC4287" s="24"/>
      <c r="AD4287" s="24"/>
      <c r="AE4287" s="24"/>
      <c r="AV4287" s="24"/>
      <c r="AW4287" s="24"/>
      <c r="AX4287" s="24"/>
      <c r="AY4287" s="24"/>
    </row>
    <row r="4288" spans="3:51" s="23" customFormat="1">
      <c r="C4288" s="115"/>
      <c r="D4288" s="115"/>
      <c r="E4288" s="115"/>
      <c r="O4288" s="24"/>
      <c r="AB4288" s="24"/>
      <c r="AC4288" s="24"/>
      <c r="AD4288" s="24"/>
      <c r="AE4288" s="24"/>
      <c r="AV4288" s="24"/>
      <c r="AW4288" s="24"/>
      <c r="AX4288" s="24"/>
      <c r="AY4288" s="24"/>
    </row>
    <row r="4289" spans="3:51" s="23" customFormat="1">
      <c r="C4289" s="115"/>
      <c r="D4289" s="115"/>
      <c r="E4289" s="115"/>
      <c r="O4289" s="24"/>
      <c r="AB4289" s="24"/>
      <c r="AC4289" s="24"/>
      <c r="AD4289" s="24"/>
      <c r="AE4289" s="24"/>
      <c r="AV4289" s="24"/>
      <c r="AW4289" s="24"/>
      <c r="AX4289" s="24"/>
      <c r="AY4289" s="24"/>
    </row>
    <row r="4290" spans="3:51" s="23" customFormat="1">
      <c r="C4290" s="115"/>
      <c r="D4290" s="115"/>
      <c r="E4290" s="115"/>
      <c r="O4290" s="24"/>
      <c r="AB4290" s="24"/>
      <c r="AC4290" s="24"/>
      <c r="AD4290" s="24"/>
      <c r="AE4290" s="24"/>
      <c r="AV4290" s="24"/>
      <c r="AW4290" s="24"/>
      <c r="AX4290" s="24"/>
      <c r="AY4290" s="24"/>
    </row>
    <row r="4291" spans="3:51" s="23" customFormat="1">
      <c r="C4291" s="115"/>
      <c r="D4291" s="115"/>
      <c r="E4291" s="115"/>
      <c r="O4291" s="24"/>
      <c r="AB4291" s="24"/>
      <c r="AC4291" s="24"/>
      <c r="AD4291" s="24"/>
      <c r="AE4291" s="24"/>
      <c r="AV4291" s="24"/>
      <c r="AW4291" s="24"/>
      <c r="AX4291" s="24"/>
      <c r="AY4291" s="24"/>
    </row>
    <row r="4292" spans="3:51" s="23" customFormat="1">
      <c r="C4292" s="115"/>
      <c r="D4292" s="115"/>
      <c r="E4292" s="115"/>
      <c r="O4292" s="24"/>
      <c r="AB4292" s="24"/>
      <c r="AC4292" s="24"/>
      <c r="AD4292" s="24"/>
      <c r="AE4292" s="24"/>
      <c r="AV4292" s="24"/>
      <c r="AW4292" s="24"/>
      <c r="AX4292" s="24"/>
      <c r="AY4292" s="24"/>
    </row>
    <row r="4293" spans="3:51" s="23" customFormat="1">
      <c r="C4293" s="115"/>
      <c r="D4293" s="115"/>
      <c r="E4293" s="115"/>
      <c r="O4293" s="24"/>
      <c r="AB4293" s="24"/>
      <c r="AC4293" s="24"/>
      <c r="AD4293" s="24"/>
      <c r="AE4293" s="24"/>
      <c r="AV4293" s="24"/>
      <c r="AW4293" s="24"/>
      <c r="AX4293" s="24"/>
      <c r="AY4293" s="24"/>
    </row>
    <row r="4294" spans="3:51" s="23" customFormat="1">
      <c r="C4294" s="115"/>
      <c r="D4294" s="115"/>
      <c r="E4294" s="115"/>
      <c r="O4294" s="24"/>
      <c r="AB4294" s="24"/>
      <c r="AC4294" s="24"/>
      <c r="AD4294" s="24"/>
      <c r="AE4294" s="24"/>
      <c r="AV4294" s="24"/>
      <c r="AW4294" s="24"/>
      <c r="AX4294" s="24"/>
      <c r="AY4294" s="24"/>
    </row>
    <row r="4295" spans="3:51" s="23" customFormat="1">
      <c r="C4295" s="115"/>
      <c r="D4295" s="115"/>
      <c r="E4295" s="115"/>
      <c r="O4295" s="24"/>
      <c r="AB4295" s="24"/>
      <c r="AC4295" s="24"/>
      <c r="AD4295" s="24"/>
      <c r="AE4295" s="24"/>
      <c r="AV4295" s="24"/>
      <c r="AW4295" s="24"/>
      <c r="AX4295" s="24"/>
      <c r="AY4295" s="24"/>
    </row>
    <row r="4296" spans="3:51" s="23" customFormat="1">
      <c r="C4296" s="115"/>
      <c r="D4296" s="115"/>
      <c r="E4296" s="115"/>
      <c r="O4296" s="24"/>
      <c r="AB4296" s="24"/>
      <c r="AC4296" s="24"/>
      <c r="AD4296" s="24"/>
      <c r="AE4296" s="24"/>
      <c r="AV4296" s="24"/>
      <c r="AW4296" s="24"/>
      <c r="AX4296" s="24"/>
      <c r="AY4296" s="24"/>
    </row>
    <row r="4297" spans="3:51" s="23" customFormat="1">
      <c r="C4297" s="115"/>
      <c r="D4297" s="115"/>
      <c r="E4297" s="115"/>
      <c r="O4297" s="24"/>
      <c r="AB4297" s="24"/>
      <c r="AC4297" s="24"/>
      <c r="AD4297" s="24"/>
      <c r="AE4297" s="24"/>
      <c r="AV4297" s="24"/>
      <c r="AW4297" s="24"/>
      <c r="AX4297" s="24"/>
      <c r="AY4297" s="24"/>
    </row>
    <row r="4298" spans="3:51" s="23" customFormat="1">
      <c r="C4298" s="115"/>
      <c r="D4298" s="115"/>
      <c r="E4298" s="115"/>
      <c r="O4298" s="24"/>
      <c r="AB4298" s="24"/>
      <c r="AC4298" s="24"/>
      <c r="AD4298" s="24"/>
      <c r="AE4298" s="24"/>
      <c r="AV4298" s="24"/>
      <c r="AW4298" s="24"/>
      <c r="AX4298" s="24"/>
      <c r="AY4298" s="24"/>
    </row>
    <row r="4299" spans="3:51" s="23" customFormat="1">
      <c r="C4299" s="115"/>
      <c r="D4299" s="115"/>
      <c r="E4299" s="115"/>
      <c r="O4299" s="24"/>
      <c r="AB4299" s="24"/>
      <c r="AC4299" s="24"/>
      <c r="AD4299" s="24"/>
      <c r="AE4299" s="24"/>
      <c r="AV4299" s="24"/>
      <c r="AW4299" s="24"/>
      <c r="AX4299" s="24"/>
      <c r="AY4299" s="24"/>
    </row>
    <row r="4300" spans="3:51" s="23" customFormat="1">
      <c r="C4300" s="115"/>
      <c r="D4300" s="115"/>
      <c r="E4300" s="115"/>
      <c r="O4300" s="24"/>
      <c r="AB4300" s="24"/>
      <c r="AC4300" s="24"/>
      <c r="AD4300" s="24"/>
      <c r="AE4300" s="24"/>
      <c r="AV4300" s="24"/>
      <c r="AW4300" s="24"/>
      <c r="AX4300" s="24"/>
      <c r="AY4300" s="24"/>
    </row>
    <row r="4301" spans="3:51" s="23" customFormat="1">
      <c r="C4301" s="115"/>
      <c r="D4301" s="115"/>
      <c r="E4301" s="115"/>
      <c r="O4301" s="24"/>
      <c r="AB4301" s="24"/>
      <c r="AC4301" s="24"/>
      <c r="AD4301" s="24"/>
      <c r="AE4301" s="24"/>
      <c r="AV4301" s="24"/>
      <c r="AW4301" s="24"/>
      <c r="AX4301" s="24"/>
      <c r="AY4301" s="24"/>
    </row>
    <row r="4302" spans="3:51" s="23" customFormat="1">
      <c r="C4302" s="115"/>
      <c r="D4302" s="115"/>
      <c r="E4302" s="115"/>
      <c r="O4302" s="24"/>
      <c r="AB4302" s="24"/>
      <c r="AC4302" s="24"/>
      <c r="AD4302" s="24"/>
      <c r="AE4302" s="24"/>
      <c r="AV4302" s="24"/>
      <c r="AW4302" s="24"/>
      <c r="AX4302" s="24"/>
      <c r="AY4302" s="24"/>
    </row>
    <row r="4303" spans="3:51" s="23" customFormat="1">
      <c r="C4303" s="115"/>
      <c r="D4303" s="115"/>
      <c r="E4303" s="115"/>
      <c r="O4303" s="24"/>
      <c r="AB4303" s="24"/>
      <c r="AC4303" s="24"/>
      <c r="AD4303" s="24"/>
      <c r="AE4303" s="24"/>
      <c r="AV4303" s="24"/>
      <c r="AW4303" s="24"/>
      <c r="AX4303" s="24"/>
      <c r="AY4303" s="24"/>
    </row>
    <row r="4304" spans="3:51" s="23" customFormat="1">
      <c r="C4304" s="115"/>
      <c r="D4304" s="115"/>
      <c r="E4304" s="115"/>
      <c r="O4304" s="24"/>
      <c r="AB4304" s="24"/>
      <c r="AC4304" s="24"/>
      <c r="AD4304" s="24"/>
      <c r="AE4304" s="24"/>
      <c r="AV4304" s="24"/>
      <c r="AW4304" s="24"/>
      <c r="AX4304" s="24"/>
      <c r="AY4304" s="24"/>
    </row>
    <row r="4305" spans="3:51" s="23" customFormat="1">
      <c r="C4305" s="115"/>
      <c r="D4305" s="115"/>
      <c r="E4305" s="115"/>
      <c r="O4305" s="24"/>
      <c r="AB4305" s="24"/>
      <c r="AC4305" s="24"/>
      <c r="AD4305" s="24"/>
      <c r="AE4305" s="24"/>
      <c r="AV4305" s="24"/>
      <c r="AW4305" s="24"/>
      <c r="AX4305" s="24"/>
      <c r="AY4305" s="24"/>
    </row>
    <row r="4306" spans="3:51" s="23" customFormat="1">
      <c r="C4306" s="115"/>
      <c r="D4306" s="115"/>
      <c r="E4306" s="115"/>
      <c r="O4306" s="24"/>
      <c r="AB4306" s="24"/>
      <c r="AC4306" s="24"/>
      <c r="AD4306" s="24"/>
      <c r="AE4306" s="24"/>
      <c r="AV4306" s="24"/>
      <c r="AW4306" s="24"/>
      <c r="AX4306" s="24"/>
      <c r="AY4306" s="24"/>
    </row>
    <row r="4307" spans="3:51" s="23" customFormat="1">
      <c r="C4307" s="115"/>
      <c r="D4307" s="115"/>
      <c r="E4307" s="115"/>
      <c r="O4307" s="24"/>
      <c r="AB4307" s="24"/>
      <c r="AC4307" s="24"/>
      <c r="AD4307" s="24"/>
      <c r="AE4307" s="24"/>
      <c r="AV4307" s="24"/>
      <c r="AW4307" s="24"/>
      <c r="AX4307" s="24"/>
      <c r="AY4307" s="24"/>
    </row>
    <row r="4308" spans="3:51" s="23" customFormat="1">
      <c r="C4308" s="115"/>
      <c r="D4308" s="115"/>
      <c r="E4308" s="115"/>
      <c r="O4308" s="24"/>
      <c r="AB4308" s="24"/>
      <c r="AC4308" s="24"/>
      <c r="AD4308" s="24"/>
      <c r="AE4308" s="24"/>
      <c r="AV4308" s="24"/>
      <c r="AW4308" s="24"/>
      <c r="AX4308" s="24"/>
      <c r="AY4308" s="24"/>
    </row>
    <row r="4309" spans="3:51" s="23" customFormat="1">
      <c r="C4309" s="115"/>
      <c r="D4309" s="115"/>
      <c r="E4309" s="115"/>
      <c r="O4309" s="24"/>
      <c r="AB4309" s="24"/>
      <c r="AC4309" s="24"/>
      <c r="AD4309" s="24"/>
      <c r="AE4309" s="24"/>
      <c r="AV4309" s="24"/>
      <c r="AW4309" s="24"/>
      <c r="AX4309" s="24"/>
      <c r="AY4309" s="24"/>
    </row>
    <row r="4310" spans="3:51" s="23" customFormat="1">
      <c r="C4310" s="115"/>
      <c r="D4310" s="115"/>
      <c r="E4310" s="115"/>
      <c r="O4310" s="24"/>
      <c r="AB4310" s="24"/>
      <c r="AC4310" s="24"/>
      <c r="AD4310" s="24"/>
      <c r="AE4310" s="24"/>
      <c r="AV4310" s="24"/>
      <c r="AW4310" s="24"/>
      <c r="AX4310" s="24"/>
      <c r="AY4310" s="24"/>
    </row>
    <row r="4311" spans="3:51" s="23" customFormat="1">
      <c r="C4311" s="115"/>
      <c r="D4311" s="115"/>
      <c r="E4311" s="115"/>
      <c r="O4311" s="24"/>
      <c r="AB4311" s="24"/>
      <c r="AC4311" s="24"/>
      <c r="AD4311" s="24"/>
      <c r="AE4311" s="24"/>
      <c r="AV4311" s="24"/>
      <c r="AW4311" s="24"/>
      <c r="AX4311" s="24"/>
      <c r="AY4311" s="24"/>
    </row>
    <row r="4312" spans="3:51" s="23" customFormat="1">
      <c r="C4312" s="115"/>
      <c r="D4312" s="115"/>
      <c r="E4312" s="115"/>
      <c r="O4312" s="24"/>
      <c r="AB4312" s="24"/>
      <c r="AC4312" s="24"/>
      <c r="AD4312" s="24"/>
      <c r="AE4312" s="24"/>
      <c r="AV4312" s="24"/>
      <c r="AW4312" s="24"/>
      <c r="AX4312" s="24"/>
      <c r="AY4312" s="24"/>
    </row>
    <row r="4313" spans="3:51" s="23" customFormat="1">
      <c r="C4313" s="115"/>
      <c r="D4313" s="115"/>
      <c r="E4313" s="115"/>
      <c r="O4313" s="24"/>
      <c r="AB4313" s="24"/>
      <c r="AC4313" s="24"/>
      <c r="AD4313" s="24"/>
      <c r="AE4313" s="24"/>
      <c r="AV4313" s="24"/>
      <c r="AW4313" s="24"/>
      <c r="AX4313" s="24"/>
      <c r="AY4313" s="24"/>
    </row>
    <row r="4314" spans="3:51" s="23" customFormat="1">
      <c r="C4314" s="115"/>
      <c r="D4314" s="115"/>
      <c r="E4314" s="115"/>
      <c r="O4314" s="24"/>
      <c r="AB4314" s="24"/>
      <c r="AC4314" s="24"/>
      <c r="AD4314" s="24"/>
      <c r="AE4314" s="24"/>
      <c r="AV4314" s="24"/>
      <c r="AW4314" s="24"/>
      <c r="AX4314" s="24"/>
      <c r="AY4314" s="24"/>
    </row>
    <row r="4315" spans="3:51" s="23" customFormat="1">
      <c r="C4315" s="115"/>
      <c r="D4315" s="115"/>
      <c r="E4315" s="115"/>
      <c r="O4315" s="24"/>
      <c r="AB4315" s="24"/>
      <c r="AC4315" s="24"/>
      <c r="AD4315" s="24"/>
      <c r="AE4315" s="24"/>
      <c r="AV4315" s="24"/>
      <c r="AW4315" s="24"/>
      <c r="AX4315" s="24"/>
      <c r="AY4315" s="24"/>
    </row>
    <row r="4316" spans="3:51" s="23" customFormat="1">
      <c r="C4316" s="115"/>
      <c r="D4316" s="115"/>
      <c r="E4316" s="115"/>
      <c r="O4316" s="24"/>
      <c r="AB4316" s="24"/>
      <c r="AC4316" s="24"/>
      <c r="AD4316" s="24"/>
      <c r="AE4316" s="24"/>
      <c r="AV4316" s="24"/>
      <c r="AW4316" s="24"/>
      <c r="AX4316" s="24"/>
      <c r="AY4316" s="24"/>
    </row>
    <row r="4317" spans="3:51" s="23" customFormat="1">
      <c r="C4317" s="115"/>
      <c r="D4317" s="115"/>
      <c r="E4317" s="115"/>
      <c r="O4317" s="24"/>
      <c r="AB4317" s="24"/>
      <c r="AC4317" s="24"/>
      <c r="AD4317" s="24"/>
      <c r="AE4317" s="24"/>
      <c r="AV4317" s="24"/>
      <c r="AW4317" s="24"/>
      <c r="AX4317" s="24"/>
      <c r="AY4317" s="24"/>
    </row>
    <row r="4318" spans="3:51" s="23" customFormat="1">
      <c r="C4318" s="115"/>
      <c r="D4318" s="115"/>
      <c r="E4318" s="115"/>
      <c r="O4318" s="24"/>
      <c r="AB4318" s="24"/>
      <c r="AC4318" s="24"/>
      <c r="AD4318" s="24"/>
      <c r="AE4318" s="24"/>
      <c r="AV4318" s="24"/>
      <c r="AW4318" s="24"/>
      <c r="AX4318" s="24"/>
      <c r="AY4318" s="24"/>
    </row>
    <row r="4319" spans="3:51" s="23" customFormat="1">
      <c r="C4319" s="115"/>
      <c r="D4319" s="115"/>
      <c r="E4319" s="115"/>
      <c r="O4319" s="24"/>
      <c r="AB4319" s="24"/>
      <c r="AC4319" s="24"/>
      <c r="AD4319" s="24"/>
      <c r="AE4319" s="24"/>
      <c r="AV4319" s="24"/>
      <c r="AW4319" s="24"/>
      <c r="AX4319" s="24"/>
      <c r="AY4319" s="24"/>
    </row>
    <row r="4320" spans="3:51" s="23" customFormat="1">
      <c r="C4320" s="115"/>
      <c r="D4320" s="115"/>
      <c r="E4320" s="115"/>
      <c r="O4320" s="24"/>
      <c r="AB4320" s="24"/>
      <c r="AC4320" s="24"/>
      <c r="AD4320" s="24"/>
      <c r="AE4320" s="24"/>
      <c r="AV4320" s="24"/>
      <c r="AW4320" s="24"/>
      <c r="AX4320" s="24"/>
      <c r="AY4320" s="24"/>
    </row>
    <row r="4321" spans="3:51" s="23" customFormat="1">
      <c r="C4321" s="115"/>
      <c r="D4321" s="115"/>
      <c r="E4321" s="115"/>
      <c r="O4321" s="24"/>
      <c r="AB4321" s="24"/>
      <c r="AC4321" s="24"/>
      <c r="AD4321" s="24"/>
      <c r="AE4321" s="24"/>
      <c r="AV4321" s="24"/>
      <c r="AW4321" s="24"/>
      <c r="AX4321" s="24"/>
      <c r="AY4321" s="24"/>
    </row>
    <row r="4322" spans="3:51" s="23" customFormat="1">
      <c r="C4322" s="115"/>
      <c r="D4322" s="115"/>
      <c r="E4322" s="115"/>
      <c r="O4322" s="24"/>
      <c r="AB4322" s="24"/>
      <c r="AC4322" s="24"/>
      <c r="AD4322" s="24"/>
      <c r="AE4322" s="24"/>
      <c r="AV4322" s="24"/>
      <c r="AW4322" s="24"/>
      <c r="AX4322" s="24"/>
      <c r="AY4322" s="24"/>
    </row>
    <row r="4323" spans="3:51" s="23" customFormat="1">
      <c r="C4323" s="115"/>
      <c r="D4323" s="115"/>
      <c r="E4323" s="115"/>
      <c r="O4323" s="24"/>
      <c r="AB4323" s="24"/>
      <c r="AC4323" s="24"/>
      <c r="AD4323" s="24"/>
      <c r="AE4323" s="24"/>
      <c r="AV4323" s="24"/>
      <c r="AW4323" s="24"/>
      <c r="AX4323" s="24"/>
      <c r="AY4323" s="24"/>
    </row>
    <row r="4324" spans="3:51" s="23" customFormat="1">
      <c r="C4324" s="115"/>
      <c r="D4324" s="115"/>
      <c r="E4324" s="115"/>
      <c r="O4324" s="24"/>
      <c r="AB4324" s="24"/>
      <c r="AC4324" s="24"/>
      <c r="AD4324" s="24"/>
      <c r="AE4324" s="24"/>
      <c r="AV4324" s="24"/>
      <c r="AW4324" s="24"/>
      <c r="AX4324" s="24"/>
      <c r="AY4324" s="24"/>
    </row>
    <row r="4325" spans="3:51" s="23" customFormat="1">
      <c r="C4325" s="115"/>
      <c r="D4325" s="115"/>
      <c r="E4325" s="115"/>
      <c r="O4325" s="24"/>
      <c r="AB4325" s="24"/>
      <c r="AC4325" s="24"/>
      <c r="AD4325" s="24"/>
      <c r="AE4325" s="24"/>
      <c r="AV4325" s="24"/>
      <c r="AW4325" s="24"/>
      <c r="AX4325" s="24"/>
      <c r="AY4325" s="24"/>
    </row>
    <row r="4326" spans="3:51" s="23" customFormat="1">
      <c r="C4326" s="115"/>
      <c r="D4326" s="115"/>
      <c r="E4326" s="115"/>
      <c r="O4326" s="24"/>
      <c r="AB4326" s="24"/>
      <c r="AC4326" s="24"/>
      <c r="AD4326" s="24"/>
      <c r="AE4326" s="24"/>
      <c r="AV4326" s="24"/>
      <c r="AW4326" s="24"/>
      <c r="AX4326" s="24"/>
      <c r="AY4326" s="24"/>
    </row>
    <row r="4327" spans="3:51" s="23" customFormat="1">
      <c r="C4327" s="115"/>
      <c r="D4327" s="115"/>
      <c r="E4327" s="115"/>
      <c r="O4327" s="24"/>
      <c r="AB4327" s="24"/>
      <c r="AC4327" s="24"/>
      <c r="AD4327" s="24"/>
      <c r="AE4327" s="24"/>
      <c r="AV4327" s="24"/>
      <c r="AW4327" s="24"/>
      <c r="AX4327" s="24"/>
      <c r="AY4327" s="24"/>
    </row>
    <row r="4328" spans="3:51" s="23" customFormat="1">
      <c r="C4328" s="115"/>
      <c r="D4328" s="115"/>
      <c r="E4328" s="115"/>
      <c r="O4328" s="24"/>
      <c r="AB4328" s="24"/>
      <c r="AC4328" s="24"/>
      <c r="AD4328" s="24"/>
      <c r="AE4328" s="24"/>
      <c r="AV4328" s="24"/>
      <c r="AW4328" s="24"/>
      <c r="AX4328" s="24"/>
      <c r="AY4328" s="24"/>
    </row>
    <row r="4329" spans="3:51" s="23" customFormat="1">
      <c r="C4329" s="115"/>
      <c r="D4329" s="115"/>
      <c r="E4329" s="115"/>
      <c r="O4329" s="24"/>
      <c r="AB4329" s="24"/>
      <c r="AC4329" s="24"/>
      <c r="AD4329" s="24"/>
      <c r="AE4329" s="24"/>
      <c r="AV4329" s="24"/>
      <c r="AW4329" s="24"/>
      <c r="AX4329" s="24"/>
      <c r="AY4329" s="24"/>
    </row>
    <row r="4330" spans="3:51" s="23" customFormat="1">
      <c r="C4330" s="115"/>
      <c r="D4330" s="115"/>
      <c r="E4330" s="115"/>
      <c r="O4330" s="24"/>
      <c r="AB4330" s="24"/>
      <c r="AC4330" s="24"/>
      <c r="AD4330" s="24"/>
      <c r="AE4330" s="24"/>
      <c r="AV4330" s="24"/>
      <c r="AW4330" s="24"/>
      <c r="AX4330" s="24"/>
      <c r="AY4330" s="24"/>
    </row>
    <row r="4331" spans="3:51" s="23" customFormat="1">
      <c r="C4331" s="115"/>
      <c r="D4331" s="115"/>
      <c r="E4331" s="115"/>
      <c r="O4331" s="24"/>
      <c r="AB4331" s="24"/>
      <c r="AC4331" s="24"/>
      <c r="AD4331" s="24"/>
      <c r="AE4331" s="24"/>
      <c r="AV4331" s="24"/>
      <c r="AW4331" s="24"/>
      <c r="AX4331" s="24"/>
      <c r="AY4331" s="24"/>
    </row>
    <row r="4332" spans="3:51" s="23" customFormat="1">
      <c r="C4332" s="115"/>
      <c r="D4332" s="115"/>
      <c r="E4332" s="115"/>
      <c r="O4332" s="24"/>
      <c r="AB4332" s="24"/>
      <c r="AC4332" s="24"/>
      <c r="AD4332" s="24"/>
      <c r="AE4332" s="24"/>
      <c r="AV4332" s="24"/>
      <c r="AW4332" s="24"/>
      <c r="AX4332" s="24"/>
      <c r="AY4332" s="24"/>
    </row>
    <row r="4333" spans="3:51" s="23" customFormat="1">
      <c r="C4333" s="115"/>
      <c r="D4333" s="115"/>
      <c r="E4333" s="115"/>
      <c r="O4333" s="24"/>
      <c r="AB4333" s="24"/>
      <c r="AC4333" s="24"/>
      <c r="AD4333" s="24"/>
      <c r="AE4333" s="24"/>
      <c r="AV4333" s="24"/>
      <c r="AW4333" s="24"/>
      <c r="AX4333" s="24"/>
      <c r="AY4333" s="24"/>
    </row>
    <row r="4334" spans="3:51" s="23" customFormat="1">
      <c r="C4334" s="115"/>
      <c r="D4334" s="115"/>
      <c r="E4334" s="115"/>
      <c r="O4334" s="24"/>
      <c r="AB4334" s="24"/>
      <c r="AC4334" s="24"/>
      <c r="AD4334" s="24"/>
      <c r="AE4334" s="24"/>
      <c r="AV4334" s="24"/>
      <c r="AW4334" s="24"/>
      <c r="AX4334" s="24"/>
      <c r="AY4334" s="24"/>
    </row>
    <row r="4335" spans="3:51" s="23" customFormat="1">
      <c r="C4335" s="115"/>
      <c r="D4335" s="115"/>
      <c r="E4335" s="115"/>
      <c r="O4335" s="24"/>
      <c r="AB4335" s="24"/>
      <c r="AC4335" s="24"/>
      <c r="AD4335" s="24"/>
      <c r="AE4335" s="24"/>
      <c r="AV4335" s="24"/>
      <c r="AW4335" s="24"/>
      <c r="AX4335" s="24"/>
      <c r="AY4335" s="24"/>
    </row>
    <row r="4336" spans="3:51" s="23" customFormat="1">
      <c r="C4336" s="115"/>
      <c r="D4336" s="115"/>
      <c r="E4336" s="115"/>
      <c r="O4336" s="24"/>
      <c r="AB4336" s="24"/>
      <c r="AC4336" s="24"/>
      <c r="AD4336" s="24"/>
      <c r="AE4336" s="24"/>
      <c r="AV4336" s="24"/>
      <c r="AW4336" s="24"/>
      <c r="AX4336" s="24"/>
      <c r="AY4336" s="24"/>
    </row>
    <row r="4337" spans="3:51" s="23" customFormat="1">
      <c r="C4337" s="115"/>
      <c r="D4337" s="115"/>
      <c r="E4337" s="115"/>
      <c r="O4337" s="24"/>
      <c r="AB4337" s="24"/>
      <c r="AC4337" s="24"/>
      <c r="AD4337" s="24"/>
      <c r="AE4337" s="24"/>
      <c r="AV4337" s="24"/>
      <c r="AW4337" s="24"/>
      <c r="AX4337" s="24"/>
      <c r="AY4337" s="24"/>
    </row>
    <row r="4338" spans="3:51" s="23" customFormat="1">
      <c r="C4338" s="115"/>
      <c r="D4338" s="115"/>
      <c r="E4338" s="115"/>
      <c r="O4338" s="24"/>
      <c r="AB4338" s="24"/>
      <c r="AC4338" s="24"/>
      <c r="AD4338" s="24"/>
      <c r="AE4338" s="24"/>
      <c r="AV4338" s="24"/>
      <c r="AW4338" s="24"/>
      <c r="AX4338" s="24"/>
      <c r="AY4338" s="24"/>
    </row>
    <row r="4339" spans="3:51" s="23" customFormat="1">
      <c r="C4339" s="115"/>
      <c r="D4339" s="115"/>
      <c r="E4339" s="115"/>
      <c r="O4339" s="24"/>
      <c r="AB4339" s="24"/>
      <c r="AC4339" s="24"/>
      <c r="AD4339" s="24"/>
      <c r="AE4339" s="24"/>
      <c r="AV4339" s="24"/>
      <c r="AW4339" s="24"/>
      <c r="AX4339" s="24"/>
      <c r="AY4339" s="24"/>
    </row>
    <row r="4340" spans="3:51" s="23" customFormat="1">
      <c r="C4340" s="115"/>
      <c r="D4340" s="115"/>
      <c r="E4340" s="115"/>
      <c r="O4340" s="24"/>
      <c r="AB4340" s="24"/>
      <c r="AC4340" s="24"/>
      <c r="AD4340" s="24"/>
      <c r="AE4340" s="24"/>
      <c r="AV4340" s="24"/>
      <c r="AW4340" s="24"/>
      <c r="AX4340" s="24"/>
      <c r="AY4340" s="24"/>
    </row>
    <row r="4341" spans="3:51" s="23" customFormat="1">
      <c r="C4341" s="115"/>
      <c r="D4341" s="115"/>
      <c r="E4341" s="115"/>
      <c r="O4341" s="24"/>
      <c r="AB4341" s="24"/>
      <c r="AC4341" s="24"/>
      <c r="AD4341" s="24"/>
      <c r="AE4341" s="24"/>
      <c r="AV4341" s="24"/>
      <c r="AW4341" s="24"/>
      <c r="AX4341" s="24"/>
      <c r="AY4341" s="24"/>
    </row>
    <row r="4342" spans="3:51" s="23" customFormat="1">
      <c r="C4342" s="115"/>
      <c r="D4342" s="115"/>
      <c r="E4342" s="115"/>
      <c r="O4342" s="24"/>
      <c r="AB4342" s="24"/>
      <c r="AC4342" s="24"/>
      <c r="AD4342" s="24"/>
      <c r="AE4342" s="24"/>
      <c r="AV4342" s="24"/>
      <c r="AW4342" s="24"/>
      <c r="AX4342" s="24"/>
      <c r="AY4342" s="24"/>
    </row>
    <row r="4343" spans="3:51" s="23" customFormat="1">
      <c r="C4343" s="115"/>
      <c r="D4343" s="115"/>
      <c r="E4343" s="115"/>
      <c r="O4343" s="24"/>
      <c r="AB4343" s="24"/>
      <c r="AC4343" s="24"/>
      <c r="AD4343" s="24"/>
      <c r="AE4343" s="24"/>
      <c r="AV4343" s="24"/>
      <c r="AW4343" s="24"/>
      <c r="AX4343" s="24"/>
      <c r="AY4343" s="24"/>
    </row>
    <row r="4344" spans="3:51" s="23" customFormat="1">
      <c r="C4344" s="115"/>
      <c r="D4344" s="115"/>
      <c r="E4344" s="115"/>
      <c r="O4344" s="24"/>
      <c r="AB4344" s="24"/>
      <c r="AC4344" s="24"/>
      <c r="AD4344" s="24"/>
      <c r="AE4344" s="24"/>
      <c r="AV4344" s="24"/>
      <c r="AW4344" s="24"/>
      <c r="AX4344" s="24"/>
      <c r="AY4344" s="24"/>
    </row>
    <row r="4345" spans="3:51" s="23" customFormat="1">
      <c r="C4345" s="115"/>
      <c r="D4345" s="115"/>
      <c r="E4345" s="115"/>
      <c r="O4345" s="24"/>
      <c r="AB4345" s="24"/>
      <c r="AC4345" s="24"/>
      <c r="AD4345" s="24"/>
      <c r="AE4345" s="24"/>
      <c r="AV4345" s="24"/>
      <c r="AW4345" s="24"/>
      <c r="AX4345" s="24"/>
      <c r="AY4345" s="24"/>
    </row>
    <row r="4346" spans="3:51" s="23" customFormat="1">
      <c r="C4346" s="115"/>
      <c r="D4346" s="115"/>
      <c r="E4346" s="115"/>
      <c r="O4346" s="24"/>
      <c r="AB4346" s="24"/>
      <c r="AC4346" s="24"/>
      <c r="AD4346" s="24"/>
      <c r="AE4346" s="24"/>
      <c r="AV4346" s="24"/>
      <c r="AW4346" s="24"/>
      <c r="AX4346" s="24"/>
      <c r="AY4346" s="24"/>
    </row>
    <row r="4347" spans="3:51" s="23" customFormat="1">
      <c r="C4347" s="115"/>
      <c r="D4347" s="115"/>
      <c r="E4347" s="115"/>
      <c r="O4347" s="24"/>
      <c r="AB4347" s="24"/>
      <c r="AC4347" s="24"/>
      <c r="AD4347" s="24"/>
      <c r="AE4347" s="24"/>
      <c r="AV4347" s="24"/>
      <c r="AW4347" s="24"/>
      <c r="AX4347" s="24"/>
      <c r="AY4347" s="24"/>
    </row>
    <row r="4348" spans="3:51" s="23" customFormat="1">
      <c r="C4348" s="115"/>
      <c r="D4348" s="115"/>
      <c r="E4348" s="115"/>
      <c r="O4348" s="24"/>
      <c r="AB4348" s="24"/>
      <c r="AC4348" s="24"/>
      <c r="AD4348" s="24"/>
      <c r="AE4348" s="24"/>
      <c r="AV4348" s="24"/>
      <c r="AW4348" s="24"/>
      <c r="AX4348" s="24"/>
      <c r="AY4348" s="24"/>
    </row>
    <row r="4349" spans="3:51" s="23" customFormat="1">
      <c r="C4349" s="115"/>
      <c r="D4349" s="115"/>
      <c r="E4349" s="115"/>
      <c r="O4349" s="24"/>
      <c r="AB4349" s="24"/>
      <c r="AC4349" s="24"/>
      <c r="AD4349" s="24"/>
      <c r="AE4349" s="24"/>
      <c r="AV4349" s="24"/>
      <c r="AW4349" s="24"/>
      <c r="AX4349" s="24"/>
      <c r="AY4349" s="24"/>
    </row>
    <row r="4350" spans="3:51" s="23" customFormat="1">
      <c r="C4350" s="115"/>
      <c r="D4350" s="115"/>
      <c r="E4350" s="115"/>
      <c r="O4350" s="24"/>
      <c r="AB4350" s="24"/>
      <c r="AC4350" s="24"/>
      <c r="AD4350" s="24"/>
      <c r="AE4350" s="24"/>
      <c r="AV4350" s="24"/>
      <c r="AW4350" s="24"/>
      <c r="AX4350" s="24"/>
      <c r="AY4350" s="24"/>
    </row>
    <row r="4351" spans="3:51" s="23" customFormat="1">
      <c r="C4351" s="115"/>
      <c r="D4351" s="115"/>
      <c r="E4351" s="115"/>
      <c r="O4351" s="24"/>
      <c r="AB4351" s="24"/>
      <c r="AC4351" s="24"/>
      <c r="AD4351" s="24"/>
      <c r="AE4351" s="24"/>
      <c r="AV4351" s="24"/>
      <c r="AW4351" s="24"/>
      <c r="AX4351" s="24"/>
      <c r="AY4351" s="24"/>
    </row>
    <row r="4352" spans="3:51" s="23" customFormat="1">
      <c r="C4352" s="115"/>
      <c r="D4352" s="115"/>
      <c r="E4352" s="115"/>
      <c r="O4352" s="24"/>
      <c r="AB4352" s="24"/>
      <c r="AC4352" s="24"/>
      <c r="AD4352" s="24"/>
      <c r="AE4352" s="24"/>
      <c r="AV4352" s="24"/>
      <c r="AW4352" s="24"/>
      <c r="AX4352" s="24"/>
      <c r="AY4352" s="24"/>
    </row>
    <row r="4353" spans="3:51" s="23" customFormat="1">
      <c r="C4353" s="115"/>
      <c r="D4353" s="115"/>
      <c r="E4353" s="115"/>
      <c r="O4353" s="24"/>
      <c r="AB4353" s="24"/>
      <c r="AC4353" s="24"/>
      <c r="AD4353" s="24"/>
      <c r="AE4353" s="24"/>
      <c r="AV4353" s="24"/>
      <c r="AW4353" s="24"/>
      <c r="AX4353" s="24"/>
      <c r="AY4353" s="24"/>
    </row>
    <row r="4354" spans="3:51" s="23" customFormat="1">
      <c r="C4354" s="115"/>
      <c r="D4354" s="115"/>
      <c r="E4354" s="115"/>
      <c r="O4354" s="24"/>
      <c r="AB4354" s="24"/>
      <c r="AC4354" s="24"/>
      <c r="AD4354" s="24"/>
      <c r="AE4354" s="24"/>
      <c r="AV4354" s="24"/>
      <c r="AW4354" s="24"/>
      <c r="AX4354" s="24"/>
      <c r="AY4354" s="24"/>
    </row>
    <row r="4355" spans="3:51" s="23" customFormat="1">
      <c r="C4355" s="115"/>
      <c r="D4355" s="115"/>
      <c r="E4355" s="115"/>
      <c r="O4355" s="24"/>
      <c r="AB4355" s="24"/>
      <c r="AC4355" s="24"/>
      <c r="AD4355" s="24"/>
      <c r="AE4355" s="24"/>
      <c r="AV4355" s="24"/>
      <c r="AW4355" s="24"/>
      <c r="AX4355" s="24"/>
      <c r="AY4355" s="24"/>
    </row>
    <row r="4356" spans="3:51" s="23" customFormat="1">
      <c r="C4356" s="115"/>
      <c r="D4356" s="115"/>
      <c r="E4356" s="115"/>
      <c r="O4356" s="24"/>
      <c r="AB4356" s="24"/>
      <c r="AC4356" s="24"/>
      <c r="AD4356" s="24"/>
      <c r="AE4356" s="24"/>
      <c r="AV4356" s="24"/>
      <c r="AW4356" s="24"/>
      <c r="AX4356" s="24"/>
      <c r="AY4356" s="24"/>
    </row>
    <row r="4357" spans="3:51" s="23" customFormat="1">
      <c r="C4357" s="115"/>
      <c r="D4357" s="115"/>
      <c r="E4357" s="115"/>
      <c r="O4357" s="24"/>
      <c r="AB4357" s="24"/>
      <c r="AC4357" s="24"/>
      <c r="AD4357" s="24"/>
      <c r="AE4357" s="24"/>
      <c r="AV4357" s="24"/>
      <c r="AW4357" s="24"/>
      <c r="AX4357" s="24"/>
      <c r="AY4357" s="24"/>
    </row>
    <row r="4358" spans="3:51" s="23" customFormat="1">
      <c r="C4358" s="115"/>
      <c r="D4358" s="115"/>
      <c r="E4358" s="115"/>
      <c r="O4358" s="24"/>
      <c r="AB4358" s="24"/>
      <c r="AC4358" s="24"/>
      <c r="AD4358" s="24"/>
      <c r="AE4358" s="24"/>
      <c r="AV4358" s="24"/>
      <c r="AW4358" s="24"/>
      <c r="AX4358" s="24"/>
      <c r="AY4358" s="24"/>
    </row>
    <row r="4359" spans="3:51" s="23" customFormat="1">
      <c r="C4359" s="115"/>
      <c r="D4359" s="115"/>
      <c r="E4359" s="115"/>
      <c r="O4359" s="24"/>
      <c r="AB4359" s="24"/>
      <c r="AC4359" s="24"/>
      <c r="AD4359" s="24"/>
      <c r="AE4359" s="24"/>
      <c r="AV4359" s="24"/>
      <c r="AW4359" s="24"/>
      <c r="AX4359" s="24"/>
      <c r="AY4359" s="24"/>
    </row>
    <row r="4360" spans="3:51" s="23" customFormat="1">
      <c r="C4360" s="115"/>
      <c r="D4360" s="115"/>
      <c r="E4360" s="115"/>
      <c r="O4360" s="24"/>
      <c r="AB4360" s="24"/>
      <c r="AC4360" s="24"/>
      <c r="AD4360" s="24"/>
      <c r="AE4360" s="24"/>
      <c r="AV4360" s="24"/>
      <c r="AW4360" s="24"/>
      <c r="AX4360" s="24"/>
      <c r="AY4360" s="24"/>
    </row>
    <row r="4361" spans="3:51" s="23" customFormat="1">
      <c r="C4361" s="115"/>
      <c r="D4361" s="115"/>
      <c r="E4361" s="115"/>
      <c r="O4361" s="24"/>
      <c r="AB4361" s="24"/>
      <c r="AC4361" s="24"/>
      <c r="AD4361" s="24"/>
      <c r="AE4361" s="24"/>
      <c r="AV4361" s="24"/>
      <c r="AW4361" s="24"/>
      <c r="AX4361" s="24"/>
      <c r="AY4361" s="24"/>
    </row>
    <row r="4362" spans="3:51" s="23" customFormat="1">
      <c r="C4362" s="115"/>
      <c r="D4362" s="115"/>
      <c r="E4362" s="115"/>
      <c r="O4362" s="24"/>
      <c r="AB4362" s="24"/>
      <c r="AC4362" s="24"/>
      <c r="AD4362" s="24"/>
      <c r="AE4362" s="24"/>
      <c r="AV4362" s="24"/>
      <c r="AW4362" s="24"/>
      <c r="AX4362" s="24"/>
      <c r="AY4362" s="24"/>
    </row>
    <row r="4363" spans="3:51" s="23" customFormat="1">
      <c r="C4363" s="115"/>
      <c r="D4363" s="115"/>
      <c r="E4363" s="115"/>
      <c r="O4363" s="24"/>
      <c r="AB4363" s="24"/>
      <c r="AC4363" s="24"/>
      <c r="AD4363" s="24"/>
      <c r="AE4363" s="24"/>
      <c r="AV4363" s="24"/>
      <c r="AW4363" s="24"/>
      <c r="AX4363" s="24"/>
      <c r="AY4363" s="24"/>
    </row>
    <row r="4364" spans="3:51" s="23" customFormat="1">
      <c r="C4364" s="115"/>
      <c r="D4364" s="115"/>
      <c r="E4364" s="115"/>
      <c r="O4364" s="24"/>
      <c r="AB4364" s="24"/>
      <c r="AC4364" s="24"/>
      <c r="AD4364" s="24"/>
      <c r="AE4364" s="24"/>
      <c r="AV4364" s="24"/>
      <c r="AW4364" s="24"/>
      <c r="AX4364" s="24"/>
      <c r="AY4364" s="24"/>
    </row>
    <row r="4365" spans="3:51" s="23" customFormat="1">
      <c r="C4365" s="115"/>
      <c r="D4365" s="115"/>
      <c r="E4365" s="115"/>
      <c r="O4365" s="24"/>
      <c r="AB4365" s="24"/>
      <c r="AC4365" s="24"/>
      <c r="AD4365" s="24"/>
      <c r="AE4365" s="24"/>
      <c r="AV4365" s="24"/>
      <c r="AW4365" s="24"/>
      <c r="AX4365" s="24"/>
      <c r="AY4365" s="24"/>
    </row>
    <row r="4366" spans="3:51" s="23" customFormat="1">
      <c r="C4366" s="115"/>
      <c r="D4366" s="115"/>
      <c r="E4366" s="115"/>
      <c r="O4366" s="24"/>
      <c r="AB4366" s="24"/>
      <c r="AC4366" s="24"/>
      <c r="AD4366" s="24"/>
      <c r="AE4366" s="24"/>
      <c r="AV4366" s="24"/>
      <c r="AW4366" s="24"/>
      <c r="AX4366" s="24"/>
      <c r="AY4366" s="24"/>
    </row>
    <row r="4367" spans="3:51" s="23" customFormat="1">
      <c r="C4367" s="115"/>
      <c r="D4367" s="115"/>
      <c r="E4367" s="115"/>
      <c r="O4367" s="24"/>
      <c r="AB4367" s="24"/>
      <c r="AC4367" s="24"/>
      <c r="AD4367" s="24"/>
      <c r="AE4367" s="24"/>
      <c r="AV4367" s="24"/>
      <c r="AW4367" s="24"/>
      <c r="AX4367" s="24"/>
      <c r="AY4367" s="24"/>
    </row>
    <row r="4368" spans="3:51" s="23" customFormat="1">
      <c r="C4368" s="115"/>
      <c r="D4368" s="115"/>
      <c r="E4368" s="115"/>
      <c r="O4368" s="24"/>
      <c r="AB4368" s="24"/>
      <c r="AC4368" s="24"/>
      <c r="AD4368" s="24"/>
      <c r="AE4368" s="24"/>
      <c r="AV4368" s="24"/>
      <c r="AW4368" s="24"/>
      <c r="AX4368" s="24"/>
      <c r="AY4368" s="24"/>
    </row>
    <row r="4369" spans="3:51" s="23" customFormat="1">
      <c r="C4369" s="115"/>
      <c r="D4369" s="115"/>
      <c r="E4369" s="115"/>
      <c r="O4369" s="24"/>
      <c r="AB4369" s="24"/>
      <c r="AC4369" s="24"/>
      <c r="AD4369" s="24"/>
      <c r="AE4369" s="24"/>
      <c r="AV4369" s="24"/>
      <c r="AW4369" s="24"/>
      <c r="AX4369" s="24"/>
      <c r="AY4369" s="24"/>
    </row>
    <row r="4370" spans="3:51" s="23" customFormat="1">
      <c r="C4370" s="115"/>
      <c r="D4370" s="115"/>
      <c r="E4370" s="115"/>
      <c r="O4370" s="24"/>
      <c r="AB4370" s="24"/>
      <c r="AC4370" s="24"/>
      <c r="AD4370" s="24"/>
      <c r="AE4370" s="24"/>
      <c r="AV4370" s="24"/>
      <c r="AW4370" s="24"/>
      <c r="AX4370" s="24"/>
      <c r="AY4370" s="24"/>
    </row>
    <row r="4371" spans="3:51" s="23" customFormat="1">
      <c r="C4371" s="115"/>
      <c r="D4371" s="115"/>
      <c r="E4371" s="115"/>
      <c r="O4371" s="24"/>
      <c r="AB4371" s="24"/>
      <c r="AC4371" s="24"/>
      <c r="AD4371" s="24"/>
      <c r="AE4371" s="24"/>
      <c r="AV4371" s="24"/>
      <c r="AW4371" s="24"/>
      <c r="AX4371" s="24"/>
      <c r="AY4371" s="24"/>
    </row>
    <row r="4372" spans="3:51" s="23" customFormat="1">
      <c r="C4372" s="115"/>
      <c r="D4372" s="115"/>
      <c r="E4372" s="115"/>
      <c r="O4372" s="24"/>
      <c r="AB4372" s="24"/>
      <c r="AC4372" s="24"/>
      <c r="AD4372" s="24"/>
      <c r="AE4372" s="24"/>
      <c r="AV4372" s="24"/>
      <c r="AW4372" s="24"/>
      <c r="AX4372" s="24"/>
      <c r="AY4372" s="24"/>
    </row>
    <row r="4373" spans="3:51" s="23" customFormat="1">
      <c r="C4373" s="115"/>
      <c r="D4373" s="115"/>
      <c r="E4373" s="115"/>
      <c r="O4373" s="24"/>
      <c r="AB4373" s="24"/>
      <c r="AC4373" s="24"/>
      <c r="AD4373" s="24"/>
      <c r="AE4373" s="24"/>
      <c r="AV4373" s="24"/>
      <c r="AW4373" s="24"/>
      <c r="AX4373" s="24"/>
      <c r="AY4373" s="24"/>
    </row>
    <row r="4374" spans="3:51" s="23" customFormat="1">
      <c r="C4374" s="115"/>
      <c r="D4374" s="115"/>
      <c r="E4374" s="115"/>
      <c r="O4374" s="24"/>
      <c r="AB4374" s="24"/>
      <c r="AC4374" s="24"/>
      <c r="AD4374" s="24"/>
      <c r="AE4374" s="24"/>
      <c r="AV4374" s="24"/>
      <c r="AW4374" s="24"/>
      <c r="AX4374" s="24"/>
      <c r="AY4374" s="24"/>
    </row>
    <row r="4375" spans="3:51" s="23" customFormat="1">
      <c r="C4375" s="115"/>
      <c r="D4375" s="115"/>
      <c r="E4375" s="115"/>
      <c r="O4375" s="24"/>
      <c r="AB4375" s="24"/>
      <c r="AC4375" s="24"/>
      <c r="AD4375" s="24"/>
      <c r="AE4375" s="24"/>
      <c r="AV4375" s="24"/>
      <c r="AW4375" s="24"/>
      <c r="AX4375" s="24"/>
      <c r="AY4375" s="24"/>
    </row>
    <row r="4376" spans="3:51" s="23" customFormat="1">
      <c r="C4376" s="115"/>
      <c r="D4376" s="115"/>
      <c r="E4376" s="115"/>
      <c r="O4376" s="24"/>
      <c r="AB4376" s="24"/>
      <c r="AC4376" s="24"/>
      <c r="AD4376" s="24"/>
      <c r="AE4376" s="24"/>
      <c r="AV4376" s="24"/>
      <c r="AW4376" s="24"/>
      <c r="AX4376" s="24"/>
      <c r="AY4376" s="24"/>
    </row>
    <row r="4377" spans="3:51" s="23" customFormat="1">
      <c r="C4377" s="115"/>
      <c r="D4377" s="115"/>
      <c r="E4377" s="115"/>
      <c r="O4377" s="24"/>
      <c r="AB4377" s="24"/>
      <c r="AC4377" s="24"/>
      <c r="AD4377" s="24"/>
      <c r="AE4377" s="24"/>
      <c r="AV4377" s="24"/>
      <c r="AW4377" s="24"/>
      <c r="AX4377" s="24"/>
      <c r="AY4377" s="24"/>
    </row>
    <row r="4378" spans="3:51" s="23" customFormat="1">
      <c r="C4378" s="115"/>
      <c r="D4378" s="115"/>
      <c r="E4378" s="115"/>
      <c r="O4378" s="24"/>
      <c r="AB4378" s="24"/>
      <c r="AC4378" s="24"/>
      <c r="AD4378" s="24"/>
      <c r="AE4378" s="24"/>
      <c r="AV4378" s="24"/>
      <c r="AW4378" s="24"/>
      <c r="AX4378" s="24"/>
      <c r="AY4378" s="24"/>
    </row>
    <row r="4379" spans="3:51" s="23" customFormat="1">
      <c r="C4379" s="115"/>
      <c r="D4379" s="115"/>
      <c r="E4379" s="115"/>
      <c r="O4379" s="24"/>
      <c r="AB4379" s="24"/>
      <c r="AC4379" s="24"/>
      <c r="AD4379" s="24"/>
      <c r="AE4379" s="24"/>
      <c r="AV4379" s="24"/>
      <c r="AW4379" s="24"/>
      <c r="AX4379" s="24"/>
      <c r="AY4379" s="24"/>
    </row>
    <row r="4380" spans="3:51" s="23" customFormat="1">
      <c r="C4380" s="115"/>
      <c r="D4380" s="115"/>
      <c r="E4380" s="115"/>
      <c r="O4380" s="24"/>
      <c r="AB4380" s="24"/>
      <c r="AC4380" s="24"/>
      <c r="AD4380" s="24"/>
      <c r="AE4380" s="24"/>
      <c r="AV4380" s="24"/>
      <c r="AW4380" s="24"/>
      <c r="AX4380" s="24"/>
      <c r="AY4380" s="24"/>
    </row>
    <row r="4381" spans="3:51" s="23" customFormat="1">
      <c r="C4381" s="115"/>
      <c r="D4381" s="115"/>
      <c r="E4381" s="115"/>
      <c r="O4381" s="24"/>
      <c r="AB4381" s="24"/>
      <c r="AC4381" s="24"/>
      <c r="AD4381" s="24"/>
      <c r="AE4381" s="24"/>
      <c r="AV4381" s="24"/>
      <c r="AW4381" s="24"/>
      <c r="AX4381" s="24"/>
      <c r="AY4381" s="24"/>
    </row>
    <row r="4382" spans="3:51" s="23" customFormat="1">
      <c r="C4382" s="115"/>
      <c r="D4382" s="115"/>
      <c r="E4382" s="115"/>
      <c r="O4382" s="24"/>
      <c r="AB4382" s="24"/>
      <c r="AC4382" s="24"/>
      <c r="AD4382" s="24"/>
      <c r="AE4382" s="24"/>
      <c r="AV4382" s="24"/>
      <c r="AW4382" s="24"/>
      <c r="AX4382" s="24"/>
      <c r="AY4382" s="24"/>
    </row>
    <row r="4383" spans="3:51" s="23" customFormat="1">
      <c r="C4383" s="115"/>
      <c r="D4383" s="115"/>
      <c r="E4383" s="115"/>
      <c r="O4383" s="24"/>
      <c r="AB4383" s="24"/>
      <c r="AC4383" s="24"/>
      <c r="AD4383" s="24"/>
      <c r="AE4383" s="24"/>
      <c r="AV4383" s="24"/>
      <c r="AW4383" s="24"/>
      <c r="AX4383" s="24"/>
      <c r="AY4383" s="24"/>
    </row>
    <row r="4384" spans="3:51" s="23" customFormat="1">
      <c r="C4384" s="115"/>
      <c r="D4384" s="115"/>
      <c r="E4384" s="115"/>
      <c r="O4384" s="24"/>
      <c r="AB4384" s="24"/>
      <c r="AC4384" s="24"/>
      <c r="AD4384" s="24"/>
      <c r="AE4384" s="24"/>
      <c r="AV4384" s="24"/>
      <c r="AW4384" s="24"/>
      <c r="AX4384" s="24"/>
      <c r="AY4384" s="24"/>
    </row>
    <row r="4385" spans="3:51" s="23" customFormat="1">
      <c r="C4385" s="115"/>
      <c r="D4385" s="115"/>
      <c r="E4385" s="115"/>
      <c r="O4385" s="24"/>
      <c r="AB4385" s="24"/>
      <c r="AC4385" s="24"/>
      <c r="AD4385" s="24"/>
      <c r="AE4385" s="24"/>
      <c r="AV4385" s="24"/>
      <c r="AW4385" s="24"/>
      <c r="AX4385" s="24"/>
      <c r="AY4385" s="24"/>
    </row>
    <row r="4386" spans="3:51" s="23" customFormat="1">
      <c r="C4386" s="115"/>
      <c r="D4386" s="115"/>
      <c r="E4386" s="115"/>
      <c r="O4386" s="24"/>
      <c r="AB4386" s="24"/>
      <c r="AC4386" s="24"/>
      <c r="AD4386" s="24"/>
      <c r="AE4386" s="24"/>
      <c r="AV4386" s="24"/>
      <c r="AW4386" s="24"/>
      <c r="AX4386" s="24"/>
      <c r="AY4386" s="24"/>
    </row>
    <row r="4387" spans="3:51" s="23" customFormat="1">
      <c r="C4387" s="115"/>
      <c r="D4387" s="115"/>
      <c r="E4387" s="115"/>
      <c r="O4387" s="24"/>
      <c r="AB4387" s="24"/>
      <c r="AC4387" s="24"/>
      <c r="AD4387" s="24"/>
      <c r="AE4387" s="24"/>
      <c r="AV4387" s="24"/>
      <c r="AW4387" s="24"/>
      <c r="AX4387" s="24"/>
      <c r="AY4387" s="24"/>
    </row>
    <row r="4388" spans="3:51" s="23" customFormat="1">
      <c r="C4388" s="115"/>
      <c r="D4388" s="115"/>
      <c r="E4388" s="115"/>
      <c r="O4388" s="24"/>
      <c r="AB4388" s="24"/>
      <c r="AC4388" s="24"/>
      <c r="AD4388" s="24"/>
      <c r="AE4388" s="24"/>
      <c r="AV4388" s="24"/>
      <c r="AW4388" s="24"/>
      <c r="AX4388" s="24"/>
      <c r="AY4388" s="24"/>
    </row>
    <row r="4389" spans="3:51" s="23" customFormat="1">
      <c r="C4389" s="115"/>
      <c r="D4389" s="115"/>
      <c r="E4389" s="115"/>
      <c r="O4389" s="24"/>
      <c r="AB4389" s="24"/>
      <c r="AC4389" s="24"/>
      <c r="AD4389" s="24"/>
      <c r="AE4389" s="24"/>
      <c r="AV4389" s="24"/>
      <c r="AW4389" s="24"/>
      <c r="AX4389" s="24"/>
      <c r="AY4389" s="24"/>
    </row>
    <row r="4390" spans="3:51" s="23" customFormat="1">
      <c r="C4390" s="115"/>
      <c r="D4390" s="115"/>
      <c r="E4390" s="115"/>
      <c r="O4390" s="24"/>
      <c r="AB4390" s="24"/>
      <c r="AC4390" s="24"/>
      <c r="AD4390" s="24"/>
      <c r="AE4390" s="24"/>
      <c r="AV4390" s="24"/>
      <c r="AW4390" s="24"/>
      <c r="AX4390" s="24"/>
      <c r="AY4390" s="24"/>
    </row>
    <row r="4391" spans="3:51" s="23" customFormat="1">
      <c r="C4391" s="115"/>
      <c r="D4391" s="115"/>
      <c r="E4391" s="115"/>
      <c r="O4391" s="24"/>
      <c r="AB4391" s="24"/>
      <c r="AC4391" s="24"/>
      <c r="AD4391" s="24"/>
      <c r="AE4391" s="24"/>
      <c r="AV4391" s="24"/>
      <c r="AW4391" s="24"/>
      <c r="AX4391" s="24"/>
      <c r="AY4391" s="24"/>
    </row>
    <row r="4392" spans="3:51" s="23" customFormat="1">
      <c r="C4392" s="115"/>
      <c r="D4392" s="115"/>
      <c r="E4392" s="115"/>
      <c r="O4392" s="24"/>
      <c r="AB4392" s="24"/>
      <c r="AC4392" s="24"/>
      <c r="AD4392" s="24"/>
      <c r="AE4392" s="24"/>
      <c r="AV4392" s="24"/>
      <c r="AW4392" s="24"/>
      <c r="AX4392" s="24"/>
      <c r="AY4392" s="24"/>
    </row>
    <row r="4393" spans="3:51" s="23" customFormat="1">
      <c r="C4393" s="115"/>
      <c r="D4393" s="115"/>
      <c r="E4393" s="115"/>
      <c r="O4393" s="24"/>
      <c r="AB4393" s="24"/>
      <c r="AC4393" s="24"/>
      <c r="AD4393" s="24"/>
      <c r="AE4393" s="24"/>
      <c r="AV4393" s="24"/>
      <c r="AW4393" s="24"/>
      <c r="AX4393" s="24"/>
      <c r="AY4393" s="24"/>
    </row>
    <row r="4394" spans="3:51" s="23" customFormat="1">
      <c r="C4394" s="115"/>
      <c r="D4394" s="115"/>
      <c r="E4394" s="115"/>
      <c r="O4394" s="24"/>
      <c r="AB4394" s="24"/>
      <c r="AC4394" s="24"/>
      <c r="AD4394" s="24"/>
      <c r="AE4394" s="24"/>
      <c r="AV4394" s="24"/>
      <c r="AW4394" s="24"/>
      <c r="AX4394" s="24"/>
      <c r="AY4394" s="24"/>
    </row>
    <row r="4395" spans="3:51" s="23" customFormat="1">
      <c r="C4395" s="115"/>
      <c r="D4395" s="115"/>
      <c r="E4395" s="115"/>
      <c r="O4395" s="24"/>
      <c r="AB4395" s="24"/>
      <c r="AC4395" s="24"/>
      <c r="AD4395" s="24"/>
      <c r="AE4395" s="24"/>
      <c r="AV4395" s="24"/>
      <c r="AW4395" s="24"/>
      <c r="AX4395" s="24"/>
      <c r="AY4395" s="24"/>
    </row>
    <row r="4396" spans="3:51" s="23" customFormat="1">
      <c r="C4396" s="115"/>
      <c r="D4396" s="115"/>
      <c r="E4396" s="115"/>
      <c r="O4396" s="24"/>
      <c r="AB4396" s="24"/>
      <c r="AC4396" s="24"/>
      <c r="AD4396" s="24"/>
      <c r="AE4396" s="24"/>
      <c r="AV4396" s="24"/>
      <c r="AW4396" s="24"/>
      <c r="AX4396" s="24"/>
      <c r="AY4396" s="24"/>
    </row>
    <row r="4397" spans="3:51" s="23" customFormat="1">
      <c r="C4397" s="115"/>
      <c r="D4397" s="115"/>
      <c r="E4397" s="115"/>
      <c r="O4397" s="24"/>
      <c r="AB4397" s="24"/>
      <c r="AC4397" s="24"/>
      <c r="AD4397" s="24"/>
      <c r="AE4397" s="24"/>
      <c r="AV4397" s="24"/>
      <c r="AW4397" s="24"/>
      <c r="AX4397" s="24"/>
      <c r="AY4397" s="24"/>
    </row>
    <row r="4398" spans="3:51" s="23" customFormat="1">
      <c r="C4398" s="115"/>
      <c r="D4398" s="115"/>
      <c r="E4398" s="115"/>
      <c r="O4398" s="24"/>
      <c r="AB4398" s="24"/>
      <c r="AC4398" s="24"/>
      <c r="AD4398" s="24"/>
      <c r="AE4398" s="24"/>
      <c r="AV4398" s="24"/>
      <c r="AW4398" s="24"/>
      <c r="AX4398" s="24"/>
      <c r="AY4398" s="24"/>
    </row>
    <row r="4399" spans="3:51" s="23" customFormat="1">
      <c r="C4399" s="115"/>
      <c r="D4399" s="115"/>
      <c r="E4399" s="115"/>
      <c r="O4399" s="24"/>
      <c r="AB4399" s="24"/>
      <c r="AC4399" s="24"/>
      <c r="AD4399" s="24"/>
      <c r="AE4399" s="24"/>
      <c r="AV4399" s="24"/>
      <c r="AW4399" s="24"/>
      <c r="AX4399" s="24"/>
      <c r="AY4399" s="24"/>
    </row>
    <row r="4400" spans="3:51" s="23" customFormat="1">
      <c r="C4400" s="115"/>
      <c r="D4400" s="115"/>
      <c r="E4400" s="115"/>
      <c r="O4400" s="24"/>
      <c r="AB4400" s="24"/>
      <c r="AC4400" s="24"/>
      <c r="AD4400" s="24"/>
      <c r="AE4400" s="24"/>
      <c r="AV4400" s="24"/>
      <c r="AW4400" s="24"/>
      <c r="AX4400" s="24"/>
      <c r="AY4400" s="24"/>
    </row>
    <row r="4401" spans="3:51" s="23" customFormat="1">
      <c r="C4401" s="115"/>
      <c r="D4401" s="115"/>
      <c r="E4401" s="115"/>
      <c r="O4401" s="24"/>
      <c r="AB4401" s="24"/>
      <c r="AC4401" s="24"/>
      <c r="AD4401" s="24"/>
      <c r="AE4401" s="24"/>
      <c r="AV4401" s="24"/>
      <c r="AW4401" s="24"/>
      <c r="AX4401" s="24"/>
      <c r="AY4401" s="24"/>
    </row>
    <row r="4402" spans="3:51" s="23" customFormat="1">
      <c r="C4402" s="115"/>
      <c r="D4402" s="115"/>
      <c r="E4402" s="115"/>
      <c r="O4402" s="24"/>
      <c r="AB4402" s="24"/>
      <c r="AC4402" s="24"/>
      <c r="AD4402" s="24"/>
      <c r="AE4402" s="24"/>
      <c r="AV4402" s="24"/>
      <c r="AW4402" s="24"/>
      <c r="AX4402" s="24"/>
      <c r="AY4402" s="24"/>
    </row>
    <row r="4403" spans="3:51" s="23" customFormat="1">
      <c r="C4403" s="115"/>
      <c r="D4403" s="115"/>
      <c r="E4403" s="115"/>
      <c r="O4403" s="24"/>
      <c r="AB4403" s="24"/>
      <c r="AC4403" s="24"/>
      <c r="AD4403" s="24"/>
      <c r="AE4403" s="24"/>
      <c r="AV4403" s="24"/>
      <c r="AW4403" s="24"/>
      <c r="AX4403" s="24"/>
      <c r="AY4403" s="24"/>
    </row>
    <row r="4404" spans="3:51" s="23" customFormat="1">
      <c r="C4404" s="115"/>
      <c r="D4404" s="115"/>
      <c r="E4404" s="115"/>
      <c r="O4404" s="24"/>
      <c r="AB4404" s="24"/>
      <c r="AC4404" s="24"/>
      <c r="AD4404" s="24"/>
      <c r="AE4404" s="24"/>
      <c r="AV4404" s="24"/>
      <c r="AW4404" s="24"/>
      <c r="AX4404" s="24"/>
      <c r="AY4404" s="24"/>
    </row>
    <row r="4405" spans="3:51" s="23" customFormat="1">
      <c r="C4405" s="115"/>
      <c r="D4405" s="115"/>
      <c r="E4405" s="115"/>
      <c r="O4405" s="24"/>
      <c r="AB4405" s="24"/>
      <c r="AC4405" s="24"/>
      <c r="AD4405" s="24"/>
      <c r="AE4405" s="24"/>
      <c r="AV4405" s="24"/>
      <c r="AW4405" s="24"/>
      <c r="AX4405" s="24"/>
      <c r="AY4405" s="24"/>
    </row>
    <row r="4406" spans="3:51" s="23" customFormat="1">
      <c r="C4406" s="115"/>
      <c r="D4406" s="115"/>
      <c r="E4406" s="115"/>
      <c r="O4406" s="24"/>
      <c r="AB4406" s="24"/>
      <c r="AC4406" s="24"/>
      <c r="AD4406" s="24"/>
      <c r="AE4406" s="24"/>
      <c r="AV4406" s="24"/>
      <c r="AW4406" s="24"/>
      <c r="AX4406" s="24"/>
      <c r="AY4406" s="24"/>
    </row>
    <row r="4407" spans="3:51" s="23" customFormat="1">
      <c r="C4407" s="115"/>
      <c r="D4407" s="115"/>
      <c r="E4407" s="115"/>
      <c r="O4407" s="24"/>
      <c r="AB4407" s="24"/>
      <c r="AC4407" s="24"/>
      <c r="AD4407" s="24"/>
      <c r="AE4407" s="24"/>
      <c r="AV4407" s="24"/>
      <c r="AW4407" s="24"/>
      <c r="AX4407" s="24"/>
      <c r="AY4407" s="24"/>
    </row>
    <row r="4408" spans="3:51" s="23" customFormat="1">
      <c r="C4408" s="115"/>
      <c r="D4408" s="115"/>
      <c r="E4408" s="115"/>
      <c r="O4408" s="24"/>
      <c r="AB4408" s="24"/>
      <c r="AC4408" s="24"/>
      <c r="AD4408" s="24"/>
      <c r="AE4408" s="24"/>
      <c r="AV4408" s="24"/>
      <c r="AW4408" s="24"/>
      <c r="AX4408" s="24"/>
      <c r="AY4408" s="24"/>
    </row>
    <row r="4409" spans="3:51" s="23" customFormat="1">
      <c r="C4409" s="115"/>
      <c r="D4409" s="115"/>
      <c r="E4409" s="115"/>
      <c r="O4409" s="24"/>
      <c r="AB4409" s="24"/>
      <c r="AC4409" s="24"/>
      <c r="AD4409" s="24"/>
      <c r="AE4409" s="24"/>
      <c r="AV4409" s="24"/>
      <c r="AW4409" s="24"/>
      <c r="AX4409" s="24"/>
      <c r="AY4409" s="24"/>
    </row>
    <row r="4410" spans="3:51" s="23" customFormat="1">
      <c r="C4410" s="115"/>
      <c r="D4410" s="115"/>
      <c r="E4410" s="115"/>
      <c r="O4410" s="24"/>
      <c r="AB4410" s="24"/>
      <c r="AC4410" s="24"/>
      <c r="AD4410" s="24"/>
      <c r="AE4410" s="24"/>
      <c r="AV4410" s="24"/>
      <c r="AW4410" s="24"/>
      <c r="AX4410" s="24"/>
      <c r="AY4410" s="24"/>
    </row>
    <row r="4411" spans="3:51" s="23" customFormat="1">
      <c r="C4411" s="115"/>
      <c r="D4411" s="115"/>
      <c r="E4411" s="115"/>
      <c r="O4411" s="24"/>
      <c r="AB4411" s="24"/>
      <c r="AC4411" s="24"/>
      <c r="AD4411" s="24"/>
      <c r="AE4411" s="24"/>
      <c r="AV4411" s="24"/>
      <c r="AW4411" s="24"/>
      <c r="AX4411" s="24"/>
      <c r="AY4411" s="24"/>
    </row>
    <row r="4412" spans="3:51" s="23" customFormat="1">
      <c r="C4412" s="115"/>
      <c r="D4412" s="115"/>
      <c r="E4412" s="115"/>
      <c r="O4412" s="24"/>
      <c r="AB4412" s="24"/>
      <c r="AC4412" s="24"/>
      <c r="AD4412" s="24"/>
      <c r="AE4412" s="24"/>
      <c r="AV4412" s="24"/>
      <c r="AW4412" s="24"/>
      <c r="AX4412" s="24"/>
      <c r="AY4412" s="24"/>
    </row>
    <row r="4413" spans="3:51" s="23" customFormat="1">
      <c r="C4413" s="115"/>
      <c r="D4413" s="115"/>
      <c r="E4413" s="115"/>
      <c r="O4413" s="24"/>
      <c r="AB4413" s="24"/>
      <c r="AC4413" s="24"/>
      <c r="AD4413" s="24"/>
      <c r="AE4413" s="24"/>
      <c r="AV4413" s="24"/>
      <c r="AW4413" s="24"/>
      <c r="AX4413" s="24"/>
      <c r="AY4413" s="24"/>
    </row>
    <row r="4414" spans="3:51" s="23" customFormat="1">
      <c r="C4414" s="115"/>
      <c r="D4414" s="115"/>
      <c r="E4414" s="115"/>
      <c r="O4414" s="24"/>
      <c r="AB4414" s="24"/>
      <c r="AC4414" s="24"/>
      <c r="AD4414" s="24"/>
      <c r="AE4414" s="24"/>
      <c r="AV4414" s="24"/>
      <c r="AW4414" s="24"/>
      <c r="AX4414" s="24"/>
      <c r="AY4414" s="24"/>
    </row>
    <row r="4415" spans="3:51" s="23" customFormat="1">
      <c r="C4415" s="115"/>
      <c r="D4415" s="115"/>
      <c r="E4415" s="115"/>
      <c r="O4415" s="24"/>
      <c r="AB4415" s="24"/>
      <c r="AC4415" s="24"/>
      <c r="AD4415" s="24"/>
      <c r="AE4415" s="24"/>
      <c r="AV4415" s="24"/>
      <c r="AW4415" s="24"/>
      <c r="AX4415" s="24"/>
      <c r="AY4415" s="24"/>
    </row>
    <row r="4416" spans="3:51" s="23" customFormat="1">
      <c r="C4416" s="115"/>
      <c r="D4416" s="115"/>
      <c r="E4416" s="115"/>
      <c r="O4416" s="24"/>
      <c r="AB4416" s="24"/>
      <c r="AC4416" s="24"/>
      <c r="AD4416" s="24"/>
      <c r="AE4416" s="24"/>
      <c r="AV4416" s="24"/>
      <c r="AW4416" s="24"/>
      <c r="AX4416" s="24"/>
      <c r="AY4416" s="24"/>
    </row>
    <row r="4417" spans="3:51" s="23" customFormat="1">
      <c r="C4417" s="115"/>
      <c r="D4417" s="115"/>
      <c r="E4417" s="115"/>
      <c r="O4417" s="24"/>
      <c r="AB4417" s="24"/>
      <c r="AC4417" s="24"/>
      <c r="AD4417" s="24"/>
      <c r="AE4417" s="24"/>
      <c r="AV4417" s="24"/>
      <c r="AW4417" s="24"/>
      <c r="AX4417" s="24"/>
      <c r="AY4417" s="24"/>
    </row>
    <row r="4418" spans="3:51" s="23" customFormat="1">
      <c r="C4418" s="115"/>
      <c r="D4418" s="115"/>
      <c r="E4418" s="115"/>
      <c r="O4418" s="24"/>
      <c r="AB4418" s="24"/>
      <c r="AC4418" s="24"/>
      <c r="AD4418" s="24"/>
      <c r="AE4418" s="24"/>
      <c r="AV4418" s="24"/>
      <c r="AW4418" s="24"/>
      <c r="AX4418" s="24"/>
      <c r="AY4418" s="24"/>
    </row>
    <row r="4419" spans="3:51" s="23" customFormat="1">
      <c r="C4419" s="115"/>
      <c r="D4419" s="115"/>
      <c r="E4419" s="115"/>
      <c r="O4419" s="24"/>
      <c r="AB4419" s="24"/>
      <c r="AC4419" s="24"/>
      <c r="AD4419" s="24"/>
      <c r="AE4419" s="24"/>
      <c r="AV4419" s="24"/>
      <c r="AW4419" s="24"/>
      <c r="AX4419" s="24"/>
      <c r="AY4419" s="24"/>
    </row>
    <row r="4420" spans="3:51" s="23" customFormat="1">
      <c r="C4420" s="115"/>
      <c r="D4420" s="115"/>
      <c r="E4420" s="115"/>
      <c r="O4420" s="24"/>
      <c r="AB4420" s="24"/>
      <c r="AC4420" s="24"/>
      <c r="AD4420" s="24"/>
      <c r="AE4420" s="24"/>
      <c r="AV4420" s="24"/>
      <c r="AW4420" s="24"/>
      <c r="AX4420" s="24"/>
      <c r="AY4420" s="24"/>
    </row>
    <row r="4421" spans="3:51" s="23" customFormat="1">
      <c r="C4421" s="115"/>
      <c r="D4421" s="115"/>
      <c r="E4421" s="115"/>
      <c r="O4421" s="24"/>
      <c r="AB4421" s="24"/>
      <c r="AC4421" s="24"/>
      <c r="AD4421" s="24"/>
      <c r="AE4421" s="24"/>
      <c r="AV4421" s="24"/>
      <c r="AW4421" s="24"/>
      <c r="AX4421" s="24"/>
      <c r="AY4421" s="24"/>
    </row>
    <row r="4422" spans="3:51" s="23" customFormat="1">
      <c r="C4422" s="115"/>
      <c r="D4422" s="115"/>
      <c r="E4422" s="115"/>
      <c r="O4422" s="24"/>
      <c r="AB4422" s="24"/>
      <c r="AC4422" s="24"/>
      <c r="AD4422" s="24"/>
      <c r="AE4422" s="24"/>
      <c r="AV4422" s="24"/>
      <c r="AW4422" s="24"/>
      <c r="AX4422" s="24"/>
      <c r="AY4422" s="24"/>
    </row>
    <row r="4423" spans="3:51" s="23" customFormat="1">
      <c r="C4423" s="115"/>
      <c r="D4423" s="115"/>
      <c r="E4423" s="115"/>
      <c r="O4423" s="24"/>
      <c r="AB4423" s="24"/>
      <c r="AC4423" s="24"/>
      <c r="AD4423" s="24"/>
      <c r="AE4423" s="24"/>
      <c r="AV4423" s="24"/>
      <c r="AW4423" s="24"/>
      <c r="AX4423" s="24"/>
      <c r="AY4423" s="24"/>
    </row>
    <row r="4424" spans="3:51" s="23" customFormat="1">
      <c r="C4424" s="115"/>
      <c r="D4424" s="115"/>
      <c r="E4424" s="115"/>
      <c r="O4424" s="24"/>
      <c r="AB4424" s="24"/>
      <c r="AC4424" s="24"/>
      <c r="AD4424" s="24"/>
      <c r="AE4424" s="24"/>
      <c r="AV4424" s="24"/>
      <c r="AW4424" s="24"/>
      <c r="AX4424" s="24"/>
      <c r="AY4424" s="24"/>
    </row>
    <row r="4425" spans="3:51" s="23" customFormat="1">
      <c r="C4425" s="115"/>
      <c r="D4425" s="115"/>
      <c r="E4425" s="115"/>
      <c r="O4425" s="24"/>
      <c r="AB4425" s="24"/>
      <c r="AC4425" s="24"/>
      <c r="AD4425" s="24"/>
      <c r="AE4425" s="24"/>
      <c r="AV4425" s="24"/>
      <c r="AW4425" s="24"/>
      <c r="AX4425" s="24"/>
      <c r="AY4425" s="24"/>
    </row>
    <row r="4426" spans="3:51" s="23" customFormat="1">
      <c r="C4426" s="115"/>
      <c r="D4426" s="115"/>
      <c r="E4426" s="115"/>
      <c r="O4426" s="24"/>
      <c r="AB4426" s="24"/>
      <c r="AC4426" s="24"/>
      <c r="AD4426" s="24"/>
      <c r="AE4426" s="24"/>
      <c r="AV4426" s="24"/>
      <c r="AW4426" s="24"/>
      <c r="AX4426" s="24"/>
      <c r="AY4426" s="24"/>
    </row>
    <row r="4427" spans="3:51" s="23" customFormat="1">
      <c r="C4427" s="115"/>
      <c r="D4427" s="115"/>
      <c r="E4427" s="115"/>
      <c r="O4427" s="24"/>
      <c r="AB4427" s="24"/>
      <c r="AC4427" s="24"/>
      <c r="AD4427" s="24"/>
      <c r="AE4427" s="24"/>
      <c r="AV4427" s="24"/>
      <c r="AW4427" s="24"/>
      <c r="AX4427" s="24"/>
      <c r="AY4427" s="24"/>
    </row>
    <row r="4428" spans="3:51" s="23" customFormat="1">
      <c r="C4428" s="115"/>
      <c r="D4428" s="115"/>
      <c r="E4428" s="115"/>
      <c r="O4428" s="24"/>
      <c r="AB4428" s="24"/>
      <c r="AC4428" s="24"/>
      <c r="AD4428" s="24"/>
      <c r="AE4428" s="24"/>
      <c r="AV4428" s="24"/>
      <c r="AW4428" s="24"/>
      <c r="AX4428" s="24"/>
      <c r="AY4428" s="24"/>
    </row>
    <row r="4429" spans="3:51" s="23" customFormat="1">
      <c r="C4429" s="115"/>
      <c r="D4429" s="115"/>
      <c r="E4429" s="115"/>
      <c r="O4429" s="24"/>
      <c r="AB4429" s="24"/>
      <c r="AC4429" s="24"/>
      <c r="AD4429" s="24"/>
      <c r="AE4429" s="24"/>
      <c r="AV4429" s="24"/>
      <c r="AW4429" s="24"/>
      <c r="AX4429" s="24"/>
      <c r="AY4429" s="24"/>
    </row>
    <row r="4430" spans="3:51" s="23" customFormat="1">
      <c r="C4430" s="115"/>
      <c r="D4430" s="115"/>
      <c r="E4430" s="115"/>
      <c r="O4430" s="24"/>
      <c r="AB4430" s="24"/>
      <c r="AC4430" s="24"/>
      <c r="AD4430" s="24"/>
      <c r="AE4430" s="24"/>
      <c r="AV4430" s="24"/>
      <c r="AW4430" s="24"/>
      <c r="AX4430" s="24"/>
      <c r="AY4430" s="24"/>
    </row>
    <row r="4431" spans="3:51" s="23" customFormat="1">
      <c r="C4431" s="115"/>
      <c r="D4431" s="115"/>
      <c r="E4431" s="115"/>
      <c r="O4431" s="24"/>
      <c r="AB4431" s="24"/>
      <c r="AC4431" s="24"/>
      <c r="AD4431" s="24"/>
      <c r="AE4431" s="24"/>
      <c r="AV4431" s="24"/>
      <c r="AW4431" s="24"/>
      <c r="AX4431" s="24"/>
      <c r="AY4431" s="24"/>
    </row>
    <row r="4432" spans="3:51" s="23" customFormat="1">
      <c r="C4432" s="115"/>
      <c r="D4432" s="115"/>
      <c r="E4432" s="115"/>
      <c r="O4432" s="24"/>
      <c r="AB4432" s="24"/>
      <c r="AC4432" s="24"/>
      <c r="AD4432" s="24"/>
      <c r="AE4432" s="24"/>
      <c r="AV4432" s="24"/>
      <c r="AW4432" s="24"/>
      <c r="AX4432" s="24"/>
      <c r="AY4432" s="24"/>
    </row>
    <row r="4433" spans="3:51" s="23" customFormat="1">
      <c r="C4433" s="115"/>
      <c r="D4433" s="115"/>
      <c r="E4433" s="115"/>
      <c r="O4433" s="24"/>
      <c r="AB4433" s="24"/>
      <c r="AC4433" s="24"/>
      <c r="AD4433" s="24"/>
      <c r="AE4433" s="24"/>
      <c r="AV4433" s="24"/>
      <c r="AW4433" s="24"/>
      <c r="AX4433" s="24"/>
      <c r="AY4433" s="24"/>
    </row>
    <row r="4434" spans="3:51" s="23" customFormat="1">
      <c r="C4434" s="115"/>
      <c r="D4434" s="115"/>
      <c r="E4434" s="115"/>
      <c r="O4434" s="24"/>
      <c r="AB4434" s="24"/>
      <c r="AC4434" s="24"/>
      <c r="AD4434" s="24"/>
      <c r="AE4434" s="24"/>
      <c r="AV4434" s="24"/>
      <c r="AW4434" s="24"/>
      <c r="AX4434" s="24"/>
      <c r="AY4434" s="24"/>
    </row>
    <row r="4435" spans="3:51" s="23" customFormat="1">
      <c r="C4435" s="115"/>
      <c r="D4435" s="115"/>
      <c r="E4435" s="115"/>
      <c r="O4435" s="24"/>
      <c r="AB4435" s="24"/>
      <c r="AC4435" s="24"/>
      <c r="AD4435" s="24"/>
      <c r="AE4435" s="24"/>
      <c r="AV4435" s="24"/>
      <c r="AW4435" s="24"/>
      <c r="AX4435" s="24"/>
      <c r="AY4435" s="24"/>
    </row>
    <row r="4436" spans="3:51" s="23" customFormat="1">
      <c r="C4436" s="115"/>
      <c r="D4436" s="115"/>
      <c r="E4436" s="115"/>
      <c r="O4436" s="24"/>
      <c r="AB4436" s="24"/>
      <c r="AC4436" s="24"/>
      <c r="AD4436" s="24"/>
      <c r="AE4436" s="24"/>
      <c r="AV4436" s="24"/>
      <c r="AW4436" s="24"/>
      <c r="AX4436" s="24"/>
      <c r="AY4436" s="24"/>
    </row>
    <row r="4437" spans="3:51" s="23" customFormat="1">
      <c r="C4437" s="115"/>
      <c r="D4437" s="115"/>
      <c r="E4437" s="115"/>
      <c r="O4437" s="24"/>
      <c r="AB4437" s="24"/>
      <c r="AC4437" s="24"/>
      <c r="AD4437" s="24"/>
      <c r="AE4437" s="24"/>
      <c r="AV4437" s="24"/>
      <c r="AW4437" s="24"/>
      <c r="AX4437" s="24"/>
      <c r="AY4437" s="24"/>
    </row>
    <row r="4438" spans="3:51" s="23" customFormat="1">
      <c r="C4438" s="115"/>
      <c r="D4438" s="115"/>
      <c r="E4438" s="115"/>
      <c r="O4438" s="24"/>
      <c r="AB4438" s="24"/>
      <c r="AC4438" s="24"/>
      <c r="AD4438" s="24"/>
      <c r="AE4438" s="24"/>
      <c r="AV4438" s="24"/>
      <c r="AW4438" s="24"/>
      <c r="AX4438" s="24"/>
      <c r="AY4438" s="24"/>
    </row>
    <row r="4439" spans="3:51" s="23" customFormat="1">
      <c r="C4439" s="115"/>
      <c r="D4439" s="115"/>
      <c r="E4439" s="115"/>
      <c r="O4439" s="24"/>
      <c r="AB4439" s="24"/>
      <c r="AC4439" s="24"/>
      <c r="AD4439" s="24"/>
      <c r="AE4439" s="24"/>
      <c r="AV4439" s="24"/>
      <c r="AW4439" s="24"/>
      <c r="AX4439" s="24"/>
      <c r="AY4439" s="24"/>
    </row>
    <row r="4440" spans="3:51" s="23" customFormat="1">
      <c r="C4440" s="115"/>
      <c r="D4440" s="115"/>
      <c r="E4440" s="115"/>
      <c r="O4440" s="24"/>
      <c r="AB4440" s="24"/>
      <c r="AC4440" s="24"/>
      <c r="AD4440" s="24"/>
      <c r="AE4440" s="24"/>
      <c r="AV4440" s="24"/>
      <c r="AW4440" s="24"/>
      <c r="AX4440" s="24"/>
      <c r="AY4440" s="24"/>
    </row>
    <row r="4441" spans="3:51" s="23" customFormat="1">
      <c r="C4441" s="115"/>
      <c r="D4441" s="115"/>
      <c r="E4441" s="115"/>
      <c r="O4441" s="24"/>
      <c r="AB4441" s="24"/>
      <c r="AC4441" s="24"/>
      <c r="AD4441" s="24"/>
      <c r="AE4441" s="24"/>
      <c r="AV4441" s="24"/>
      <c r="AW4441" s="24"/>
      <c r="AX4441" s="24"/>
      <c r="AY4441" s="24"/>
    </row>
    <row r="4442" spans="3:51" s="23" customFormat="1">
      <c r="C4442" s="115"/>
      <c r="D4442" s="115"/>
      <c r="E4442" s="115"/>
      <c r="O4442" s="24"/>
      <c r="AB4442" s="24"/>
      <c r="AC4442" s="24"/>
      <c r="AD4442" s="24"/>
      <c r="AE4442" s="24"/>
      <c r="AV4442" s="24"/>
      <c r="AW4442" s="24"/>
      <c r="AX4442" s="24"/>
      <c r="AY4442" s="24"/>
    </row>
    <row r="4443" spans="3:51" s="23" customFormat="1">
      <c r="C4443" s="115"/>
      <c r="D4443" s="115"/>
      <c r="E4443" s="115"/>
      <c r="O4443" s="24"/>
      <c r="AB4443" s="24"/>
      <c r="AC4443" s="24"/>
      <c r="AD4443" s="24"/>
      <c r="AE4443" s="24"/>
      <c r="AV4443" s="24"/>
      <c r="AW4443" s="24"/>
      <c r="AX4443" s="24"/>
      <c r="AY4443" s="24"/>
    </row>
    <row r="4444" spans="3:51" s="23" customFormat="1">
      <c r="C4444" s="115"/>
      <c r="D4444" s="115"/>
      <c r="E4444" s="115"/>
      <c r="O4444" s="24"/>
      <c r="AB4444" s="24"/>
      <c r="AC4444" s="24"/>
      <c r="AD4444" s="24"/>
      <c r="AE4444" s="24"/>
      <c r="AV4444" s="24"/>
      <c r="AW4444" s="24"/>
      <c r="AX4444" s="24"/>
      <c r="AY4444" s="24"/>
    </row>
    <row r="4445" spans="3:51" s="23" customFormat="1">
      <c r="C4445" s="115"/>
      <c r="D4445" s="115"/>
      <c r="E4445" s="115"/>
      <c r="O4445" s="24"/>
      <c r="AB4445" s="24"/>
      <c r="AC4445" s="24"/>
      <c r="AD4445" s="24"/>
      <c r="AE4445" s="24"/>
      <c r="AV4445" s="24"/>
      <c r="AW4445" s="24"/>
      <c r="AX4445" s="24"/>
      <c r="AY4445" s="24"/>
    </row>
    <row r="4446" spans="3:51" s="23" customFormat="1">
      <c r="C4446" s="115"/>
      <c r="D4446" s="115"/>
      <c r="E4446" s="115"/>
      <c r="O4446" s="24"/>
      <c r="AB4446" s="24"/>
      <c r="AC4446" s="24"/>
      <c r="AD4446" s="24"/>
      <c r="AE4446" s="24"/>
      <c r="AV4446" s="24"/>
      <c r="AW4446" s="24"/>
      <c r="AX4446" s="24"/>
      <c r="AY4446" s="24"/>
    </row>
    <row r="4447" spans="3:51" s="23" customFormat="1">
      <c r="C4447" s="115"/>
      <c r="D4447" s="115"/>
      <c r="E4447" s="115"/>
      <c r="O4447" s="24"/>
      <c r="AB4447" s="24"/>
      <c r="AC4447" s="24"/>
      <c r="AD4447" s="24"/>
      <c r="AE4447" s="24"/>
      <c r="AV4447" s="24"/>
      <c r="AW4447" s="24"/>
      <c r="AX4447" s="24"/>
      <c r="AY4447" s="24"/>
    </row>
    <row r="4448" spans="3:51" s="23" customFormat="1">
      <c r="C4448" s="115"/>
      <c r="D4448" s="115"/>
      <c r="E4448" s="115"/>
      <c r="O4448" s="24"/>
      <c r="AB4448" s="24"/>
      <c r="AC4448" s="24"/>
      <c r="AD4448" s="24"/>
      <c r="AE4448" s="24"/>
      <c r="AV4448" s="24"/>
      <c r="AW4448" s="24"/>
      <c r="AX4448" s="24"/>
      <c r="AY4448" s="24"/>
    </row>
    <row r="4449" spans="3:51" s="23" customFormat="1">
      <c r="C4449" s="115"/>
      <c r="D4449" s="115"/>
      <c r="E4449" s="115"/>
      <c r="O4449" s="24"/>
      <c r="AB4449" s="24"/>
      <c r="AC4449" s="24"/>
      <c r="AD4449" s="24"/>
      <c r="AE4449" s="24"/>
      <c r="AV4449" s="24"/>
      <c r="AW4449" s="24"/>
      <c r="AX4449" s="24"/>
      <c r="AY4449" s="24"/>
    </row>
    <row r="4450" spans="3:51" s="23" customFormat="1">
      <c r="C4450" s="115"/>
      <c r="D4450" s="115"/>
      <c r="E4450" s="115"/>
      <c r="O4450" s="24"/>
      <c r="AB4450" s="24"/>
      <c r="AC4450" s="24"/>
      <c r="AD4450" s="24"/>
      <c r="AE4450" s="24"/>
      <c r="AV4450" s="24"/>
      <c r="AW4450" s="24"/>
      <c r="AX4450" s="24"/>
      <c r="AY4450" s="24"/>
    </row>
    <row r="4451" spans="3:51" s="23" customFormat="1">
      <c r="C4451" s="115"/>
      <c r="D4451" s="115"/>
      <c r="E4451" s="115"/>
      <c r="O4451" s="24"/>
      <c r="AB4451" s="24"/>
      <c r="AC4451" s="24"/>
      <c r="AD4451" s="24"/>
      <c r="AE4451" s="24"/>
      <c r="AV4451" s="24"/>
      <c r="AW4451" s="24"/>
      <c r="AX4451" s="24"/>
      <c r="AY4451" s="24"/>
    </row>
    <row r="4452" spans="3:51" s="23" customFormat="1">
      <c r="C4452" s="115"/>
      <c r="D4452" s="115"/>
      <c r="E4452" s="115"/>
      <c r="O4452" s="24"/>
      <c r="AB4452" s="24"/>
      <c r="AC4452" s="24"/>
      <c r="AD4452" s="24"/>
      <c r="AE4452" s="24"/>
      <c r="AV4452" s="24"/>
      <c r="AW4452" s="24"/>
      <c r="AX4452" s="24"/>
      <c r="AY4452" s="24"/>
    </row>
    <row r="4453" spans="3:51" s="23" customFormat="1">
      <c r="C4453" s="115"/>
      <c r="D4453" s="115"/>
      <c r="E4453" s="115"/>
      <c r="O4453" s="24"/>
      <c r="AB4453" s="24"/>
      <c r="AC4453" s="24"/>
      <c r="AD4453" s="24"/>
      <c r="AE4453" s="24"/>
      <c r="AV4453" s="24"/>
      <c r="AW4453" s="24"/>
      <c r="AX4453" s="24"/>
      <c r="AY4453" s="24"/>
    </row>
    <row r="4454" spans="3:51" s="23" customFormat="1">
      <c r="C4454" s="115"/>
      <c r="D4454" s="115"/>
      <c r="E4454" s="115"/>
      <c r="O4454" s="24"/>
      <c r="AB4454" s="24"/>
      <c r="AC4454" s="24"/>
      <c r="AD4454" s="24"/>
      <c r="AE4454" s="24"/>
      <c r="AV4454" s="24"/>
      <c r="AW4454" s="24"/>
      <c r="AX4454" s="24"/>
      <c r="AY4454" s="24"/>
    </row>
    <row r="4455" spans="3:51" s="23" customFormat="1">
      <c r="C4455" s="115"/>
      <c r="D4455" s="115"/>
      <c r="E4455" s="115"/>
      <c r="O4455" s="24"/>
      <c r="AB4455" s="24"/>
      <c r="AC4455" s="24"/>
      <c r="AD4455" s="24"/>
      <c r="AE4455" s="24"/>
      <c r="AV4455" s="24"/>
      <c r="AW4455" s="24"/>
      <c r="AX4455" s="24"/>
      <c r="AY4455" s="24"/>
    </row>
    <row r="4456" spans="3:51" s="23" customFormat="1">
      <c r="C4456" s="115"/>
      <c r="D4456" s="115"/>
      <c r="E4456" s="115"/>
      <c r="O4456" s="24"/>
      <c r="AB4456" s="24"/>
      <c r="AC4456" s="24"/>
      <c r="AD4456" s="24"/>
      <c r="AE4456" s="24"/>
      <c r="AV4456" s="24"/>
      <c r="AW4456" s="24"/>
      <c r="AX4456" s="24"/>
      <c r="AY4456" s="24"/>
    </row>
    <row r="4457" spans="3:51" s="23" customFormat="1">
      <c r="C4457" s="115"/>
      <c r="D4457" s="115"/>
      <c r="E4457" s="115"/>
      <c r="O4457" s="24"/>
      <c r="AB4457" s="24"/>
      <c r="AC4457" s="24"/>
      <c r="AD4457" s="24"/>
      <c r="AE4457" s="24"/>
      <c r="AV4457" s="24"/>
      <c r="AW4457" s="24"/>
      <c r="AX4457" s="24"/>
      <c r="AY4457" s="24"/>
    </row>
    <row r="4458" spans="3:51" s="23" customFormat="1">
      <c r="C4458" s="115"/>
      <c r="D4458" s="115"/>
      <c r="E4458" s="115"/>
      <c r="O4458" s="24"/>
      <c r="AB4458" s="24"/>
      <c r="AC4458" s="24"/>
      <c r="AD4458" s="24"/>
      <c r="AE4458" s="24"/>
      <c r="AV4458" s="24"/>
      <c r="AW4458" s="24"/>
      <c r="AX4458" s="24"/>
      <c r="AY4458" s="24"/>
    </row>
    <row r="4459" spans="3:51" s="23" customFormat="1">
      <c r="C4459" s="115"/>
      <c r="D4459" s="115"/>
      <c r="E4459" s="115"/>
      <c r="O4459" s="24"/>
      <c r="AB4459" s="24"/>
      <c r="AC4459" s="24"/>
      <c r="AD4459" s="24"/>
      <c r="AE4459" s="24"/>
      <c r="AV4459" s="24"/>
      <c r="AW4459" s="24"/>
      <c r="AX4459" s="24"/>
      <c r="AY4459" s="24"/>
    </row>
    <row r="4460" spans="3:51" s="23" customFormat="1">
      <c r="C4460" s="115"/>
      <c r="D4460" s="115"/>
      <c r="E4460" s="115"/>
      <c r="O4460" s="24"/>
      <c r="AB4460" s="24"/>
      <c r="AC4460" s="24"/>
      <c r="AD4460" s="24"/>
      <c r="AE4460" s="24"/>
      <c r="AV4460" s="24"/>
      <c r="AW4460" s="24"/>
      <c r="AX4460" s="24"/>
      <c r="AY4460" s="24"/>
    </row>
    <row r="4461" spans="3:51" s="23" customFormat="1">
      <c r="C4461" s="115"/>
      <c r="D4461" s="115"/>
      <c r="E4461" s="115"/>
      <c r="O4461" s="24"/>
      <c r="AB4461" s="24"/>
      <c r="AC4461" s="24"/>
      <c r="AD4461" s="24"/>
      <c r="AE4461" s="24"/>
      <c r="AV4461" s="24"/>
      <c r="AW4461" s="24"/>
      <c r="AX4461" s="24"/>
      <c r="AY4461" s="24"/>
    </row>
    <row r="4462" spans="3:51" s="23" customFormat="1">
      <c r="C4462" s="115"/>
      <c r="D4462" s="115"/>
      <c r="E4462" s="115"/>
      <c r="O4462" s="24"/>
      <c r="AB4462" s="24"/>
      <c r="AC4462" s="24"/>
      <c r="AD4462" s="24"/>
      <c r="AE4462" s="24"/>
      <c r="AV4462" s="24"/>
      <c r="AW4462" s="24"/>
      <c r="AX4462" s="24"/>
      <c r="AY4462" s="24"/>
    </row>
    <row r="4463" spans="3:51" s="23" customFormat="1">
      <c r="C4463" s="115"/>
      <c r="D4463" s="115"/>
      <c r="E4463" s="115"/>
      <c r="O4463" s="24"/>
      <c r="AB4463" s="24"/>
      <c r="AC4463" s="24"/>
      <c r="AD4463" s="24"/>
      <c r="AE4463" s="24"/>
      <c r="AV4463" s="24"/>
      <c r="AW4463" s="24"/>
      <c r="AX4463" s="24"/>
      <c r="AY4463" s="24"/>
    </row>
    <row r="4464" spans="3:51" s="23" customFormat="1">
      <c r="C4464" s="115"/>
      <c r="D4464" s="115"/>
      <c r="E4464" s="115"/>
      <c r="O4464" s="24"/>
      <c r="AB4464" s="24"/>
      <c r="AC4464" s="24"/>
      <c r="AD4464" s="24"/>
      <c r="AE4464" s="24"/>
      <c r="AV4464" s="24"/>
      <c r="AW4464" s="24"/>
      <c r="AX4464" s="24"/>
      <c r="AY4464" s="24"/>
    </row>
    <row r="4465" spans="3:51" s="23" customFormat="1">
      <c r="C4465" s="115"/>
      <c r="D4465" s="115"/>
      <c r="E4465" s="115"/>
      <c r="O4465" s="24"/>
      <c r="AB4465" s="24"/>
      <c r="AC4465" s="24"/>
      <c r="AD4465" s="24"/>
      <c r="AE4465" s="24"/>
      <c r="AV4465" s="24"/>
      <c r="AW4465" s="24"/>
      <c r="AX4465" s="24"/>
      <c r="AY4465" s="24"/>
    </row>
    <row r="4466" spans="3:51" s="23" customFormat="1">
      <c r="C4466" s="115"/>
      <c r="D4466" s="115"/>
      <c r="E4466" s="115"/>
      <c r="O4466" s="24"/>
      <c r="AB4466" s="24"/>
      <c r="AC4466" s="24"/>
      <c r="AD4466" s="24"/>
      <c r="AE4466" s="24"/>
      <c r="AV4466" s="24"/>
      <c r="AW4466" s="24"/>
      <c r="AX4466" s="24"/>
      <c r="AY4466" s="24"/>
    </row>
    <row r="4467" spans="3:51" s="23" customFormat="1">
      <c r="C4467" s="115"/>
      <c r="D4467" s="115"/>
      <c r="E4467" s="115"/>
      <c r="O4467" s="24"/>
      <c r="AB4467" s="24"/>
      <c r="AC4467" s="24"/>
      <c r="AD4467" s="24"/>
      <c r="AE4467" s="24"/>
      <c r="AV4467" s="24"/>
      <c r="AW4467" s="24"/>
      <c r="AX4467" s="24"/>
      <c r="AY4467" s="24"/>
    </row>
    <row r="4468" spans="3:51" s="23" customFormat="1">
      <c r="C4468" s="115"/>
      <c r="D4468" s="115"/>
      <c r="E4468" s="115"/>
      <c r="O4468" s="24"/>
      <c r="AB4468" s="24"/>
      <c r="AC4468" s="24"/>
      <c r="AD4468" s="24"/>
      <c r="AE4468" s="24"/>
      <c r="AV4468" s="24"/>
      <c r="AW4468" s="24"/>
      <c r="AX4468" s="24"/>
      <c r="AY4468" s="24"/>
    </row>
    <row r="4469" spans="3:51" s="23" customFormat="1">
      <c r="C4469" s="115"/>
      <c r="D4469" s="115"/>
      <c r="E4469" s="115"/>
      <c r="O4469" s="24"/>
      <c r="AB4469" s="24"/>
      <c r="AC4469" s="24"/>
      <c r="AD4469" s="24"/>
      <c r="AE4469" s="24"/>
      <c r="AV4469" s="24"/>
      <c r="AW4469" s="24"/>
      <c r="AX4469" s="24"/>
      <c r="AY4469" s="24"/>
    </row>
    <row r="4470" spans="3:51" s="23" customFormat="1">
      <c r="C4470" s="115"/>
      <c r="D4470" s="115"/>
      <c r="E4470" s="115"/>
      <c r="O4470" s="24"/>
      <c r="AB4470" s="24"/>
      <c r="AC4470" s="24"/>
      <c r="AD4470" s="24"/>
      <c r="AE4470" s="24"/>
      <c r="AV4470" s="24"/>
      <c r="AW4470" s="24"/>
      <c r="AX4470" s="24"/>
      <c r="AY4470" s="24"/>
    </row>
    <row r="4471" spans="3:51" s="23" customFormat="1">
      <c r="C4471" s="115"/>
      <c r="D4471" s="115"/>
      <c r="E4471" s="115"/>
      <c r="O4471" s="24"/>
      <c r="AB4471" s="24"/>
      <c r="AC4471" s="24"/>
      <c r="AD4471" s="24"/>
      <c r="AE4471" s="24"/>
      <c r="AV4471" s="24"/>
      <c r="AW4471" s="24"/>
      <c r="AX4471" s="24"/>
      <c r="AY4471" s="24"/>
    </row>
    <row r="4472" spans="3:51" s="23" customFormat="1">
      <c r="C4472" s="115"/>
      <c r="D4472" s="115"/>
      <c r="E4472" s="115"/>
      <c r="O4472" s="24"/>
      <c r="AB4472" s="24"/>
      <c r="AC4472" s="24"/>
      <c r="AD4472" s="24"/>
      <c r="AE4472" s="24"/>
      <c r="AV4472" s="24"/>
      <c r="AW4472" s="24"/>
      <c r="AX4472" s="24"/>
      <c r="AY4472" s="24"/>
    </row>
    <row r="4473" spans="3:51" s="23" customFormat="1">
      <c r="C4473" s="115"/>
      <c r="D4473" s="115"/>
      <c r="E4473" s="115"/>
      <c r="O4473" s="24"/>
      <c r="AB4473" s="24"/>
      <c r="AC4473" s="24"/>
      <c r="AD4473" s="24"/>
      <c r="AE4473" s="24"/>
      <c r="AV4473" s="24"/>
      <c r="AW4473" s="24"/>
      <c r="AX4473" s="24"/>
      <c r="AY4473" s="24"/>
    </row>
    <row r="4474" spans="3:51" s="23" customFormat="1">
      <c r="C4474" s="115"/>
      <c r="D4474" s="115"/>
      <c r="E4474" s="115"/>
      <c r="O4474" s="24"/>
      <c r="AB4474" s="24"/>
      <c r="AC4474" s="24"/>
      <c r="AD4474" s="24"/>
      <c r="AE4474" s="24"/>
      <c r="AV4474" s="24"/>
      <c r="AW4474" s="24"/>
      <c r="AX4474" s="24"/>
      <c r="AY4474" s="24"/>
    </row>
    <row r="4475" spans="3:51" s="23" customFormat="1">
      <c r="C4475" s="115"/>
      <c r="D4475" s="115"/>
      <c r="E4475" s="115"/>
      <c r="O4475" s="24"/>
      <c r="AB4475" s="24"/>
      <c r="AC4475" s="24"/>
      <c r="AD4475" s="24"/>
      <c r="AE4475" s="24"/>
      <c r="AV4475" s="24"/>
      <c r="AW4475" s="24"/>
      <c r="AX4475" s="24"/>
      <c r="AY4475" s="24"/>
    </row>
    <row r="4476" spans="3:51" s="23" customFormat="1">
      <c r="C4476" s="115"/>
      <c r="D4476" s="115"/>
      <c r="E4476" s="115"/>
      <c r="O4476" s="24"/>
      <c r="AB4476" s="24"/>
      <c r="AC4476" s="24"/>
      <c r="AD4476" s="24"/>
      <c r="AE4476" s="24"/>
      <c r="AV4476" s="24"/>
      <c r="AW4476" s="24"/>
      <c r="AX4476" s="24"/>
      <c r="AY4476" s="24"/>
    </row>
    <row r="4477" spans="3:51" s="23" customFormat="1">
      <c r="C4477" s="115"/>
      <c r="D4477" s="115"/>
      <c r="E4477" s="115"/>
      <c r="O4477" s="24"/>
      <c r="AB4477" s="24"/>
      <c r="AC4477" s="24"/>
      <c r="AD4477" s="24"/>
      <c r="AE4477" s="24"/>
      <c r="AV4477" s="24"/>
      <c r="AW4477" s="24"/>
      <c r="AX4477" s="24"/>
      <c r="AY4477" s="24"/>
    </row>
    <row r="4478" spans="3:51" s="23" customFormat="1">
      <c r="C4478" s="115"/>
      <c r="D4478" s="115"/>
      <c r="E4478" s="115"/>
      <c r="O4478" s="24"/>
      <c r="AB4478" s="24"/>
      <c r="AC4478" s="24"/>
      <c r="AD4478" s="24"/>
      <c r="AE4478" s="24"/>
      <c r="AV4478" s="24"/>
      <c r="AW4478" s="24"/>
      <c r="AX4478" s="24"/>
      <c r="AY4478" s="24"/>
    </row>
    <row r="4479" spans="3:51" s="23" customFormat="1">
      <c r="C4479" s="115"/>
      <c r="D4479" s="115"/>
      <c r="E4479" s="115"/>
      <c r="O4479" s="24"/>
      <c r="AB4479" s="24"/>
      <c r="AC4479" s="24"/>
      <c r="AD4479" s="24"/>
      <c r="AE4479" s="24"/>
      <c r="AV4479" s="24"/>
      <c r="AW4479" s="24"/>
      <c r="AX4479" s="24"/>
      <c r="AY4479" s="24"/>
    </row>
    <row r="4480" spans="3:51" s="23" customFormat="1">
      <c r="C4480" s="115"/>
      <c r="D4480" s="115"/>
      <c r="E4480" s="115"/>
      <c r="O4480" s="24"/>
      <c r="AB4480" s="24"/>
      <c r="AC4480" s="24"/>
      <c r="AD4480" s="24"/>
      <c r="AE4480" s="24"/>
      <c r="AV4480" s="24"/>
      <c r="AW4480" s="24"/>
      <c r="AX4480" s="24"/>
      <c r="AY4480" s="24"/>
    </row>
    <row r="4481" spans="3:51" s="23" customFormat="1">
      <c r="C4481" s="115"/>
      <c r="D4481" s="115"/>
      <c r="E4481" s="115"/>
      <c r="O4481" s="24"/>
      <c r="AB4481" s="24"/>
      <c r="AC4481" s="24"/>
      <c r="AD4481" s="24"/>
      <c r="AE4481" s="24"/>
      <c r="AV4481" s="24"/>
      <c r="AW4481" s="24"/>
      <c r="AX4481" s="24"/>
      <c r="AY4481" s="24"/>
    </row>
    <row r="4482" spans="3:51" s="23" customFormat="1">
      <c r="C4482" s="115"/>
      <c r="D4482" s="115"/>
      <c r="E4482" s="115"/>
      <c r="O4482" s="24"/>
      <c r="AB4482" s="24"/>
      <c r="AC4482" s="24"/>
      <c r="AD4482" s="24"/>
      <c r="AE4482" s="24"/>
      <c r="AV4482" s="24"/>
      <c r="AW4482" s="24"/>
      <c r="AX4482" s="24"/>
      <c r="AY4482" s="24"/>
    </row>
    <row r="4483" spans="3:51" s="23" customFormat="1">
      <c r="C4483" s="115"/>
      <c r="D4483" s="115"/>
      <c r="E4483" s="115"/>
      <c r="O4483" s="24"/>
      <c r="AB4483" s="24"/>
      <c r="AC4483" s="24"/>
      <c r="AD4483" s="24"/>
      <c r="AE4483" s="24"/>
      <c r="AV4483" s="24"/>
      <c r="AW4483" s="24"/>
      <c r="AX4483" s="24"/>
      <c r="AY4483" s="24"/>
    </row>
    <row r="4484" spans="3:51" s="23" customFormat="1">
      <c r="C4484" s="115"/>
      <c r="D4484" s="115"/>
      <c r="E4484" s="115"/>
      <c r="O4484" s="24"/>
      <c r="AB4484" s="24"/>
      <c r="AC4484" s="24"/>
      <c r="AD4484" s="24"/>
      <c r="AE4484" s="24"/>
      <c r="AV4484" s="24"/>
      <c r="AW4484" s="24"/>
      <c r="AX4484" s="24"/>
      <c r="AY4484" s="24"/>
    </row>
    <row r="4485" spans="3:51" s="23" customFormat="1">
      <c r="C4485" s="115"/>
      <c r="D4485" s="115"/>
      <c r="E4485" s="115"/>
      <c r="O4485" s="24"/>
      <c r="AB4485" s="24"/>
      <c r="AC4485" s="24"/>
      <c r="AD4485" s="24"/>
      <c r="AE4485" s="24"/>
      <c r="AV4485" s="24"/>
      <c r="AW4485" s="24"/>
      <c r="AX4485" s="24"/>
      <c r="AY4485" s="24"/>
    </row>
    <row r="4486" spans="3:51" s="23" customFormat="1">
      <c r="C4486" s="115"/>
      <c r="D4486" s="115"/>
      <c r="E4486" s="115"/>
      <c r="O4486" s="24"/>
      <c r="AB4486" s="24"/>
      <c r="AC4486" s="24"/>
      <c r="AD4486" s="24"/>
      <c r="AE4486" s="24"/>
      <c r="AV4486" s="24"/>
      <c r="AW4486" s="24"/>
      <c r="AX4486" s="24"/>
      <c r="AY4486" s="24"/>
    </row>
    <row r="4487" spans="3:51" s="23" customFormat="1">
      <c r="C4487" s="115"/>
      <c r="D4487" s="115"/>
      <c r="E4487" s="115"/>
      <c r="O4487" s="24"/>
      <c r="AB4487" s="24"/>
      <c r="AC4487" s="24"/>
      <c r="AD4487" s="24"/>
      <c r="AE4487" s="24"/>
      <c r="AV4487" s="24"/>
      <c r="AW4487" s="24"/>
      <c r="AX4487" s="24"/>
      <c r="AY4487" s="24"/>
    </row>
    <row r="4488" spans="3:51" s="23" customFormat="1">
      <c r="C4488" s="115"/>
      <c r="D4488" s="115"/>
      <c r="E4488" s="115"/>
      <c r="O4488" s="24"/>
      <c r="AB4488" s="24"/>
      <c r="AC4488" s="24"/>
      <c r="AD4488" s="24"/>
      <c r="AE4488" s="24"/>
      <c r="AV4488" s="24"/>
      <c r="AW4488" s="24"/>
      <c r="AX4488" s="24"/>
      <c r="AY4488" s="24"/>
    </row>
    <row r="4489" spans="3:51" s="23" customFormat="1">
      <c r="C4489" s="115"/>
      <c r="D4489" s="115"/>
      <c r="E4489" s="115"/>
      <c r="O4489" s="24"/>
      <c r="AB4489" s="24"/>
      <c r="AC4489" s="24"/>
      <c r="AD4489" s="24"/>
      <c r="AE4489" s="24"/>
      <c r="AV4489" s="24"/>
      <c r="AW4489" s="24"/>
      <c r="AX4489" s="24"/>
      <c r="AY4489" s="24"/>
    </row>
    <row r="4490" spans="3:51" s="23" customFormat="1">
      <c r="C4490" s="115"/>
      <c r="D4490" s="115"/>
      <c r="E4490" s="115"/>
      <c r="O4490" s="24"/>
      <c r="AB4490" s="24"/>
      <c r="AC4490" s="24"/>
      <c r="AD4490" s="24"/>
      <c r="AE4490" s="24"/>
      <c r="AV4490" s="24"/>
      <c r="AW4490" s="24"/>
      <c r="AX4490" s="24"/>
      <c r="AY4490" s="24"/>
    </row>
    <row r="4491" spans="3:51" s="23" customFormat="1">
      <c r="C4491" s="115"/>
      <c r="D4491" s="115"/>
      <c r="E4491" s="115"/>
      <c r="O4491" s="24"/>
      <c r="AB4491" s="24"/>
      <c r="AC4491" s="24"/>
      <c r="AD4491" s="24"/>
      <c r="AE4491" s="24"/>
      <c r="AV4491" s="24"/>
      <c r="AW4491" s="24"/>
      <c r="AX4491" s="24"/>
      <c r="AY4491" s="24"/>
    </row>
    <row r="4492" spans="3:51" s="23" customFormat="1">
      <c r="C4492" s="115"/>
      <c r="D4492" s="115"/>
      <c r="E4492" s="115"/>
      <c r="O4492" s="24"/>
      <c r="AB4492" s="24"/>
      <c r="AC4492" s="24"/>
      <c r="AD4492" s="24"/>
      <c r="AE4492" s="24"/>
      <c r="AV4492" s="24"/>
      <c r="AW4492" s="24"/>
      <c r="AX4492" s="24"/>
      <c r="AY4492" s="24"/>
    </row>
    <row r="4493" spans="3:51" s="23" customFormat="1">
      <c r="C4493" s="115"/>
      <c r="D4493" s="115"/>
      <c r="E4493" s="115"/>
      <c r="O4493" s="24"/>
      <c r="AB4493" s="24"/>
      <c r="AC4493" s="24"/>
      <c r="AD4493" s="24"/>
      <c r="AE4493" s="24"/>
      <c r="AV4493" s="24"/>
      <c r="AW4493" s="24"/>
      <c r="AX4493" s="24"/>
      <c r="AY4493" s="24"/>
    </row>
    <row r="4494" spans="3:51" s="23" customFormat="1">
      <c r="C4494" s="115"/>
      <c r="D4494" s="115"/>
      <c r="E4494" s="115"/>
      <c r="O4494" s="24"/>
      <c r="AB4494" s="24"/>
      <c r="AC4494" s="24"/>
      <c r="AD4494" s="24"/>
      <c r="AE4494" s="24"/>
      <c r="AV4494" s="24"/>
      <c r="AW4494" s="24"/>
      <c r="AX4494" s="24"/>
      <c r="AY4494" s="24"/>
    </row>
    <row r="4495" spans="3:51" s="23" customFormat="1">
      <c r="C4495" s="115"/>
      <c r="D4495" s="115"/>
      <c r="E4495" s="115"/>
      <c r="O4495" s="24"/>
      <c r="AB4495" s="24"/>
      <c r="AC4495" s="24"/>
      <c r="AD4495" s="24"/>
      <c r="AE4495" s="24"/>
      <c r="AV4495" s="24"/>
      <c r="AW4495" s="24"/>
      <c r="AX4495" s="24"/>
      <c r="AY4495" s="24"/>
    </row>
    <row r="4496" spans="3:51" s="23" customFormat="1">
      <c r="C4496" s="115"/>
      <c r="D4496" s="115"/>
      <c r="E4496" s="115"/>
      <c r="O4496" s="24"/>
      <c r="AB4496" s="24"/>
      <c r="AC4496" s="24"/>
      <c r="AD4496" s="24"/>
      <c r="AE4496" s="24"/>
      <c r="AV4496" s="24"/>
      <c r="AW4496" s="24"/>
      <c r="AX4496" s="24"/>
      <c r="AY4496" s="24"/>
    </row>
    <row r="4497" spans="3:51" s="23" customFormat="1">
      <c r="C4497" s="115"/>
      <c r="D4497" s="115"/>
      <c r="E4497" s="115"/>
      <c r="O4497" s="24"/>
      <c r="AB4497" s="24"/>
      <c r="AC4497" s="24"/>
      <c r="AD4497" s="24"/>
      <c r="AE4497" s="24"/>
      <c r="AV4497" s="24"/>
      <c r="AW4497" s="24"/>
      <c r="AX4497" s="24"/>
      <c r="AY4497" s="24"/>
    </row>
    <row r="4498" spans="3:51" s="23" customFormat="1">
      <c r="C4498" s="115"/>
      <c r="D4498" s="115"/>
      <c r="E4498" s="115"/>
      <c r="O4498" s="24"/>
      <c r="AB4498" s="24"/>
      <c r="AC4498" s="24"/>
      <c r="AD4498" s="24"/>
      <c r="AE4498" s="24"/>
      <c r="AV4498" s="24"/>
      <c r="AW4498" s="24"/>
      <c r="AX4498" s="24"/>
      <c r="AY4498" s="24"/>
    </row>
    <row r="4499" spans="3:51" s="23" customFormat="1">
      <c r="C4499" s="115"/>
      <c r="D4499" s="115"/>
      <c r="E4499" s="115"/>
      <c r="O4499" s="24"/>
      <c r="AB4499" s="24"/>
      <c r="AC4499" s="24"/>
      <c r="AD4499" s="24"/>
      <c r="AE4499" s="24"/>
      <c r="AV4499" s="24"/>
      <c r="AW4499" s="24"/>
      <c r="AX4499" s="24"/>
      <c r="AY4499" s="24"/>
    </row>
    <row r="4500" spans="3:51" s="23" customFormat="1">
      <c r="C4500" s="115"/>
      <c r="D4500" s="115"/>
      <c r="E4500" s="115"/>
      <c r="O4500" s="24"/>
      <c r="AB4500" s="24"/>
      <c r="AC4500" s="24"/>
      <c r="AD4500" s="24"/>
      <c r="AE4500" s="24"/>
      <c r="AV4500" s="24"/>
      <c r="AW4500" s="24"/>
      <c r="AX4500" s="24"/>
      <c r="AY4500" s="24"/>
    </row>
    <row r="4501" spans="3:51" s="23" customFormat="1">
      <c r="C4501" s="115"/>
      <c r="D4501" s="115"/>
      <c r="E4501" s="115"/>
      <c r="O4501" s="24"/>
      <c r="AB4501" s="24"/>
      <c r="AC4501" s="24"/>
      <c r="AD4501" s="24"/>
      <c r="AE4501" s="24"/>
      <c r="AV4501" s="24"/>
      <c r="AW4501" s="24"/>
      <c r="AX4501" s="24"/>
      <c r="AY4501" s="24"/>
    </row>
    <row r="4502" spans="3:51" s="23" customFormat="1">
      <c r="C4502" s="115"/>
      <c r="D4502" s="115"/>
      <c r="E4502" s="115"/>
      <c r="O4502" s="24"/>
      <c r="AB4502" s="24"/>
      <c r="AC4502" s="24"/>
      <c r="AD4502" s="24"/>
      <c r="AE4502" s="24"/>
      <c r="AV4502" s="24"/>
      <c r="AW4502" s="24"/>
      <c r="AX4502" s="24"/>
      <c r="AY4502" s="24"/>
    </row>
    <row r="4503" spans="3:51" s="23" customFormat="1">
      <c r="C4503" s="115"/>
      <c r="D4503" s="115"/>
      <c r="E4503" s="115"/>
      <c r="O4503" s="24"/>
      <c r="AB4503" s="24"/>
      <c r="AC4503" s="24"/>
      <c r="AD4503" s="24"/>
      <c r="AE4503" s="24"/>
      <c r="AV4503" s="24"/>
      <c r="AW4503" s="24"/>
      <c r="AX4503" s="24"/>
      <c r="AY4503" s="24"/>
    </row>
    <row r="4504" spans="3:51" s="23" customFormat="1">
      <c r="C4504" s="115"/>
      <c r="D4504" s="115"/>
      <c r="E4504" s="115"/>
      <c r="O4504" s="24"/>
      <c r="AB4504" s="24"/>
      <c r="AC4504" s="24"/>
      <c r="AD4504" s="24"/>
      <c r="AE4504" s="24"/>
      <c r="AV4504" s="24"/>
      <c r="AW4504" s="24"/>
      <c r="AX4504" s="24"/>
      <c r="AY4504" s="24"/>
    </row>
    <row r="4505" spans="3:51" s="23" customFormat="1">
      <c r="C4505" s="115"/>
      <c r="D4505" s="115"/>
      <c r="E4505" s="115"/>
      <c r="O4505" s="24"/>
      <c r="AB4505" s="24"/>
      <c r="AC4505" s="24"/>
      <c r="AD4505" s="24"/>
      <c r="AE4505" s="24"/>
      <c r="AV4505" s="24"/>
      <c r="AW4505" s="24"/>
      <c r="AX4505" s="24"/>
      <c r="AY4505" s="24"/>
    </row>
    <row r="4506" spans="3:51" s="23" customFormat="1">
      <c r="C4506" s="115"/>
      <c r="D4506" s="115"/>
      <c r="E4506" s="115"/>
      <c r="O4506" s="24"/>
      <c r="AB4506" s="24"/>
      <c r="AC4506" s="24"/>
      <c r="AD4506" s="24"/>
      <c r="AE4506" s="24"/>
      <c r="AV4506" s="24"/>
      <c r="AW4506" s="24"/>
      <c r="AX4506" s="24"/>
      <c r="AY4506" s="24"/>
    </row>
    <row r="4507" spans="3:51" s="23" customFormat="1">
      <c r="C4507" s="115"/>
      <c r="D4507" s="115"/>
      <c r="E4507" s="115"/>
      <c r="O4507" s="24"/>
      <c r="AB4507" s="24"/>
      <c r="AC4507" s="24"/>
      <c r="AD4507" s="24"/>
      <c r="AE4507" s="24"/>
      <c r="AV4507" s="24"/>
      <c r="AW4507" s="24"/>
      <c r="AX4507" s="24"/>
      <c r="AY4507" s="24"/>
    </row>
    <row r="4508" spans="3:51" s="23" customFormat="1">
      <c r="C4508" s="115"/>
      <c r="D4508" s="115"/>
      <c r="E4508" s="115"/>
      <c r="O4508" s="24"/>
      <c r="AB4508" s="24"/>
      <c r="AC4508" s="24"/>
      <c r="AD4508" s="24"/>
      <c r="AE4508" s="24"/>
      <c r="AV4508" s="24"/>
      <c r="AW4508" s="24"/>
      <c r="AX4508" s="24"/>
      <c r="AY4508" s="24"/>
    </row>
    <row r="4509" spans="3:51" s="23" customFormat="1">
      <c r="C4509" s="115"/>
      <c r="D4509" s="115"/>
      <c r="E4509" s="115"/>
      <c r="O4509" s="24"/>
      <c r="AB4509" s="24"/>
      <c r="AC4509" s="24"/>
      <c r="AD4509" s="24"/>
      <c r="AE4509" s="24"/>
      <c r="AV4509" s="24"/>
      <c r="AW4509" s="24"/>
      <c r="AX4509" s="24"/>
      <c r="AY4509" s="24"/>
    </row>
    <row r="4510" spans="3:51" s="23" customFormat="1">
      <c r="C4510" s="115"/>
      <c r="D4510" s="115"/>
      <c r="E4510" s="115"/>
      <c r="O4510" s="24"/>
      <c r="AB4510" s="24"/>
      <c r="AC4510" s="24"/>
      <c r="AD4510" s="24"/>
      <c r="AE4510" s="24"/>
      <c r="AV4510" s="24"/>
      <c r="AW4510" s="24"/>
      <c r="AX4510" s="24"/>
      <c r="AY4510" s="24"/>
    </row>
    <row r="4511" spans="3:51" s="23" customFormat="1">
      <c r="C4511" s="115"/>
      <c r="D4511" s="115"/>
      <c r="E4511" s="115"/>
      <c r="O4511" s="24"/>
      <c r="AB4511" s="24"/>
      <c r="AC4511" s="24"/>
      <c r="AD4511" s="24"/>
      <c r="AE4511" s="24"/>
      <c r="AV4511" s="24"/>
      <c r="AW4511" s="24"/>
      <c r="AX4511" s="24"/>
      <c r="AY4511" s="24"/>
    </row>
    <row r="4512" spans="3:51" s="23" customFormat="1">
      <c r="C4512" s="115"/>
      <c r="D4512" s="115"/>
      <c r="E4512" s="115"/>
      <c r="O4512" s="24"/>
      <c r="AB4512" s="24"/>
      <c r="AC4512" s="24"/>
      <c r="AD4512" s="24"/>
      <c r="AE4512" s="24"/>
      <c r="AV4512" s="24"/>
      <c r="AW4512" s="24"/>
      <c r="AX4512" s="24"/>
      <c r="AY4512" s="24"/>
    </row>
    <row r="4513" spans="3:51" s="23" customFormat="1">
      <c r="C4513" s="115"/>
      <c r="D4513" s="115"/>
      <c r="E4513" s="115"/>
      <c r="O4513" s="24"/>
      <c r="AB4513" s="24"/>
      <c r="AC4513" s="24"/>
      <c r="AD4513" s="24"/>
      <c r="AE4513" s="24"/>
      <c r="AV4513" s="24"/>
      <c r="AW4513" s="24"/>
      <c r="AX4513" s="24"/>
      <c r="AY4513" s="24"/>
    </row>
    <row r="4514" spans="3:51" s="23" customFormat="1">
      <c r="C4514" s="115"/>
      <c r="D4514" s="115"/>
      <c r="E4514" s="115"/>
      <c r="O4514" s="24"/>
      <c r="AB4514" s="24"/>
      <c r="AC4514" s="24"/>
      <c r="AD4514" s="24"/>
      <c r="AE4514" s="24"/>
      <c r="AV4514" s="24"/>
      <c r="AW4514" s="24"/>
      <c r="AX4514" s="24"/>
      <c r="AY4514" s="24"/>
    </row>
    <row r="4515" spans="3:51" s="23" customFormat="1">
      <c r="C4515" s="115"/>
      <c r="D4515" s="115"/>
      <c r="E4515" s="115"/>
      <c r="O4515" s="24"/>
      <c r="AB4515" s="24"/>
      <c r="AC4515" s="24"/>
      <c r="AD4515" s="24"/>
      <c r="AE4515" s="24"/>
      <c r="AV4515" s="24"/>
      <c r="AW4515" s="24"/>
      <c r="AX4515" s="24"/>
      <c r="AY4515" s="24"/>
    </row>
    <row r="4516" spans="3:51" s="23" customFormat="1">
      <c r="C4516" s="115"/>
      <c r="D4516" s="115"/>
      <c r="E4516" s="115"/>
      <c r="O4516" s="24"/>
      <c r="AB4516" s="24"/>
      <c r="AC4516" s="24"/>
      <c r="AD4516" s="24"/>
      <c r="AE4516" s="24"/>
      <c r="AV4516" s="24"/>
      <c r="AW4516" s="24"/>
      <c r="AX4516" s="24"/>
      <c r="AY4516" s="24"/>
    </row>
    <row r="4517" spans="3:51" s="23" customFormat="1">
      <c r="C4517" s="115"/>
      <c r="D4517" s="115"/>
      <c r="E4517" s="115"/>
      <c r="O4517" s="24"/>
      <c r="AB4517" s="24"/>
      <c r="AC4517" s="24"/>
      <c r="AD4517" s="24"/>
      <c r="AE4517" s="24"/>
      <c r="AV4517" s="24"/>
      <c r="AW4517" s="24"/>
      <c r="AX4517" s="24"/>
      <c r="AY4517" s="24"/>
    </row>
    <row r="4518" spans="3:51" s="23" customFormat="1">
      <c r="C4518" s="115"/>
      <c r="D4518" s="115"/>
      <c r="E4518" s="115"/>
      <c r="O4518" s="24"/>
      <c r="AB4518" s="24"/>
      <c r="AC4518" s="24"/>
      <c r="AD4518" s="24"/>
      <c r="AE4518" s="24"/>
      <c r="AV4518" s="24"/>
      <c r="AW4518" s="24"/>
      <c r="AX4518" s="24"/>
      <c r="AY4518" s="24"/>
    </row>
    <row r="4519" spans="3:51" s="23" customFormat="1">
      <c r="C4519" s="115"/>
      <c r="D4519" s="115"/>
      <c r="E4519" s="115"/>
      <c r="O4519" s="24"/>
      <c r="AB4519" s="24"/>
      <c r="AC4519" s="24"/>
      <c r="AD4519" s="24"/>
      <c r="AE4519" s="24"/>
      <c r="AV4519" s="24"/>
      <c r="AW4519" s="24"/>
      <c r="AX4519" s="24"/>
      <c r="AY4519" s="24"/>
    </row>
    <row r="4520" spans="3:51" s="23" customFormat="1">
      <c r="C4520" s="115"/>
      <c r="D4520" s="115"/>
      <c r="E4520" s="115"/>
      <c r="O4520" s="24"/>
      <c r="AB4520" s="24"/>
      <c r="AC4520" s="24"/>
      <c r="AD4520" s="24"/>
      <c r="AE4520" s="24"/>
      <c r="AV4520" s="24"/>
      <c r="AW4520" s="24"/>
      <c r="AX4520" s="24"/>
      <c r="AY4520" s="24"/>
    </row>
    <row r="4521" spans="3:51" s="23" customFormat="1">
      <c r="C4521" s="115"/>
      <c r="D4521" s="115"/>
      <c r="E4521" s="115"/>
      <c r="O4521" s="24"/>
      <c r="AB4521" s="24"/>
      <c r="AC4521" s="24"/>
      <c r="AD4521" s="24"/>
      <c r="AE4521" s="24"/>
      <c r="AV4521" s="24"/>
      <c r="AW4521" s="24"/>
      <c r="AX4521" s="24"/>
      <c r="AY4521" s="24"/>
    </row>
    <row r="4522" spans="3:51" s="23" customFormat="1">
      <c r="C4522" s="115"/>
      <c r="D4522" s="115"/>
      <c r="E4522" s="115"/>
      <c r="O4522" s="24"/>
      <c r="AB4522" s="24"/>
      <c r="AC4522" s="24"/>
      <c r="AD4522" s="24"/>
      <c r="AE4522" s="24"/>
      <c r="AV4522" s="24"/>
      <c r="AW4522" s="24"/>
      <c r="AX4522" s="24"/>
      <c r="AY4522" s="24"/>
    </row>
    <row r="4523" spans="3:51" s="23" customFormat="1">
      <c r="C4523" s="115"/>
      <c r="D4523" s="115"/>
      <c r="E4523" s="115"/>
      <c r="O4523" s="24"/>
      <c r="AB4523" s="24"/>
      <c r="AC4523" s="24"/>
      <c r="AD4523" s="24"/>
      <c r="AE4523" s="24"/>
      <c r="AV4523" s="24"/>
      <c r="AW4523" s="24"/>
      <c r="AX4523" s="24"/>
      <c r="AY4523" s="24"/>
    </row>
    <row r="4524" spans="3:51" s="23" customFormat="1">
      <c r="C4524" s="115"/>
      <c r="D4524" s="115"/>
      <c r="E4524" s="115"/>
      <c r="O4524" s="24"/>
      <c r="AB4524" s="24"/>
      <c r="AC4524" s="24"/>
      <c r="AD4524" s="24"/>
      <c r="AE4524" s="24"/>
      <c r="AV4524" s="24"/>
      <c r="AW4524" s="24"/>
      <c r="AX4524" s="24"/>
      <c r="AY4524" s="24"/>
    </row>
    <row r="4525" spans="3:51" s="23" customFormat="1">
      <c r="C4525" s="115"/>
      <c r="D4525" s="115"/>
      <c r="E4525" s="115"/>
      <c r="O4525" s="24"/>
      <c r="AB4525" s="24"/>
      <c r="AC4525" s="24"/>
      <c r="AD4525" s="24"/>
      <c r="AE4525" s="24"/>
      <c r="AV4525" s="24"/>
      <c r="AW4525" s="24"/>
      <c r="AX4525" s="24"/>
      <c r="AY4525" s="24"/>
    </row>
    <row r="4526" spans="3:51" s="23" customFormat="1">
      <c r="C4526" s="115"/>
      <c r="D4526" s="115"/>
      <c r="E4526" s="115"/>
      <c r="O4526" s="24"/>
      <c r="AB4526" s="24"/>
      <c r="AC4526" s="24"/>
      <c r="AD4526" s="24"/>
      <c r="AE4526" s="24"/>
      <c r="AV4526" s="24"/>
      <c r="AW4526" s="24"/>
      <c r="AX4526" s="24"/>
      <c r="AY4526" s="24"/>
    </row>
    <row r="4527" spans="3:51" s="23" customFormat="1">
      <c r="C4527" s="115"/>
      <c r="D4527" s="115"/>
      <c r="E4527" s="115"/>
      <c r="O4527" s="24"/>
      <c r="AB4527" s="24"/>
      <c r="AC4527" s="24"/>
      <c r="AD4527" s="24"/>
      <c r="AE4527" s="24"/>
      <c r="AV4527" s="24"/>
      <c r="AW4527" s="24"/>
      <c r="AX4527" s="24"/>
      <c r="AY4527" s="24"/>
    </row>
    <row r="4528" spans="3:51" s="23" customFormat="1">
      <c r="C4528" s="115"/>
      <c r="D4528" s="115"/>
      <c r="E4528" s="115"/>
      <c r="O4528" s="24"/>
      <c r="AB4528" s="24"/>
      <c r="AC4528" s="24"/>
      <c r="AD4528" s="24"/>
      <c r="AE4528" s="24"/>
      <c r="AV4528" s="24"/>
      <c r="AW4528" s="24"/>
      <c r="AX4528" s="24"/>
      <c r="AY4528" s="24"/>
    </row>
    <row r="4529" spans="3:51" s="23" customFormat="1">
      <c r="C4529" s="115"/>
      <c r="D4529" s="115"/>
      <c r="E4529" s="115"/>
      <c r="O4529" s="24"/>
      <c r="AB4529" s="24"/>
      <c r="AC4529" s="24"/>
      <c r="AD4529" s="24"/>
      <c r="AE4529" s="24"/>
      <c r="AV4529" s="24"/>
      <c r="AW4529" s="24"/>
      <c r="AX4529" s="24"/>
      <c r="AY4529" s="24"/>
    </row>
    <row r="4530" spans="3:51" s="23" customFormat="1">
      <c r="C4530" s="115"/>
      <c r="D4530" s="115"/>
      <c r="E4530" s="115"/>
      <c r="O4530" s="24"/>
      <c r="AB4530" s="24"/>
      <c r="AC4530" s="24"/>
      <c r="AD4530" s="24"/>
      <c r="AE4530" s="24"/>
      <c r="AV4530" s="24"/>
      <c r="AW4530" s="24"/>
      <c r="AX4530" s="24"/>
      <c r="AY4530" s="24"/>
    </row>
    <row r="4531" spans="3:51" s="23" customFormat="1">
      <c r="C4531" s="115"/>
      <c r="D4531" s="115"/>
      <c r="E4531" s="115"/>
      <c r="O4531" s="24"/>
      <c r="AB4531" s="24"/>
      <c r="AC4531" s="24"/>
      <c r="AD4531" s="24"/>
      <c r="AE4531" s="24"/>
      <c r="AV4531" s="24"/>
      <c r="AW4531" s="24"/>
      <c r="AX4531" s="24"/>
      <c r="AY4531" s="24"/>
    </row>
    <row r="4532" spans="3:51" s="23" customFormat="1">
      <c r="C4532" s="115"/>
      <c r="D4532" s="115"/>
      <c r="E4532" s="115"/>
      <c r="O4532" s="24"/>
      <c r="AB4532" s="24"/>
      <c r="AC4532" s="24"/>
      <c r="AD4532" s="24"/>
      <c r="AE4532" s="24"/>
      <c r="AV4532" s="24"/>
      <c r="AW4532" s="24"/>
      <c r="AX4532" s="24"/>
      <c r="AY4532" s="24"/>
    </row>
    <row r="4533" spans="3:51" s="23" customFormat="1">
      <c r="C4533" s="115"/>
      <c r="D4533" s="115"/>
      <c r="E4533" s="115"/>
      <c r="O4533" s="24"/>
      <c r="AB4533" s="24"/>
      <c r="AC4533" s="24"/>
      <c r="AD4533" s="24"/>
      <c r="AE4533" s="24"/>
      <c r="AV4533" s="24"/>
      <c r="AW4533" s="24"/>
      <c r="AX4533" s="24"/>
      <c r="AY4533" s="24"/>
    </row>
    <row r="4534" spans="3:51" s="23" customFormat="1">
      <c r="C4534" s="115"/>
      <c r="D4534" s="115"/>
      <c r="E4534" s="115"/>
      <c r="O4534" s="24"/>
      <c r="AB4534" s="24"/>
      <c r="AC4534" s="24"/>
      <c r="AD4534" s="24"/>
      <c r="AE4534" s="24"/>
      <c r="AV4534" s="24"/>
      <c r="AW4534" s="24"/>
      <c r="AX4534" s="24"/>
      <c r="AY4534" s="24"/>
    </row>
    <row r="4535" spans="3:51" s="23" customFormat="1">
      <c r="C4535" s="115"/>
      <c r="D4535" s="115"/>
      <c r="E4535" s="115"/>
      <c r="O4535" s="24"/>
      <c r="AB4535" s="24"/>
      <c r="AC4535" s="24"/>
      <c r="AD4535" s="24"/>
      <c r="AE4535" s="24"/>
      <c r="AV4535" s="24"/>
      <c r="AW4535" s="24"/>
      <c r="AX4535" s="24"/>
      <c r="AY4535" s="24"/>
    </row>
    <row r="4536" spans="3:51" s="23" customFormat="1">
      <c r="C4536" s="115"/>
      <c r="D4536" s="115"/>
      <c r="E4536" s="115"/>
      <c r="O4536" s="24"/>
      <c r="AB4536" s="24"/>
      <c r="AC4536" s="24"/>
      <c r="AD4536" s="24"/>
      <c r="AE4536" s="24"/>
      <c r="AV4536" s="24"/>
      <c r="AW4536" s="24"/>
      <c r="AX4536" s="24"/>
      <c r="AY4536" s="24"/>
    </row>
    <row r="4537" spans="3:51" s="23" customFormat="1">
      <c r="C4537" s="115"/>
      <c r="D4537" s="115"/>
      <c r="E4537" s="115"/>
      <c r="O4537" s="24"/>
      <c r="AB4537" s="24"/>
      <c r="AC4537" s="24"/>
      <c r="AD4537" s="24"/>
      <c r="AE4537" s="24"/>
      <c r="AV4537" s="24"/>
      <c r="AW4537" s="24"/>
      <c r="AX4537" s="24"/>
      <c r="AY4537" s="24"/>
    </row>
    <row r="4538" spans="3:51" s="23" customFormat="1">
      <c r="C4538" s="115"/>
      <c r="D4538" s="115"/>
      <c r="E4538" s="115"/>
      <c r="O4538" s="24"/>
      <c r="AB4538" s="24"/>
      <c r="AC4538" s="24"/>
      <c r="AD4538" s="24"/>
      <c r="AE4538" s="24"/>
      <c r="AV4538" s="24"/>
      <c r="AW4538" s="24"/>
      <c r="AX4538" s="24"/>
      <c r="AY4538" s="24"/>
    </row>
    <row r="4539" spans="3:51" s="23" customFormat="1">
      <c r="C4539" s="115"/>
      <c r="D4539" s="115"/>
      <c r="E4539" s="115"/>
      <c r="O4539" s="24"/>
      <c r="AB4539" s="24"/>
      <c r="AC4539" s="24"/>
      <c r="AD4539" s="24"/>
      <c r="AE4539" s="24"/>
      <c r="AV4539" s="24"/>
      <c r="AW4539" s="24"/>
      <c r="AX4539" s="24"/>
      <c r="AY4539" s="24"/>
    </row>
    <row r="4540" spans="3:51" s="23" customFormat="1">
      <c r="C4540" s="115"/>
      <c r="D4540" s="115"/>
      <c r="E4540" s="115"/>
      <c r="O4540" s="24"/>
      <c r="AB4540" s="24"/>
      <c r="AC4540" s="24"/>
      <c r="AD4540" s="24"/>
      <c r="AE4540" s="24"/>
      <c r="AV4540" s="24"/>
      <c r="AW4540" s="24"/>
      <c r="AX4540" s="24"/>
      <c r="AY4540" s="24"/>
    </row>
    <row r="4541" spans="3:51" s="23" customFormat="1">
      <c r="C4541" s="115"/>
      <c r="D4541" s="115"/>
      <c r="E4541" s="115"/>
      <c r="O4541" s="24"/>
      <c r="AB4541" s="24"/>
      <c r="AC4541" s="24"/>
      <c r="AD4541" s="24"/>
      <c r="AE4541" s="24"/>
      <c r="AV4541" s="24"/>
      <c r="AW4541" s="24"/>
      <c r="AX4541" s="24"/>
      <c r="AY4541" s="24"/>
    </row>
    <row r="4542" spans="3:51" s="23" customFormat="1">
      <c r="C4542" s="115"/>
      <c r="D4542" s="115"/>
      <c r="E4542" s="115"/>
      <c r="O4542" s="24"/>
      <c r="AB4542" s="24"/>
      <c r="AC4542" s="24"/>
      <c r="AD4542" s="24"/>
      <c r="AE4542" s="24"/>
      <c r="AV4542" s="24"/>
      <c r="AW4542" s="24"/>
      <c r="AX4542" s="24"/>
      <c r="AY4542" s="24"/>
    </row>
    <row r="4543" spans="3:51" s="23" customFormat="1">
      <c r="C4543" s="115"/>
      <c r="D4543" s="115"/>
      <c r="E4543" s="115"/>
      <c r="O4543" s="24"/>
      <c r="AB4543" s="24"/>
      <c r="AC4543" s="24"/>
      <c r="AD4543" s="24"/>
      <c r="AE4543" s="24"/>
      <c r="AV4543" s="24"/>
      <c r="AW4543" s="24"/>
      <c r="AX4543" s="24"/>
      <c r="AY4543" s="24"/>
    </row>
    <row r="4544" spans="3:51" s="23" customFormat="1">
      <c r="C4544" s="115"/>
      <c r="D4544" s="115"/>
      <c r="E4544" s="115"/>
      <c r="O4544" s="24"/>
      <c r="AB4544" s="24"/>
      <c r="AC4544" s="24"/>
      <c r="AD4544" s="24"/>
      <c r="AE4544" s="24"/>
      <c r="AV4544" s="24"/>
      <c r="AW4544" s="24"/>
      <c r="AX4544" s="24"/>
      <c r="AY4544" s="24"/>
    </row>
    <row r="4545" spans="3:51" s="23" customFormat="1">
      <c r="C4545" s="115"/>
      <c r="D4545" s="115"/>
      <c r="E4545" s="115"/>
      <c r="O4545" s="24"/>
      <c r="AB4545" s="24"/>
      <c r="AC4545" s="24"/>
      <c r="AD4545" s="24"/>
      <c r="AE4545" s="24"/>
      <c r="AV4545" s="24"/>
      <c r="AW4545" s="24"/>
      <c r="AX4545" s="24"/>
      <c r="AY4545" s="24"/>
    </row>
    <row r="4546" spans="3:51" s="23" customFormat="1">
      <c r="C4546" s="115"/>
      <c r="D4546" s="115"/>
      <c r="E4546" s="115"/>
      <c r="O4546" s="24"/>
      <c r="AB4546" s="24"/>
      <c r="AC4546" s="24"/>
      <c r="AD4546" s="24"/>
      <c r="AE4546" s="24"/>
      <c r="AV4546" s="24"/>
      <c r="AW4546" s="24"/>
      <c r="AX4546" s="24"/>
      <c r="AY4546" s="24"/>
    </row>
    <row r="4547" spans="3:51" s="23" customFormat="1">
      <c r="C4547" s="115"/>
      <c r="D4547" s="115"/>
      <c r="E4547" s="115"/>
      <c r="O4547" s="24"/>
      <c r="AB4547" s="24"/>
      <c r="AC4547" s="24"/>
      <c r="AD4547" s="24"/>
      <c r="AE4547" s="24"/>
      <c r="AV4547" s="24"/>
      <c r="AW4547" s="24"/>
      <c r="AX4547" s="24"/>
      <c r="AY4547" s="24"/>
    </row>
    <row r="4548" spans="3:51" s="23" customFormat="1">
      <c r="C4548" s="115"/>
      <c r="D4548" s="115"/>
      <c r="E4548" s="115"/>
      <c r="O4548" s="24"/>
      <c r="AB4548" s="24"/>
      <c r="AC4548" s="24"/>
      <c r="AD4548" s="24"/>
      <c r="AE4548" s="24"/>
      <c r="AV4548" s="24"/>
      <c r="AW4548" s="24"/>
      <c r="AX4548" s="24"/>
      <c r="AY4548" s="24"/>
    </row>
    <row r="4549" spans="3:51" s="23" customFormat="1">
      <c r="C4549" s="115"/>
      <c r="D4549" s="115"/>
      <c r="E4549" s="115"/>
      <c r="O4549" s="24"/>
      <c r="AB4549" s="24"/>
      <c r="AC4549" s="24"/>
      <c r="AD4549" s="24"/>
      <c r="AE4549" s="24"/>
      <c r="AV4549" s="24"/>
      <c r="AW4549" s="24"/>
      <c r="AX4549" s="24"/>
      <c r="AY4549" s="24"/>
    </row>
    <row r="4550" spans="3:51" s="23" customFormat="1">
      <c r="C4550" s="115"/>
      <c r="D4550" s="115"/>
      <c r="E4550" s="115"/>
      <c r="O4550" s="24"/>
      <c r="AB4550" s="24"/>
      <c r="AC4550" s="24"/>
      <c r="AD4550" s="24"/>
      <c r="AE4550" s="24"/>
      <c r="AV4550" s="24"/>
      <c r="AW4550" s="24"/>
      <c r="AX4550" s="24"/>
      <c r="AY4550" s="24"/>
    </row>
    <row r="4551" spans="3:51" s="23" customFormat="1">
      <c r="C4551" s="115"/>
      <c r="D4551" s="115"/>
      <c r="E4551" s="115"/>
      <c r="O4551" s="24"/>
      <c r="AB4551" s="24"/>
      <c r="AC4551" s="24"/>
      <c r="AD4551" s="24"/>
      <c r="AE4551" s="24"/>
      <c r="AV4551" s="24"/>
      <c r="AW4551" s="24"/>
      <c r="AX4551" s="24"/>
      <c r="AY4551" s="24"/>
    </row>
    <row r="4552" spans="3:51" s="23" customFormat="1">
      <c r="C4552" s="115"/>
      <c r="D4552" s="115"/>
      <c r="E4552" s="115"/>
      <c r="O4552" s="24"/>
      <c r="AB4552" s="24"/>
      <c r="AC4552" s="24"/>
      <c r="AD4552" s="24"/>
      <c r="AE4552" s="24"/>
      <c r="AV4552" s="24"/>
      <c r="AW4552" s="24"/>
      <c r="AX4552" s="24"/>
      <c r="AY4552" s="24"/>
    </row>
    <row r="4553" spans="3:51" s="23" customFormat="1">
      <c r="C4553" s="115"/>
      <c r="D4553" s="115"/>
      <c r="E4553" s="115"/>
      <c r="O4553" s="24"/>
      <c r="AB4553" s="24"/>
      <c r="AC4553" s="24"/>
      <c r="AD4553" s="24"/>
      <c r="AE4553" s="24"/>
      <c r="AV4553" s="24"/>
      <c r="AW4553" s="24"/>
      <c r="AX4553" s="24"/>
      <c r="AY4553" s="24"/>
    </row>
    <row r="4554" spans="3:51" s="23" customFormat="1">
      <c r="C4554" s="115"/>
      <c r="D4554" s="115"/>
      <c r="E4554" s="115"/>
      <c r="O4554" s="24"/>
      <c r="AB4554" s="24"/>
      <c r="AC4554" s="24"/>
      <c r="AD4554" s="24"/>
      <c r="AE4554" s="24"/>
      <c r="AV4554" s="24"/>
      <c r="AW4554" s="24"/>
      <c r="AX4554" s="24"/>
      <c r="AY4554" s="24"/>
    </row>
    <row r="4555" spans="3:51" s="23" customFormat="1">
      <c r="C4555" s="115"/>
      <c r="D4555" s="115"/>
      <c r="E4555" s="115"/>
      <c r="O4555" s="24"/>
      <c r="AB4555" s="24"/>
      <c r="AC4555" s="24"/>
      <c r="AD4555" s="24"/>
      <c r="AE4555" s="24"/>
      <c r="AV4555" s="24"/>
      <c r="AW4555" s="24"/>
      <c r="AX4555" s="24"/>
      <c r="AY4555" s="24"/>
    </row>
    <row r="4556" spans="3:51" s="23" customFormat="1">
      <c r="C4556" s="115"/>
      <c r="D4556" s="115"/>
      <c r="E4556" s="115"/>
      <c r="O4556" s="24"/>
      <c r="AB4556" s="24"/>
      <c r="AC4556" s="24"/>
      <c r="AD4556" s="24"/>
      <c r="AE4556" s="24"/>
      <c r="AV4556" s="24"/>
      <c r="AW4556" s="24"/>
      <c r="AX4556" s="24"/>
      <c r="AY4556" s="24"/>
    </row>
    <row r="4557" spans="3:51" s="23" customFormat="1">
      <c r="C4557" s="115"/>
      <c r="D4557" s="115"/>
      <c r="E4557" s="115"/>
      <c r="O4557" s="24"/>
      <c r="AB4557" s="24"/>
      <c r="AC4557" s="24"/>
      <c r="AD4557" s="24"/>
      <c r="AE4557" s="24"/>
      <c r="AV4557" s="24"/>
      <c r="AW4557" s="24"/>
      <c r="AX4557" s="24"/>
      <c r="AY4557" s="24"/>
    </row>
    <row r="4558" spans="3:51" s="23" customFormat="1">
      <c r="C4558" s="115"/>
      <c r="D4558" s="115"/>
      <c r="E4558" s="115"/>
      <c r="O4558" s="24"/>
      <c r="AB4558" s="24"/>
      <c r="AC4558" s="24"/>
      <c r="AD4558" s="24"/>
      <c r="AE4558" s="24"/>
      <c r="AV4558" s="24"/>
      <c r="AW4558" s="24"/>
      <c r="AX4558" s="24"/>
      <c r="AY4558" s="24"/>
    </row>
    <row r="4559" spans="3:51" s="23" customFormat="1">
      <c r="C4559" s="115"/>
      <c r="D4559" s="115"/>
      <c r="E4559" s="115"/>
      <c r="O4559" s="24"/>
      <c r="AB4559" s="24"/>
      <c r="AC4559" s="24"/>
      <c r="AD4559" s="24"/>
      <c r="AE4559" s="24"/>
      <c r="AV4559" s="24"/>
      <c r="AW4559" s="24"/>
      <c r="AX4559" s="24"/>
      <c r="AY4559" s="24"/>
    </row>
    <row r="4560" spans="3:51" s="23" customFormat="1">
      <c r="C4560" s="115"/>
      <c r="D4560" s="115"/>
      <c r="E4560" s="115"/>
      <c r="O4560" s="24"/>
      <c r="AB4560" s="24"/>
      <c r="AC4560" s="24"/>
      <c r="AD4560" s="24"/>
      <c r="AE4560" s="24"/>
      <c r="AV4560" s="24"/>
      <c r="AW4560" s="24"/>
      <c r="AX4560" s="24"/>
      <c r="AY4560" s="24"/>
    </row>
    <row r="4561" spans="3:51" s="23" customFormat="1">
      <c r="C4561" s="115"/>
      <c r="D4561" s="115"/>
      <c r="E4561" s="115"/>
      <c r="O4561" s="24"/>
      <c r="AB4561" s="24"/>
      <c r="AC4561" s="24"/>
      <c r="AD4561" s="24"/>
      <c r="AE4561" s="24"/>
      <c r="AV4561" s="24"/>
      <c r="AW4561" s="24"/>
      <c r="AX4561" s="24"/>
      <c r="AY4561" s="24"/>
    </row>
    <row r="4562" spans="3:51" s="23" customFormat="1">
      <c r="C4562" s="115"/>
      <c r="D4562" s="115"/>
      <c r="E4562" s="115"/>
      <c r="O4562" s="24"/>
      <c r="AB4562" s="24"/>
      <c r="AC4562" s="24"/>
      <c r="AD4562" s="24"/>
      <c r="AE4562" s="24"/>
      <c r="AV4562" s="24"/>
      <c r="AW4562" s="24"/>
      <c r="AX4562" s="24"/>
      <c r="AY4562" s="24"/>
    </row>
    <row r="4563" spans="3:51" s="23" customFormat="1">
      <c r="C4563" s="115"/>
      <c r="D4563" s="115"/>
      <c r="E4563" s="115"/>
      <c r="O4563" s="24"/>
      <c r="AB4563" s="24"/>
      <c r="AC4563" s="24"/>
      <c r="AD4563" s="24"/>
      <c r="AE4563" s="24"/>
      <c r="AV4563" s="24"/>
      <c r="AW4563" s="24"/>
      <c r="AX4563" s="24"/>
      <c r="AY4563" s="24"/>
    </row>
    <row r="4564" spans="3:51" s="23" customFormat="1">
      <c r="C4564" s="115"/>
      <c r="D4564" s="115"/>
      <c r="E4564" s="115"/>
      <c r="O4564" s="24"/>
      <c r="AB4564" s="24"/>
      <c r="AC4564" s="24"/>
      <c r="AD4564" s="24"/>
      <c r="AE4564" s="24"/>
      <c r="AV4564" s="24"/>
      <c r="AW4564" s="24"/>
      <c r="AX4564" s="24"/>
      <c r="AY4564" s="24"/>
    </row>
    <row r="4565" spans="3:51" s="23" customFormat="1">
      <c r="C4565" s="115"/>
      <c r="D4565" s="115"/>
      <c r="E4565" s="115"/>
      <c r="O4565" s="24"/>
      <c r="AB4565" s="24"/>
      <c r="AC4565" s="24"/>
      <c r="AD4565" s="24"/>
      <c r="AE4565" s="24"/>
      <c r="AV4565" s="24"/>
      <c r="AW4565" s="24"/>
      <c r="AX4565" s="24"/>
      <c r="AY4565" s="24"/>
    </row>
    <row r="4566" spans="3:51" s="23" customFormat="1">
      <c r="C4566" s="115"/>
      <c r="D4566" s="115"/>
      <c r="E4566" s="115"/>
      <c r="O4566" s="24"/>
      <c r="AB4566" s="24"/>
      <c r="AC4566" s="24"/>
      <c r="AD4566" s="24"/>
      <c r="AE4566" s="24"/>
      <c r="AV4566" s="24"/>
      <c r="AW4566" s="24"/>
      <c r="AX4566" s="24"/>
      <c r="AY4566" s="24"/>
    </row>
    <row r="4567" spans="3:51" s="23" customFormat="1">
      <c r="C4567" s="115"/>
      <c r="D4567" s="115"/>
      <c r="E4567" s="115"/>
      <c r="O4567" s="24"/>
      <c r="AB4567" s="24"/>
      <c r="AC4567" s="24"/>
      <c r="AD4567" s="24"/>
      <c r="AE4567" s="24"/>
      <c r="AV4567" s="24"/>
      <c r="AW4567" s="24"/>
      <c r="AX4567" s="24"/>
      <c r="AY4567" s="24"/>
    </row>
    <row r="4568" spans="3:51" s="23" customFormat="1">
      <c r="C4568" s="115"/>
      <c r="D4568" s="115"/>
      <c r="E4568" s="115"/>
      <c r="O4568" s="24"/>
      <c r="AB4568" s="24"/>
      <c r="AC4568" s="24"/>
      <c r="AD4568" s="24"/>
      <c r="AE4568" s="24"/>
      <c r="AV4568" s="24"/>
      <c r="AW4568" s="24"/>
      <c r="AX4568" s="24"/>
      <c r="AY4568" s="24"/>
    </row>
    <row r="4569" spans="3:51" s="23" customFormat="1">
      <c r="C4569" s="115"/>
      <c r="D4569" s="115"/>
      <c r="E4569" s="115"/>
      <c r="O4569" s="24"/>
      <c r="AB4569" s="24"/>
      <c r="AC4569" s="24"/>
      <c r="AD4569" s="24"/>
      <c r="AE4569" s="24"/>
      <c r="AV4569" s="24"/>
      <c r="AW4569" s="24"/>
      <c r="AX4569" s="24"/>
      <c r="AY4569" s="24"/>
    </row>
    <row r="4570" spans="3:51" s="23" customFormat="1">
      <c r="C4570" s="115"/>
      <c r="D4570" s="115"/>
      <c r="E4570" s="115"/>
      <c r="O4570" s="24"/>
      <c r="AB4570" s="24"/>
      <c r="AC4570" s="24"/>
      <c r="AD4570" s="24"/>
      <c r="AE4570" s="24"/>
      <c r="AV4570" s="24"/>
      <c r="AW4570" s="24"/>
      <c r="AX4570" s="24"/>
      <c r="AY4570" s="24"/>
    </row>
    <row r="4571" spans="3:51" s="23" customFormat="1">
      <c r="C4571" s="115"/>
      <c r="D4571" s="115"/>
      <c r="E4571" s="115"/>
      <c r="O4571" s="24"/>
      <c r="AB4571" s="24"/>
      <c r="AC4571" s="24"/>
      <c r="AD4571" s="24"/>
      <c r="AE4571" s="24"/>
      <c r="AV4571" s="24"/>
      <c r="AW4571" s="24"/>
      <c r="AX4571" s="24"/>
      <c r="AY4571" s="24"/>
    </row>
    <row r="4572" spans="3:51" s="23" customFormat="1">
      <c r="C4572" s="115"/>
      <c r="D4572" s="115"/>
      <c r="E4572" s="115"/>
      <c r="O4572" s="24"/>
      <c r="AB4572" s="24"/>
      <c r="AC4572" s="24"/>
      <c r="AD4572" s="24"/>
      <c r="AE4572" s="24"/>
      <c r="AV4572" s="24"/>
      <c r="AW4572" s="24"/>
      <c r="AX4572" s="24"/>
      <c r="AY4572" s="24"/>
    </row>
    <row r="4573" spans="3:51" s="23" customFormat="1">
      <c r="C4573" s="115"/>
      <c r="D4573" s="115"/>
      <c r="E4573" s="115"/>
      <c r="O4573" s="24"/>
      <c r="AB4573" s="24"/>
      <c r="AC4573" s="24"/>
      <c r="AD4573" s="24"/>
      <c r="AE4573" s="24"/>
      <c r="AV4573" s="24"/>
      <c r="AW4573" s="24"/>
      <c r="AX4573" s="24"/>
      <c r="AY4573" s="24"/>
    </row>
    <row r="4574" spans="3:51" s="23" customFormat="1">
      <c r="C4574" s="115"/>
      <c r="D4574" s="115"/>
      <c r="E4574" s="115"/>
      <c r="O4574" s="24"/>
      <c r="AB4574" s="24"/>
      <c r="AC4574" s="24"/>
      <c r="AD4574" s="24"/>
      <c r="AE4574" s="24"/>
      <c r="AV4574" s="24"/>
      <c r="AW4574" s="24"/>
      <c r="AX4574" s="24"/>
      <c r="AY4574" s="24"/>
    </row>
    <row r="4575" spans="3:51" s="23" customFormat="1">
      <c r="C4575" s="115"/>
      <c r="D4575" s="115"/>
      <c r="E4575" s="115"/>
      <c r="O4575" s="24"/>
      <c r="AB4575" s="24"/>
      <c r="AC4575" s="24"/>
      <c r="AD4575" s="24"/>
      <c r="AE4575" s="24"/>
      <c r="AV4575" s="24"/>
      <c r="AW4575" s="24"/>
      <c r="AX4575" s="24"/>
      <c r="AY4575" s="24"/>
    </row>
    <row r="4576" spans="3:51" s="23" customFormat="1">
      <c r="C4576" s="115"/>
      <c r="D4576" s="115"/>
      <c r="E4576" s="115"/>
      <c r="O4576" s="24"/>
      <c r="AB4576" s="24"/>
      <c r="AC4576" s="24"/>
      <c r="AD4576" s="24"/>
      <c r="AE4576" s="24"/>
      <c r="AV4576" s="24"/>
      <c r="AW4576" s="24"/>
      <c r="AX4576" s="24"/>
      <c r="AY4576" s="24"/>
    </row>
    <row r="4577" spans="3:51" s="23" customFormat="1">
      <c r="C4577" s="115"/>
      <c r="D4577" s="115"/>
      <c r="E4577" s="115"/>
      <c r="O4577" s="24"/>
      <c r="AB4577" s="24"/>
      <c r="AC4577" s="24"/>
      <c r="AD4577" s="24"/>
      <c r="AE4577" s="24"/>
      <c r="AV4577" s="24"/>
      <c r="AW4577" s="24"/>
      <c r="AX4577" s="24"/>
      <c r="AY4577" s="24"/>
    </row>
    <row r="4578" spans="3:51" s="23" customFormat="1">
      <c r="C4578" s="115"/>
      <c r="D4578" s="115"/>
      <c r="E4578" s="115"/>
      <c r="O4578" s="24"/>
      <c r="AB4578" s="24"/>
      <c r="AC4578" s="24"/>
      <c r="AD4578" s="24"/>
      <c r="AE4578" s="24"/>
      <c r="AV4578" s="24"/>
      <c r="AW4578" s="24"/>
      <c r="AX4578" s="24"/>
      <c r="AY4578" s="24"/>
    </row>
    <row r="4579" spans="3:51" s="23" customFormat="1">
      <c r="C4579" s="115"/>
      <c r="D4579" s="115"/>
      <c r="E4579" s="115"/>
      <c r="O4579" s="24"/>
      <c r="AB4579" s="24"/>
      <c r="AC4579" s="24"/>
      <c r="AD4579" s="24"/>
      <c r="AE4579" s="24"/>
      <c r="AV4579" s="24"/>
      <c r="AW4579" s="24"/>
      <c r="AX4579" s="24"/>
      <c r="AY4579" s="24"/>
    </row>
    <row r="4580" spans="3:51" s="23" customFormat="1">
      <c r="C4580" s="115"/>
      <c r="D4580" s="115"/>
      <c r="E4580" s="115"/>
      <c r="O4580" s="24"/>
      <c r="AB4580" s="24"/>
      <c r="AC4580" s="24"/>
      <c r="AD4580" s="24"/>
      <c r="AE4580" s="24"/>
      <c r="AV4580" s="24"/>
      <c r="AW4580" s="24"/>
      <c r="AX4580" s="24"/>
      <c r="AY4580" s="24"/>
    </row>
    <row r="4581" spans="3:51" s="23" customFormat="1">
      <c r="C4581" s="115"/>
      <c r="D4581" s="115"/>
      <c r="E4581" s="115"/>
      <c r="O4581" s="24"/>
      <c r="AB4581" s="24"/>
      <c r="AC4581" s="24"/>
      <c r="AD4581" s="24"/>
      <c r="AE4581" s="24"/>
      <c r="AV4581" s="24"/>
      <c r="AW4581" s="24"/>
      <c r="AX4581" s="24"/>
      <c r="AY4581" s="24"/>
    </row>
    <row r="4582" spans="3:51" s="23" customFormat="1">
      <c r="C4582" s="115"/>
      <c r="D4582" s="115"/>
      <c r="E4582" s="115"/>
      <c r="O4582" s="24"/>
      <c r="AB4582" s="24"/>
      <c r="AC4582" s="24"/>
      <c r="AD4582" s="24"/>
      <c r="AE4582" s="24"/>
      <c r="AV4582" s="24"/>
      <c r="AW4582" s="24"/>
      <c r="AX4582" s="24"/>
      <c r="AY4582" s="24"/>
    </row>
    <row r="4583" spans="3:51" s="23" customFormat="1">
      <c r="C4583" s="115"/>
      <c r="D4583" s="115"/>
      <c r="E4583" s="115"/>
      <c r="O4583" s="24"/>
      <c r="AB4583" s="24"/>
      <c r="AC4583" s="24"/>
      <c r="AD4583" s="24"/>
      <c r="AE4583" s="24"/>
      <c r="AV4583" s="24"/>
      <c r="AW4583" s="24"/>
      <c r="AX4583" s="24"/>
      <c r="AY4583" s="24"/>
    </row>
    <row r="4584" spans="3:51" s="23" customFormat="1">
      <c r="C4584" s="115"/>
      <c r="D4584" s="115"/>
      <c r="E4584" s="115"/>
      <c r="O4584" s="24"/>
      <c r="AB4584" s="24"/>
      <c r="AC4584" s="24"/>
      <c r="AD4584" s="24"/>
      <c r="AE4584" s="24"/>
      <c r="AV4584" s="24"/>
      <c r="AW4584" s="24"/>
      <c r="AX4584" s="24"/>
      <c r="AY4584" s="24"/>
    </row>
    <row r="4585" spans="3:51" s="23" customFormat="1">
      <c r="C4585" s="115"/>
      <c r="D4585" s="115"/>
      <c r="E4585" s="115"/>
      <c r="O4585" s="24"/>
      <c r="AB4585" s="24"/>
      <c r="AC4585" s="24"/>
      <c r="AD4585" s="24"/>
      <c r="AE4585" s="24"/>
      <c r="AV4585" s="24"/>
      <c r="AW4585" s="24"/>
      <c r="AX4585" s="24"/>
      <c r="AY4585" s="24"/>
    </row>
    <row r="4586" spans="3:51" s="23" customFormat="1">
      <c r="C4586" s="115"/>
      <c r="D4586" s="115"/>
      <c r="E4586" s="115"/>
      <c r="O4586" s="24"/>
      <c r="AB4586" s="24"/>
      <c r="AC4586" s="24"/>
      <c r="AD4586" s="24"/>
      <c r="AE4586" s="24"/>
      <c r="AV4586" s="24"/>
      <c r="AW4586" s="24"/>
      <c r="AX4586" s="24"/>
      <c r="AY4586" s="24"/>
    </row>
    <row r="4587" spans="3:51" s="23" customFormat="1">
      <c r="C4587" s="115"/>
      <c r="D4587" s="115"/>
      <c r="E4587" s="115"/>
      <c r="O4587" s="24"/>
      <c r="AB4587" s="24"/>
      <c r="AC4587" s="24"/>
      <c r="AD4587" s="24"/>
      <c r="AE4587" s="24"/>
      <c r="AV4587" s="24"/>
      <c r="AW4587" s="24"/>
      <c r="AX4587" s="24"/>
      <c r="AY4587" s="24"/>
    </row>
    <row r="4588" spans="3:51" s="23" customFormat="1">
      <c r="C4588" s="115"/>
      <c r="D4588" s="115"/>
      <c r="E4588" s="115"/>
      <c r="O4588" s="24"/>
      <c r="AB4588" s="24"/>
      <c r="AC4588" s="24"/>
      <c r="AD4588" s="24"/>
      <c r="AE4588" s="24"/>
      <c r="AV4588" s="24"/>
      <c r="AW4588" s="24"/>
      <c r="AX4588" s="24"/>
      <c r="AY4588" s="24"/>
    </row>
    <row r="4589" spans="3:51" s="23" customFormat="1">
      <c r="C4589" s="115"/>
      <c r="D4589" s="115"/>
      <c r="E4589" s="115"/>
      <c r="O4589" s="24"/>
      <c r="AB4589" s="24"/>
      <c r="AC4589" s="24"/>
      <c r="AD4589" s="24"/>
      <c r="AE4589" s="24"/>
      <c r="AV4589" s="24"/>
      <c r="AW4589" s="24"/>
      <c r="AX4589" s="24"/>
      <c r="AY4589" s="24"/>
    </row>
    <row r="4590" spans="3:51" s="23" customFormat="1">
      <c r="C4590" s="115"/>
      <c r="D4590" s="115"/>
      <c r="E4590" s="115"/>
      <c r="O4590" s="24"/>
      <c r="AB4590" s="24"/>
      <c r="AC4590" s="24"/>
      <c r="AD4590" s="24"/>
      <c r="AE4590" s="24"/>
      <c r="AV4590" s="24"/>
      <c r="AW4590" s="24"/>
      <c r="AX4590" s="24"/>
      <c r="AY4590" s="24"/>
    </row>
    <row r="4591" spans="3:51" s="23" customFormat="1">
      <c r="C4591" s="115"/>
      <c r="D4591" s="115"/>
      <c r="E4591" s="115"/>
      <c r="O4591" s="24"/>
      <c r="AB4591" s="24"/>
      <c r="AC4591" s="24"/>
      <c r="AD4591" s="24"/>
      <c r="AE4591" s="24"/>
      <c r="AV4591" s="24"/>
      <c r="AW4591" s="24"/>
      <c r="AX4591" s="24"/>
      <c r="AY4591" s="24"/>
    </row>
    <row r="4592" spans="3:51" s="23" customFormat="1">
      <c r="C4592" s="115"/>
      <c r="D4592" s="115"/>
      <c r="E4592" s="115"/>
      <c r="O4592" s="24"/>
      <c r="AB4592" s="24"/>
      <c r="AC4592" s="24"/>
      <c r="AD4592" s="24"/>
      <c r="AE4592" s="24"/>
      <c r="AV4592" s="24"/>
      <c r="AW4592" s="24"/>
      <c r="AX4592" s="24"/>
      <c r="AY4592" s="24"/>
    </row>
    <row r="4593" spans="3:51" s="23" customFormat="1">
      <c r="C4593" s="115"/>
      <c r="D4593" s="115"/>
      <c r="E4593" s="115"/>
      <c r="O4593" s="24"/>
      <c r="AB4593" s="24"/>
      <c r="AC4593" s="24"/>
      <c r="AD4593" s="24"/>
      <c r="AE4593" s="24"/>
      <c r="AV4593" s="24"/>
      <c r="AW4593" s="24"/>
      <c r="AX4593" s="24"/>
      <c r="AY4593" s="24"/>
    </row>
    <row r="4594" spans="3:51" s="23" customFormat="1">
      <c r="C4594" s="115"/>
      <c r="D4594" s="115"/>
      <c r="E4594" s="115"/>
      <c r="O4594" s="24"/>
      <c r="AB4594" s="24"/>
      <c r="AC4594" s="24"/>
      <c r="AD4594" s="24"/>
      <c r="AE4594" s="24"/>
      <c r="AV4594" s="24"/>
      <c r="AW4594" s="24"/>
      <c r="AX4594" s="24"/>
      <c r="AY4594" s="24"/>
    </row>
    <row r="4595" spans="3:51" s="23" customFormat="1">
      <c r="C4595" s="115"/>
      <c r="D4595" s="115"/>
      <c r="E4595" s="115"/>
      <c r="O4595" s="24"/>
      <c r="AB4595" s="24"/>
      <c r="AC4595" s="24"/>
      <c r="AD4595" s="24"/>
      <c r="AE4595" s="24"/>
      <c r="AV4595" s="24"/>
      <c r="AW4595" s="24"/>
      <c r="AX4595" s="24"/>
      <c r="AY4595" s="24"/>
    </row>
    <row r="4596" spans="3:51" s="23" customFormat="1">
      <c r="C4596" s="115"/>
      <c r="D4596" s="115"/>
      <c r="E4596" s="115"/>
      <c r="O4596" s="24"/>
      <c r="AB4596" s="24"/>
      <c r="AC4596" s="24"/>
      <c r="AD4596" s="24"/>
      <c r="AE4596" s="24"/>
      <c r="AV4596" s="24"/>
      <c r="AW4596" s="24"/>
      <c r="AX4596" s="24"/>
      <c r="AY4596" s="24"/>
    </row>
    <row r="4597" spans="3:51" s="23" customFormat="1">
      <c r="C4597" s="115"/>
      <c r="D4597" s="115"/>
      <c r="E4597" s="115"/>
      <c r="O4597" s="24"/>
      <c r="AB4597" s="24"/>
      <c r="AC4597" s="24"/>
      <c r="AD4597" s="24"/>
      <c r="AE4597" s="24"/>
      <c r="AV4597" s="24"/>
      <c r="AW4597" s="24"/>
      <c r="AX4597" s="24"/>
      <c r="AY4597" s="24"/>
    </row>
    <row r="4598" spans="3:51" s="23" customFormat="1">
      <c r="C4598" s="115"/>
      <c r="D4598" s="115"/>
      <c r="E4598" s="115"/>
      <c r="O4598" s="24"/>
      <c r="AB4598" s="24"/>
      <c r="AC4598" s="24"/>
      <c r="AD4598" s="24"/>
      <c r="AE4598" s="24"/>
      <c r="AV4598" s="24"/>
      <c r="AW4598" s="24"/>
      <c r="AX4598" s="24"/>
      <c r="AY4598" s="24"/>
    </row>
    <row r="4599" spans="3:51" s="23" customFormat="1">
      <c r="C4599" s="115"/>
      <c r="D4599" s="115"/>
      <c r="E4599" s="115"/>
      <c r="O4599" s="24"/>
      <c r="AB4599" s="24"/>
      <c r="AC4599" s="24"/>
      <c r="AD4599" s="24"/>
      <c r="AE4599" s="24"/>
      <c r="AV4599" s="24"/>
      <c r="AW4599" s="24"/>
      <c r="AX4599" s="24"/>
      <c r="AY4599" s="24"/>
    </row>
    <row r="4600" spans="3:51" s="23" customFormat="1">
      <c r="C4600" s="115"/>
      <c r="D4600" s="115"/>
      <c r="E4600" s="115"/>
      <c r="O4600" s="24"/>
      <c r="AB4600" s="24"/>
      <c r="AC4600" s="24"/>
      <c r="AD4600" s="24"/>
      <c r="AE4600" s="24"/>
      <c r="AV4600" s="24"/>
      <c r="AW4600" s="24"/>
      <c r="AX4600" s="24"/>
      <c r="AY4600" s="24"/>
    </row>
    <row r="4601" spans="3:51" s="23" customFormat="1">
      <c r="C4601" s="115"/>
      <c r="D4601" s="115"/>
      <c r="E4601" s="115"/>
      <c r="O4601" s="24"/>
      <c r="AB4601" s="24"/>
      <c r="AC4601" s="24"/>
      <c r="AD4601" s="24"/>
      <c r="AE4601" s="24"/>
      <c r="AV4601" s="24"/>
      <c r="AW4601" s="24"/>
      <c r="AX4601" s="24"/>
      <c r="AY4601" s="24"/>
    </row>
    <row r="4602" spans="3:51" s="23" customFormat="1">
      <c r="C4602" s="115"/>
      <c r="D4602" s="115"/>
      <c r="E4602" s="115"/>
      <c r="O4602" s="24"/>
      <c r="AB4602" s="24"/>
      <c r="AC4602" s="24"/>
      <c r="AD4602" s="24"/>
      <c r="AE4602" s="24"/>
      <c r="AV4602" s="24"/>
      <c r="AW4602" s="24"/>
      <c r="AX4602" s="24"/>
      <c r="AY4602" s="24"/>
    </row>
    <row r="4603" spans="3:51" s="23" customFormat="1">
      <c r="C4603" s="115"/>
      <c r="D4603" s="115"/>
      <c r="E4603" s="115"/>
      <c r="O4603" s="24"/>
      <c r="AB4603" s="24"/>
      <c r="AC4603" s="24"/>
      <c r="AD4603" s="24"/>
      <c r="AE4603" s="24"/>
      <c r="AV4603" s="24"/>
      <c r="AW4603" s="24"/>
      <c r="AX4603" s="24"/>
      <c r="AY4603" s="24"/>
    </row>
    <row r="4604" spans="3:51" s="23" customFormat="1">
      <c r="C4604" s="115"/>
      <c r="D4604" s="115"/>
      <c r="E4604" s="115"/>
      <c r="O4604" s="24"/>
      <c r="AB4604" s="24"/>
      <c r="AC4604" s="24"/>
      <c r="AD4604" s="24"/>
      <c r="AE4604" s="24"/>
      <c r="AV4604" s="24"/>
      <c r="AW4604" s="24"/>
      <c r="AX4604" s="24"/>
      <c r="AY4604" s="24"/>
    </row>
    <row r="4605" spans="3:51" s="23" customFormat="1">
      <c r="C4605" s="115"/>
      <c r="D4605" s="115"/>
      <c r="E4605" s="115"/>
      <c r="O4605" s="24"/>
      <c r="AB4605" s="24"/>
      <c r="AC4605" s="24"/>
      <c r="AD4605" s="24"/>
      <c r="AE4605" s="24"/>
      <c r="AV4605" s="24"/>
      <c r="AW4605" s="24"/>
      <c r="AX4605" s="24"/>
      <c r="AY4605" s="24"/>
    </row>
    <row r="4606" spans="3:51" s="23" customFormat="1">
      <c r="C4606" s="115"/>
      <c r="D4606" s="115"/>
      <c r="E4606" s="115"/>
      <c r="O4606" s="24"/>
      <c r="AB4606" s="24"/>
      <c r="AC4606" s="24"/>
      <c r="AD4606" s="24"/>
      <c r="AE4606" s="24"/>
      <c r="AV4606" s="24"/>
      <c r="AW4606" s="24"/>
      <c r="AX4606" s="24"/>
      <c r="AY4606" s="24"/>
    </row>
    <row r="4607" spans="3:51" s="23" customFormat="1">
      <c r="C4607" s="115"/>
      <c r="D4607" s="115"/>
      <c r="E4607" s="115"/>
      <c r="O4607" s="24"/>
      <c r="AB4607" s="24"/>
      <c r="AC4607" s="24"/>
      <c r="AD4607" s="24"/>
      <c r="AE4607" s="24"/>
      <c r="AV4607" s="24"/>
      <c r="AW4607" s="24"/>
      <c r="AX4607" s="24"/>
      <c r="AY4607" s="24"/>
    </row>
    <row r="4608" spans="3:51" s="23" customFormat="1">
      <c r="C4608" s="115"/>
      <c r="D4608" s="115"/>
      <c r="E4608" s="115"/>
      <c r="O4608" s="24"/>
      <c r="AB4608" s="24"/>
      <c r="AC4608" s="24"/>
      <c r="AD4608" s="24"/>
      <c r="AE4608" s="24"/>
      <c r="AV4608" s="24"/>
      <c r="AW4608" s="24"/>
      <c r="AX4608" s="24"/>
      <c r="AY4608" s="24"/>
    </row>
    <row r="4609" spans="3:51" s="23" customFormat="1">
      <c r="C4609" s="115"/>
      <c r="D4609" s="115"/>
      <c r="E4609" s="115"/>
      <c r="O4609" s="24"/>
      <c r="AB4609" s="24"/>
      <c r="AC4609" s="24"/>
      <c r="AD4609" s="24"/>
      <c r="AE4609" s="24"/>
      <c r="AV4609" s="24"/>
      <c r="AW4609" s="24"/>
      <c r="AX4609" s="24"/>
      <c r="AY4609" s="24"/>
    </row>
    <row r="4610" spans="3:51" s="23" customFormat="1">
      <c r="C4610" s="115"/>
      <c r="D4610" s="115"/>
      <c r="E4610" s="115"/>
      <c r="O4610" s="24"/>
      <c r="AB4610" s="24"/>
      <c r="AC4610" s="24"/>
      <c r="AD4610" s="24"/>
      <c r="AE4610" s="24"/>
      <c r="AV4610" s="24"/>
      <c r="AW4610" s="24"/>
      <c r="AX4610" s="24"/>
      <c r="AY4610" s="24"/>
    </row>
    <row r="4611" spans="3:51" s="23" customFormat="1">
      <c r="C4611" s="115"/>
      <c r="D4611" s="115"/>
      <c r="E4611" s="115"/>
      <c r="O4611" s="24"/>
      <c r="AB4611" s="24"/>
      <c r="AC4611" s="24"/>
      <c r="AD4611" s="24"/>
      <c r="AE4611" s="24"/>
      <c r="AV4611" s="24"/>
      <c r="AW4611" s="24"/>
      <c r="AX4611" s="24"/>
      <c r="AY4611" s="24"/>
    </row>
    <row r="4612" spans="3:51" s="23" customFormat="1">
      <c r="C4612" s="115"/>
      <c r="D4612" s="115"/>
      <c r="E4612" s="115"/>
      <c r="O4612" s="24"/>
      <c r="AB4612" s="24"/>
      <c r="AC4612" s="24"/>
      <c r="AD4612" s="24"/>
      <c r="AE4612" s="24"/>
      <c r="AV4612" s="24"/>
      <c r="AW4612" s="24"/>
      <c r="AX4612" s="24"/>
      <c r="AY4612" s="24"/>
    </row>
    <row r="4613" spans="3:51" s="23" customFormat="1">
      <c r="C4613" s="115"/>
      <c r="D4613" s="115"/>
      <c r="E4613" s="115"/>
      <c r="O4613" s="24"/>
      <c r="AB4613" s="24"/>
      <c r="AC4613" s="24"/>
      <c r="AD4613" s="24"/>
      <c r="AE4613" s="24"/>
      <c r="AV4613" s="24"/>
      <c r="AW4613" s="24"/>
      <c r="AX4613" s="24"/>
      <c r="AY4613" s="24"/>
    </row>
    <row r="4614" spans="3:51" s="23" customFormat="1">
      <c r="C4614" s="115"/>
      <c r="D4614" s="115"/>
      <c r="E4614" s="115"/>
      <c r="O4614" s="24"/>
      <c r="AB4614" s="24"/>
      <c r="AC4614" s="24"/>
      <c r="AD4614" s="24"/>
      <c r="AE4614" s="24"/>
      <c r="AV4614" s="24"/>
      <c r="AW4614" s="24"/>
      <c r="AX4614" s="24"/>
      <c r="AY4614" s="24"/>
    </row>
    <row r="4615" spans="3:51" s="23" customFormat="1">
      <c r="C4615" s="115"/>
      <c r="D4615" s="115"/>
      <c r="E4615" s="115"/>
      <c r="O4615" s="24"/>
      <c r="AB4615" s="24"/>
      <c r="AC4615" s="24"/>
      <c r="AD4615" s="24"/>
      <c r="AE4615" s="24"/>
      <c r="AV4615" s="24"/>
      <c r="AW4615" s="24"/>
      <c r="AX4615" s="24"/>
      <c r="AY4615" s="24"/>
    </row>
    <row r="4616" spans="3:51" s="23" customFormat="1">
      <c r="C4616" s="115"/>
      <c r="D4616" s="115"/>
      <c r="E4616" s="115"/>
      <c r="O4616" s="24"/>
      <c r="AB4616" s="24"/>
      <c r="AC4616" s="24"/>
      <c r="AD4616" s="24"/>
      <c r="AE4616" s="24"/>
      <c r="AV4616" s="24"/>
      <c r="AW4616" s="24"/>
      <c r="AX4616" s="24"/>
      <c r="AY4616" s="24"/>
    </row>
    <row r="4617" spans="3:51" s="23" customFormat="1">
      <c r="C4617" s="115"/>
      <c r="D4617" s="115"/>
      <c r="E4617" s="115"/>
      <c r="O4617" s="24"/>
      <c r="AB4617" s="24"/>
      <c r="AC4617" s="24"/>
      <c r="AD4617" s="24"/>
      <c r="AE4617" s="24"/>
      <c r="AV4617" s="24"/>
      <c r="AW4617" s="24"/>
      <c r="AX4617" s="24"/>
      <c r="AY4617" s="24"/>
    </row>
    <row r="4618" spans="3:51" s="23" customFormat="1">
      <c r="C4618" s="115"/>
      <c r="D4618" s="115"/>
      <c r="E4618" s="115"/>
      <c r="O4618" s="24"/>
      <c r="AB4618" s="24"/>
      <c r="AC4618" s="24"/>
      <c r="AD4618" s="24"/>
      <c r="AE4618" s="24"/>
      <c r="AV4618" s="24"/>
      <c r="AW4618" s="24"/>
      <c r="AX4618" s="24"/>
      <c r="AY4618" s="24"/>
    </row>
    <row r="4619" spans="3:51" s="23" customFormat="1">
      <c r="C4619" s="115"/>
      <c r="D4619" s="115"/>
      <c r="E4619" s="115"/>
      <c r="O4619" s="24"/>
      <c r="AB4619" s="24"/>
      <c r="AC4619" s="24"/>
      <c r="AD4619" s="24"/>
      <c r="AE4619" s="24"/>
      <c r="AV4619" s="24"/>
      <c r="AW4619" s="24"/>
      <c r="AX4619" s="24"/>
      <c r="AY4619" s="24"/>
    </row>
    <row r="4620" spans="3:51" s="23" customFormat="1">
      <c r="C4620" s="115"/>
      <c r="D4620" s="115"/>
      <c r="E4620" s="115"/>
      <c r="O4620" s="24"/>
      <c r="AB4620" s="24"/>
      <c r="AC4620" s="24"/>
      <c r="AD4620" s="24"/>
      <c r="AE4620" s="24"/>
      <c r="AV4620" s="24"/>
      <c r="AW4620" s="24"/>
      <c r="AX4620" s="24"/>
      <c r="AY4620" s="24"/>
    </row>
    <row r="4621" spans="3:51" s="23" customFormat="1">
      <c r="C4621" s="115"/>
      <c r="D4621" s="115"/>
      <c r="E4621" s="115"/>
      <c r="O4621" s="24"/>
      <c r="AB4621" s="24"/>
      <c r="AC4621" s="24"/>
      <c r="AD4621" s="24"/>
      <c r="AE4621" s="24"/>
      <c r="AV4621" s="24"/>
      <c r="AW4621" s="24"/>
      <c r="AX4621" s="24"/>
      <c r="AY4621" s="24"/>
    </row>
    <row r="4622" spans="3:51" s="23" customFormat="1">
      <c r="C4622" s="115"/>
      <c r="D4622" s="115"/>
      <c r="E4622" s="115"/>
      <c r="O4622" s="24"/>
      <c r="AB4622" s="24"/>
      <c r="AC4622" s="24"/>
      <c r="AD4622" s="24"/>
      <c r="AE4622" s="24"/>
      <c r="AV4622" s="24"/>
      <c r="AW4622" s="24"/>
      <c r="AX4622" s="24"/>
      <c r="AY4622" s="24"/>
    </row>
    <row r="4623" spans="3:51" s="23" customFormat="1">
      <c r="C4623" s="115"/>
      <c r="D4623" s="115"/>
      <c r="E4623" s="115"/>
      <c r="O4623" s="24"/>
      <c r="AB4623" s="24"/>
      <c r="AC4623" s="24"/>
      <c r="AD4623" s="24"/>
      <c r="AE4623" s="24"/>
      <c r="AV4623" s="24"/>
      <c r="AW4623" s="24"/>
      <c r="AX4623" s="24"/>
      <c r="AY4623" s="24"/>
    </row>
    <row r="4624" spans="3:51" s="23" customFormat="1">
      <c r="C4624" s="115"/>
      <c r="D4624" s="115"/>
      <c r="E4624" s="115"/>
      <c r="O4624" s="24"/>
      <c r="AB4624" s="24"/>
      <c r="AC4624" s="24"/>
      <c r="AD4624" s="24"/>
      <c r="AE4624" s="24"/>
      <c r="AV4624" s="24"/>
      <c r="AW4624" s="24"/>
      <c r="AX4624" s="24"/>
      <c r="AY4624" s="24"/>
    </row>
    <row r="4625" spans="3:51" s="23" customFormat="1">
      <c r="C4625" s="115"/>
      <c r="D4625" s="115"/>
      <c r="E4625" s="115"/>
      <c r="O4625" s="24"/>
      <c r="AB4625" s="24"/>
      <c r="AC4625" s="24"/>
      <c r="AD4625" s="24"/>
      <c r="AE4625" s="24"/>
      <c r="AV4625" s="24"/>
      <c r="AW4625" s="24"/>
      <c r="AX4625" s="24"/>
      <c r="AY4625" s="24"/>
    </row>
    <row r="4626" spans="3:51" s="23" customFormat="1">
      <c r="C4626" s="115"/>
      <c r="D4626" s="115"/>
      <c r="E4626" s="115"/>
      <c r="O4626" s="24"/>
      <c r="AB4626" s="24"/>
      <c r="AC4626" s="24"/>
      <c r="AD4626" s="24"/>
      <c r="AE4626" s="24"/>
      <c r="AV4626" s="24"/>
      <c r="AW4626" s="24"/>
      <c r="AX4626" s="24"/>
      <c r="AY4626" s="24"/>
    </row>
    <row r="4627" spans="3:51" s="23" customFormat="1">
      <c r="C4627" s="115"/>
      <c r="D4627" s="115"/>
      <c r="E4627" s="115"/>
      <c r="O4627" s="24"/>
      <c r="AB4627" s="24"/>
      <c r="AC4627" s="24"/>
      <c r="AD4627" s="24"/>
      <c r="AE4627" s="24"/>
      <c r="AV4627" s="24"/>
      <c r="AW4627" s="24"/>
      <c r="AX4627" s="24"/>
      <c r="AY4627" s="24"/>
    </row>
    <row r="4628" spans="3:51" s="23" customFormat="1">
      <c r="C4628" s="115"/>
      <c r="D4628" s="115"/>
      <c r="E4628" s="115"/>
      <c r="O4628" s="24"/>
      <c r="AB4628" s="24"/>
      <c r="AC4628" s="24"/>
      <c r="AD4628" s="24"/>
      <c r="AE4628" s="24"/>
      <c r="AV4628" s="24"/>
      <c r="AW4628" s="24"/>
      <c r="AX4628" s="24"/>
      <c r="AY4628" s="24"/>
    </row>
    <row r="4629" spans="3:51" s="23" customFormat="1">
      <c r="C4629" s="115"/>
      <c r="D4629" s="115"/>
      <c r="E4629" s="115"/>
      <c r="O4629" s="24"/>
      <c r="AB4629" s="24"/>
      <c r="AC4629" s="24"/>
      <c r="AD4629" s="24"/>
      <c r="AE4629" s="24"/>
      <c r="AV4629" s="24"/>
      <c r="AW4629" s="24"/>
      <c r="AX4629" s="24"/>
      <c r="AY4629" s="24"/>
    </row>
    <row r="4630" spans="3:51" s="23" customFormat="1">
      <c r="C4630" s="115"/>
      <c r="D4630" s="115"/>
      <c r="E4630" s="115"/>
      <c r="O4630" s="24"/>
      <c r="AB4630" s="24"/>
      <c r="AC4630" s="24"/>
      <c r="AD4630" s="24"/>
      <c r="AE4630" s="24"/>
      <c r="AV4630" s="24"/>
      <c r="AW4630" s="24"/>
      <c r="AX4630" s="24"/>
      <c r="AY4630" s="24"/>
    </row>
    <row r="4631" spans="3:51" s="23" customFormat="1">
      <c r="C4631" s="115"/>
      <c r="D4631" s="115"/>
      <c r="E4631" s="115"/>
      <c r="O4631" s="24"/>
      <c r="AB4631" s="24"/>
      <c r="AC4631" s="24"/>
      <c r="AD4631" s="24"/>
      <c r="AE4631" s="24"/>
      <c r="AV4631" s="24"/>
      <c r="AW4631" s="24"/>
      <c r="AX4631" s="24"/>
      <c r="AY4631" s="24"/>
    </row>
    <row r="4632" spans="3:51" s="23" customFormat="1">
      <c r="C4632" s="115"/>
      <c r="D4632" s="115"/>
      <c r="E4632" s="115"/>
      <c r="O4632" s="24"/>
      <c r="AB4632" s="24"/>
      <c r="AC4632" s="24"/>
      <c r="AD4632" s="24"/>
      <c r="AE4632" s="24"/>
      <c r="AV4632" s="24"/>
      <c r="AW4632" s="24"/>
      <c r="AX4632" s="24"/>
      <c r="AY4632" s="24"/>
    </row>
    <row r="4633" spans="3:51" s="23" customFormat="1">
      <c r="C4633" s="115"/>
      <c r="D4633" s="115"/>
      <c r="E4633" s="115"/>
      <c r="O4633" s="24"/>
      <c r="AB4633" s="24"/>
      <c r="AC4633" s="24"/>
      <c r="AD4633" s="24"/>
      <c r="AE4633" s="24"/>
      <c r="AV4633" s="24"/>
      <c r="AW4633" s="24"/>
      <c r="AX4633" s="24"/>
      <c r="AY4633" s="24"/>
    </row>
    <row r="4634" spans="3:51" s="23" customFormat="1">
      <c r="C4634" s="115"/>
      <c r="D4634" s="115"/>
      <c r="E4634" s="115"/>
      <c r="O4634" s="24"/>
      <c r="AB4634" s="24"/>
      <c r="AC4634" s="24"/>
      <c r="AD4634" s="24"/>
      <c r="AE4634" s="24"/>
      <c r="AV4634" s="24"/>
      <c r="AW4634" s="24"/>
      <c r="AX4634" s="24"/>
      <c r="AY4634" s="24"/>
    </row>
    <row r="4635" spans="3:51" s="23" customFormat="1">
      <c r="C4635" s="115"/>
      <c r="D4635" s="115"/>
      <c r="E4635" s="115"/>
      <c r="O4635" s="24"/>
      <c r="AB4635" s="24"/>
      <c r="AC4635" s="24"/>
      <c r="AD4635" s="24"/>
      <c r="AE4635" s="24"/>
      <c r="AV4635" s="24"/>
      <c r="AW4635" s="24"/>
      <c r="AX4635" s="24"/>
      <c r="AY4635" s="24"/>
    </row>
    <row r="4636" spans="3:51" s="23" customFormat="1">
      <c r="C4636" s="115"/>
      <c r="D4636" s="115"/>
      <c r="E4636" s="115"/>
      <c r="O4636" s="24"/>
      <c r="AB4636" s="24"/>
      <c r="AC4636" s="24"/>
      <c r="AD4636" s="24"/>
      <c r="AE4636" s="24"/>
      <c r="AV4636" s="24"/>
      <c r="AW4636" s="24"/>
      <c r="AX4636" s="24"/>
      <c r="AY4636" s="24"/>
    </row>
    <row r="4637" spans="3:51" s="23" customFormat="1">
      <c r="C4637" s="115"/>
      <c r="D4637" s="115"/>
      <c r="E4637" s="115"/>
      <c r="O4637" s="24"/>
      <c r="AB4637" s="24"/>
      <c r="AC4637" s="24"/>
      <c r="AD4637" s="24"/>
      <c r="AE4637" s="24"/>
      <c r="AV4637" s="24"/>
      <c r="AW4637" s="24"/>
      <c r="AX4637" s="24"/>
      <c r="AY4637" s="24"/>
    </row>
    <row r="4638" spans="3:51" s="23" customFormat="1">
      <c r="C4638" s="115"/>
      <c r="D4638" s="115"/>
      <c r="E4638" s="115"/>
      <c r="O4638" s="24"/>
      <c r="AB4638" s="24"/>
      <c r="AC4638" s="24"/>
      <c r="AD4638" s="24"/>
      <c r="AE4638" s="24"/>
      <c r="AV4638" s="24"/>
      <c r="AW4638" s="24"/>
      <c r="AX4638" s="24"/>
      <c r="AY4638" s="24"/>
    </row>
    <row r="4639" spans="3:51" s="23" customFormat="1">
      <c r="C4639" s="115"/>
      <c r="D4639" s="115"/>
      <c r="E4639" s="115"/>
      <c r="O4639" s="24"/>
      <c r="AB4639" s="24"/>
      <c r="AC4639" s="24"/>
      <c r="AD4639" s="24"/>
      <c r="AE4639" s="24"/>
      <c r="AV4639" s="24"/>
      <c r="AW4639" s="24"/>
      <c r="AX4639" s="24"/>
      <c r="AY4639" s="24"/>
    </row>
    <row r="4640" spans="3:51" s="23" customFormat="1">
      <c r="C4640" s="115"/>
      <c r="D4640" s="115"/>
      <c r="E4640" s="115"/>
      <c r="O4640" s="24"/>
      <c r="AB4640" s="24"/>
      <c r="AC4640" s="24"/>
      <c r="AD4640" s="24"/>
      <c r="AE4640" s="24"/>
      <c r="AV4640" s="24"/>
      <c r="AW4640" s="24"/>
      <c r="AX4640" s="24"/>
      <c r="AY4640" s="24"/>
    </row>
    <row r="4641" spans="3:51" s="23" customFormat="1">
      <c r="C4641" s="115"/>
      <c r="D4641" s="115"/>
      <c r="E4641" s="115"/>
      <c r="O4641" s="24"/>
      <c r="AB4641" s="24"/>
      <c r="AC4641" s="24"/>
      <c r="AD4641" s="24"/>
      <c r="AE4641" s="24"/>
      <c r="AV4641" s="24"/>
      <c r="AW4641" s="24"/>
      <c r="AX4641" s="24"/>
      <c r="AY4641" s="24"/>
    </row>
    <row r="4642" spans="3:51" s="23" customFormat="1">
      <c r="C4642" s="115"/>
      <c r="D4642" s="115"/>
      <c r="E4642" s="115"/>
      <c r="O4642" s="24"/>
      <c r="AB4642" s="24"/>
      <c r="AC4642" s="24"/>
      <c r="AD4642" s="24"/>
      <c r="AE4642" s="24"/>
      <c r="AV4642" s="24"/>
      <c r="AW4642" s="24"/>
      <c r="AX4642" s="24"/>
      <c r="AY4642" s="24"/>
    </row>
    <row r="4643" spans="3:51" s="23" customFormat="1">
      <c r="C4643" s="115"/>
      <c r="D4643" s="115"/>
      <c r="E4643" s="115"/>
      <c r="O4643" s="24"/>
      <c r="AB4643" s="24"/>
      <c r="AC4643" s="24"/>
      <c r="AD4643" s="24"/>
      <c r="AE4643" s="24"/>
      <c r="AV4643" s="24"/>
      <c r="AW4643" s="24"/>
      <c r="AX4643" s="24"/>
      <c r="AY4643" s="24"/>
    </row>
    <row r="4644" spans="3:51" s="23" customFormat="1">
      <c r="C4644" s="115"/>
      <c r="D4644" s="115"/>
      <c r="E4644" s="115"/>
      <c r="O4644" s="24"/>
      <c r="AB4644" s="24"/>
      <c r="AC4644" s="24"/>
      <c r="AD4644" s="24"/>
      <c r="AE4644" s="24"/>
      <c r="AV4644" s="24"/>
      <c r="AW4644" s="24"/>
      <c r="AX4644" s="24"/>
      <c r="AY4644" s="24"/>
    </row>
    <row r="4645" spans="3:51" s="23" customFormat="1">
      <c r="C4645" s="115"/>
      <c r="D4645" s="115"/>
      <c r="E4645" s="115"/>
      <c r="O4645" s="24"/>
      <c r="AB4645" s="24"/>
      <c r="AC4645" s="24"/>
      <c r="AD4645" s="24"/>
      <c r="AE4645" s="24"/>
      <c r="AV4645" s="24"/>
      <c r="AW4645" s="24"/>
      <c r="AX4645" s="24"/>
      <c r="AY4645" s="24"/>
    </row>
    <row r="4646" spans="3:51" s="23" customFormat="1">
      <c r="C4646" s="115"/>
      <c r="D4646" s="115"/>
      <c r="E4646" s="115"/>
      <c r="O4646" s="24"/>
      <c r="AB4646" s="24"/>
      <c r="AC4646" s="24"/>
      <c r="AD4646" s="24"/>
      <c r="AE4646" s="24"/>
      <c r="AV4646" s="24"/>
      <c r="AW4646" s="24"/>
      <c r="AX4646" s="24"/>
      <c r="AY4646" s="24"/>
    </row>
    <row r="4647" spans="3:51" s="23" customFormat="1">
      <c r="C4647" s="115"/>
      <c r="D4647" s="115"/>
      <c r="E4647" s="115"/>
      <c r="O4647" s="24"/>
      <c r="AB4647" s="24"/>
      <c r="AC4647" s="24"/>
      <c r="AD4647" s="24"/>
      <c r="AE4647" s="24"/>
      <c r="AV4647" s="24"/>
      <c r="AW4647" s="24"/>
      <c r="AX4647" s="24"/>
      <c r="AY4647" s="24"/>
    </row>
    <row r="4648" spans="3:51" s="23" customFormat="1">
      <c r="C4648" s="115"/>
      <c r="D4648" s="115"/>
      <c r="E4648" s="115"/>
      <c r="O4648" s="24"/>
      <c r="AB4648" s="24"/>
      <c r="AC4648" s="24"/>
      <c r="AD4648" s="24"/>
      <c r="AE4648" s="24"/>
      <c r="AV4648" s="24"/>
      <c r="AW4648" s="24"/>
      <c r="AX4648" s="24"/>
      <c r="AY4648" s="24"/>
    </row>
    <row r="4649" spans="3:51" s="23" customFormat="1">
      <c r="C4649" s="115"/>
      <c r="D4649" s="115"/>
      <c r="E4649" s="115"/>
      <c r="O4649" s="24"/>
      <c r="AB4649" s="24"/>
      <c r="AC4649" s="24"/>
      <c r="AD4649" s="24"/>
      <c r="AE4649" s="24"/>
      <c r="AV4649" s="24"/>
      <c r="AW4649" s="24"/>
      <c r="AX4649" s="24"/>
      <c r="AY4649" s="24"/>
    </row>
    <row r="4650" spans="3:51" s="23" customFormat="1">
      <c r="C4650" s="115"/>
      <c r="D4650" s="115"/>
      <c r="E4650" s="115"/>
      <c r="O4650" s="24"/>
      <c r="AB4650" s="24"/>
      <c r="AC4650" s="24"/>
      <c r="AD4650" s="24"/>
      <c r="AE4650" s="24"/>
      <c r="AV4650" s="24"/>
      <c r="AW4650" s="24"/>
      <c r="AX4650" s="24"/>
      <c r="AY4650" s="24"/>
    </row>
    <row r="4651" spans="3:51" s="23" customFormat="1">
      <c r="C4651" s="115"/>
      <c r="D4651" s="115"/>
      <c r="E4651" s="115"/>
      <c r="O4651" s="24"/>
      <c r="AB4651" s="24"/>
      <c r="AC4651" s="24"/>
      <c r="AD4651" s="24"/>
      <c r="AE4651" s="24"/>
      <c r="AV4651" s="24"/>
      <c r="AW4651" s="24"/>
      <c r="AX4651" s="24"/>
      <c r="AY4651" s="24"/>
    </row>
    <row r="4652" spans="3:51" s="23" customFormat="1">
      <c r="C4652" s="115"/>
      <c r="D4652" s="115"/>
      <c r="E4652" s="115"/>
      <c r="O4652" s="24"/>
      <c r="AB4652" s="24"/>
      <c r="AC4652" s="24"/>
      <c r="AD4652" s="24"/>
      <c r="AE4652" s="24"/>
      <c r="AV4652" s="24"/>
      <c r="AW4652" s="24"/>
      <c r="AX4652" s="24"/>
      <c r="AY4652" s="24"/>
    </row>
    <row r="4653" spans="3:51" s="23" customFormat="1">
      <c r="C4653" s="115"/>
      <c r="D4653" s="115"/>
      <c r="E4653" s="115"/>
      <c r="O4653" s="24"/>
      <c r="AB4653" s="24"/>
      <c r="AC4653" s="24"/>
      <c r="AD4653" s="24"/>
      <c r="AE4653" s="24"/>
      <c r="AV4653" s="24"/>
      <c r="AW4653" s="24"/>
      <c r="AX4653" s="24"/>
      <c r="AY4653" s="24"/>
    </row>
    <row r="4654" spans="3:51" s="23" customFormat="1">
      <c r="C4654" s="115"/>
      <c r="D4654" s="115"/>
      <c r="E4654" s="115"/>
      <c r="O4654" s="24"/>
      <c r="AB4654" s="24"/>
      <c r="AC4654" s="24"/>
      <c r="AD4654" s="24"/>
      <c r="AE4654" s="24"/>
      <c r="AV4654" s="24"/>
      <c r="AW4654" s="24"/>
      <c r="AX4654" s="24"/>
      <c r="AY4654" s="24"/>
    </row>
    <row r="4655" spans="3:51" s="23" customFormat="1">
      <c r="C4655" s="115"/>
      <c r="D4655" s="115"/>
      <c r="E4655" s="115"/>
      <c r="O4655" s="24"/>
      <c r="AB4655" s="24"/>
      <c r="AC4655" s="24"/>
      <c r="AD4655" s="24"/>
      <c r="AE4655" s="24"/>
      <c r="AV4655" s="24"/>
      <c r="AW4655" s="24"/>
      <c r="AX4655" s="24"/>
      <c r="AY4655" s="24"/>
    </row>
    <row r="4656" spans="3:51" s="23" customFormat="1">
      <c r="C4656" s="115"/>
      <c r="D4656" s="115"/>
      <c r="E4656" s="115"/>
      <c r="O4656" s="24"/>
      <c r="AB4656" s="24"/>
      <c r="AC4656" s="24"/>
      <c r="AD4656" s="24"/>
      <c r="AE4656" s="24"/>
      <c r="AV4656" s="24"/>
      <c r="AW4656" s="24"/>
      <c r="AX4656" s="24"/>
      <c r="AY4656" s="24"/>
    </row>
    <row r="4657" spans="3:51" s="23" customFormat="1">
      <c r="C4657" s="115"/>
      <c r="D4657" s="115"/>
      <c r="E4657" s="115"/>
      <c r="O4657" s="24"/>
      <c r="AB4657" s="24"/>
      <c r="AC4657" s="24"/>
      <c r="AD4657" s="24"/>
      <c r="AE4657" s="24"/>
      <c r="AV4657" s="24"/>
      <c r="AW4657" s="24"/>
      <c r="AX4657" s="24"/>
      <c r="AY4657" s="24"/>
    </row>
    <row r="4658" spans="3:51" s="23" customFormat="1">
      <c r="C4658" s="115"/>
      <c r="D4658" s="115"/>
      <c r="E4658" s="115"/>
      <c r="O4658" s="24"/>
      <c r="AB4658" s="24"/>
      <c r="AC4658" s="24"/>
      <c r="AD4658" s="24"/>
      <c r="AE4658" s="24"/>
      <c r="AV4658" s="24"/>
      <c r="AW4658" s="24"/>
      <c r="AX4658" s="24"/>
      <c r="AY4658" s="24"/>
    </row>
    <row r="4659" spans="3:51" s="23" customFormat="1">
      <c r="C4659" s="115"/>
      <c r="D4659" s="115"/>
      <c r="E4659" s="115"/>
      <c r="O4659" s="24"/>
      <c r="AB4659" s="24"/>
      <c r="AC4659" s="24"/>
      <c r="AD4659" s="24"/>
      <c r="AE4659" s="24"/>
      <c r="AV4659" s="24"/>
      <c r="AW4659" s="24"/>
      <c r="AX4659" s="24"/>
      <c r="AY4659" s="24"/>
    </row>
    <row r="4660" spans="3:51" s="23" customFormat="1">
      <c r="C4660" s="115"/>
      <c r="D4660" s="115"/>
      <c r="E4660" s="115"/>
      <c r="O4660" s="24"/>
      <c r="AB4660" s="24"/>
      <c r="AC4660" s="24"/>
      <c r="AD4660" s="24"/>
      <c r="AE4660" s="24"/>
      <c r="AV4660" s="24"/>
      <c r="AW4660" s="24"/>
      <c r="AX4660" s="24"/>
      <c r="AY4660" s="24"/>
    </row>
    <row r="4661" spans="3:51" s="23" customFormat="1">
      <c r="C4661" s="115"/>
      <c r="D4661" s="115"/>
      <c r="E4661" s="115"/>
      <c r="O4661" s="24"/>
      <c r="AB4661" s="24"/>
      <c r="AC4661" s="24"/>
      <c r="AD4661" s="24"/>
      <c r="AE4661" s="24"/>
      <c r="AV4661" s="24"/>
      <c r="AW4661" s="24"/>
      <c r="AX4661" s="24"/>
      <c r="AY4661" s="24"/>
    </row>
    <row r="4662" spans="3:51" s="23" customFormat="1">
      <c r="C4662" s="115"/>
      <c r="D4662" s="115"/>
      <c r="E4662" s="115"/>
      <c r="O4662" s="24"/>
      <c r="AB4662" s="24"/>
      <c r="AC4662" s="24"/>
      <c r="AD4662" s="24"/>
      <c r="AE4662" s="24"/>
      <c r="AV4662" s="24"/>
      <c r="AW4662" s="24"/>
      <c r="AX4662" s="24"/>
      <c r="AY4662" s="24"/>
    </row>
    <row r="4663" spans="3:51" s="23" customFormat="1">
      <c r="C4663" s="115"/>
      <c r="D4663" s="115"/>
      <c r="E4663" s="115"/>
      <c r="O4663" s="24"/>
      <c r="AB4663" s="24"/>
      <c r="AC4663" s="24"/>
      <c r="AD4663" s="24"/>
      <c r="AE4663" s="24"/>
      <c r="AV4663" s="24"/>
      <c r="AW4663" s="24"/>
      <c r="AX4663" s="24"/>
      <c r="AY4663" s="24"/>
    </row>
    <row r="4664" spans="3:51" s="23" customFormat="1">
      <c r="C4664" s="115"/>
      <c r="D4664" s="115"/>
      <c r="E4664" s="115"/>
      <c r="O4664" s="24"/>
      <c r="AB4664" s="24"/>
      <c r="AC4664" s="24"/>
      <c r="AD4664" s="24"/>
      <c r="AE4664" s="24"/>
      <c r="AV4664" s="24"/>
      <c r="AW4664" s="24"/>
      <c r="AX4664" s="24"/>
      <c r="AY4664" s="24"/>
    </row>
    <row r="4665" spans="3:51" s="23" customFormat="1">
      <c r="C4665" s="115"/>
      <c r="D4665" s="115"/>
      <c r="E4665" s="115"/>
      <c r="O4665" s="24"/>
      <c r="AB4665" s="24"/>
      <c r="AC4665" s="24"/>
      <c r="AD4665" s="24"/>
      <c r="AE4665" s="24"/>
      <c r="AV4665" s="24"/>
      <c r="AW4665" s="24"/>
      <c r="AX4665" s="24"/>
      <c r="AY4665" s="24"/>
    </row>
    <row r="4666" spans="3:51" s="23" customFormat="1">
      <c r="C4666" s="115"/>
      <c r="D4666" s="115"/>
      <c r="E4666" s="115"/>
      <c r="O4666" s="24"/>
      <c r="AB4666" s="24"/>
      <c r="AC4666" s="24"/>
      <c r="AD4666" s="24"/>
      <c r="AE4666" s="24"/>
      <c r="AV4666" s="24"/>
      <c r="AW4666" s="24"/>
      <c r="AX4666" s="24"/>
      <c r="AY4666" s="24"/>
    </row>
    <row r="4667" spans="3:51" s="23" customFormat="1">
      <c r="C4667" s="115"/>
      <c r="D4667" s="115"/>
      <c r="E4667" s="115"/>
      <c r="O4667" s="24"/>
      <c r="AB4667" s="24"/>
      <c r="AC4667" s="24"/>
      <c r="AD4667" s="24"/>
      <c r="AE4667" s="24"/>
      <c r="AV4667" s="24"/>
      <c r="AW4667" s="24"/>
      <c r="AX4667" s="24"/>
      <c r="AY4667" s="24"/>
    </row>
    <row r="4668" spans="3:51" s="23" customFormat="1">
      <c r="C4668" s="115"/>
      <c r="D4668" s="115"/>
      <c r="E4668" s="115"/>
      <c r="O4668" s="24"/>
      <c r="AB4668" s="24"/>
      <c r="AC4668" s="24"/>
      <c r="AD4668" s="24"/>
      <c r="AE4668" s="24"/>
      <c r="AV4668" s="24"/>
      <c r="AW4668" s="24"/>
      <c r="AX4668" s="24"/>
      <c r="AY4668" s="24"/>
    </row>
    <row r="4669" spans="3:51" s="23" customFormat="1">
      <c r="C4669" s="115"/>
      <c r="D4669" s="115"/>
      <c r="E4669" s="115"/>
      <c r="O4669" s="24"/>
      <c r="AB4669" s="24"/>
      <c r="AC4669" s="24"/>
      <c r="AD4669" s="24"/>
      <c r="AE4669" s="24"/>
      <c r="AV4669" s="24"/>
      <c r="AW4669" s="24"/>
      <c r="AX4669" s="24"/>
      <c r="AY4669" s="24"/>
    </row>
    <row r="4670" spans="3:51" s="23" customFormat="1">
      <c r="C4670" s="115"/>
      <c r="D4670" s="115"/>
      <c r="E4670" s="115"/>
      <c r="O4670" s="24"/>
      <c r="AB4670" s="24"/>
      <c r="AC4670" s="24"/>
      <c r="AD4670" s="24"/>
      <c r="AE4670" s="24"/>
      <c r="AV4670" s="24"/>
      <c r="AW4670" s="24"/>
      <c r="AX4670" s="24"/>
      <c r="AY4670" s="24"/>
    </row>
    <row r="4671" spans="3:51" s="23" customFormat="1">
      <c r="C4671" s="115"/>
      <c r="D4671" s="115"/>
      <c r="E4671" s="115"/>
      <c r="O4671" s="24"/>
      <c r="AB4671" s="24"/>
      <c r="AC4671" s="24"/>
      <c r="AD4671" s="24"/>
      <c r="AE4671" s="24"/>
      <c r="AV4671" s="24"/>
      <c r="AW4671" s="24"/>
      <c r="AX4671" s="24"/>
      <c r="AY4671" s="24"/>
    </row>
    <row r="4672" spans="3:51" s="23" customFormat="1">
      <c r="C4672" s="115"/>
      <c r="D4672" s="115"/>
      <c r="E4672" s="115"/>
      <c r="O4672" s="24"/>
      <c r="AB4672" s="24"/>
      <c r="AC4672" s="24"/>
      <c r="AD4672" s="24"/>
      <c r="AE4672" s="24"/>
      <c r="AV4672" s="24"/>
      <c r="AW4672" s="24"/>
      <c r="AX4672" s="24"/>
      <c r="AY4672" s="24"/>
    </row>
    <row r="4673" spans="3:51" s="23" customFormat="1">
      <c r="C4673" s="115"/>
      <c r="D4673" s="115"/>
      <c r="E4673" s="115"/>
      <c r="O4673" s="24"/>
      <c r="AB4673" s="24"/>
      <c r="AC4673" s="24"/>
      <c r="AD4673" s="24"/>
      <c r="AE4673" s="24"/>
      <c r="AV4673" s="24"/>
      <c r="AW4673" s="24"/>
      <c r="AX4673" s="24"/>
      <c r="AY4673" s="24"/>
    </row>
    <row r="4674" spans="3:51" s="23" customFormat="1">
      <c r="C4674" s="115"/>
      <c r="D4674" s="115"/>
      <c r="E4674" s="115"/>
      <c r="O4674" s="24"/>
      <c r="AB4674" s="24"/>
      <c r="AC4674" s="24"/>
      <c r="AD4674" s="24"/>
      <c r="AE4674" s="24"/>
      <c r="AV4674" s="24"/>
      <c r="AW4674" s="24"/>
      <c r="AX4674" s="24"/>
      <c r="AY4674" s="24"/>
    </row>
    <row r="4675" spans="3:51" s="23" customFormat="1">
      <c r="C4675" s="115"/>
      <c r="D4675" s="115"/>
      <c r="E4675" s="115"/>
      <c r="O4675" s="24"/>
      <c r="AB4675" s="24"/>
      <c r="AC4675" s="24"/>
      <c r="AD4675" s="24"/>
      <c r="AE4675" s="24"/>
      <c r="AV4675" s="24"/>
      <c r="AW4675" s="24"/>
      <c r="AX4675" s="24"/>
      <c r="AY4675" s="24"/>
    </row>
    <row r="4676" spans="3:51" s="23" customFormat="1">
      <c r="C4676" s="115"/>
      <c r="D4676" s="115"/>
      <c r="E4676" s="115"/>
      <c r="O4676" s="24"/>
      <c r="AB4676" s="24"/>
      <c r="AC4676" s="24"/>
      <c r="AD4676" s="24"/>
      <c r="AE4676" s="24"/>
      <c r="AV4676" s="24"/>
      <c r="AW4676" s="24"/>
      <c r="AX4676" s="24"/>
      <c r="AY4676" s="24"/>
    </row>
    <row r="4677" spans="3:51" s="23" customFormat="1">
      <c r="C4677" s="115"/>
      <c r="D4677" s="115"/>
      <c r="E4677" s="115"/>
      <c r="O4677" s="24"/>
      <c r="AB4677" s="24"/>
      <c r="AC4677" s="24"/>
      <c r="AD4677" s="24"/>
      <c r="AE4677" s="24"/>
      <c r="AV4677" s="24"/>
      <c r="AW4677" s="24"/>
      <c r="AX4677" s="24"/>
      <c r="AY4677" s="24"/>
    </row>
    <row r="4678" spans="3:51" s="23" customFormat="1">
      <c r="C4678" s="115"/>
      <c r="D4678" s="115"/>
      <c r="E4678" s="115"/>
      <c r="O4678" s="24"/>
      <c r="AB4678" s="24"/>
      <c r="AC4678" s="24"/>
      <c r="AD4678" s="24"/>
      <c r="AE4678" s="24"/>
      <c r="AV4678" s="24"/>
      <c r="AW4678" s="24"/>
      <c r="AX4678" s="24"/>
      <c r="AY4678" s="24"/>
    </row>
    <row r="4679" spans="3:51" s="23" customFormat="1">
      <c r="C4679" s="115"/>
      <c r="D4679" s="115"/>
      <c r="E4679" s="115"/>
      <c r="O4679" s="24"/>
      <c r="AB4679" s="24"/>
      <c r="AC4679" s="24"/>
      <c r="AD4679" s="24"/>
      <c r="AE4679" s="24"/>
      <c r="AV4679" s="24"/>
      <c r="AW4679" s="24"/>
      <c r="AX4679" s="24"/>
      <c r="AY4679" s="24"/>
    </row>
    <row r="4680" spans="3:51" s="23" customFormat="1">
      <c r="C4680" s="115"/>
      <c r="D4680" s="115"/>
      <c r="E4680" s="115"/>
      <c r="O4680" s="24"/>
      <c r="AB4680" s="24"/>
      <c r="AC4680" s="24"/>
      <c r="AD4680" s="24"/>
      <c r="AE4680" s="24"/>
      <c r="AV4680" s="24"/>
      <c r="AW4680" s="24"/>
      <c r="AX4680" s="24"/>
      <c r="AY4680" s="24"/>
    </row>
    <row r="4681" spans="3:51" s="23" customFormat="1">
      <c r="C4681" s="115"/>
      <c r="D4681" s="115"/>
      <c r="E4681" s="115"/>
      <c r="O4681" s="24"/>
      <c r="AB4681" s="24"/>
      <c r="AC4681" s="24"/>
      <c r="AD4681" s="24"/>
      <c r="AE4681" s="24"/>
      <c r="AV4681" s="24"/>
      <c r="AW4681" s="24"/>
      <c r="AX4681" s="24"/>
      <c r="AY4681" s="24"/>
    </row>
    <row r="4682" spans="3:51" s="23" customFormat="1">
      <c r="C4682" s="115"/>
      <c r="D4682" s="115"/>
      <c r="E4682" s="115"/>
      <c r="O4682" s="24"/>
      <c r="AB4682" s="24"/>
      <c r="AC4682" s="24"/>
      <c r="AD4682" s="24"/>
      <c r="AE4682" s="24"/>
      <c r="AV4682" s="24"/>
      <c r="AW4682" s="24"/>
      <c r="AX4682" s="24"/>
      <c r="AY4682" s="24"/>
    </row>
    <row r="4683" spans="3:51" s="23" customFormat="1">
      <c r="C4683" s="115"/>
      <c r="D4683" s="115"/>
      <c r="E4683" s="115"/>
      <c r="O4683" s="24"/>
      <c r="AB4683" s="24"/>
      <c r="AC4683" s="24"/>
      <c r="AD4683" s="24"/>
      <c r="AE4683" s="24"/>
      <c r="AV4683" s="24"/>
      <c r="AW4683" s="24"/>
      <c r="AX4683" s="24"/>
      <c r="AY4683" s="24"/>
    </row>
    <row r="4684" spans="3:51" s="23" customFormat="1">
      <c r="C4684" s="115"/>
      <c r="D4684" s="115"/>
      <c r="E4684" s="115"/>
      <c r="O4684" s="24"/>
      <c r="AB4684" s="24"/>
      <c r="AC4684" s="24"/>
      <c r="AD4684" s="24"/>
      <c r="AE4684" s="24"/>
      <c r="AV4684" s="24"/>
      <c r="AW4684" s="24"/>
      <c r="AX4684" s="24"/>
      <c r="AY4684" s="24"/>
    </row>
    <row r="4685" spans="3:51" s="23" customFormat="1">
      <c r="C4685" s="115"/>
      <c r="D4685" s="115"/>
      <c r="E4685" s="115"/>
      <c r="O4685" s="24"/>
      <c r="AB4685" s="24"/>
      <c r="AC4685" s="24"/>
      <c r="AD4685" s="24"/>
      <c r="AE4685" s="24"/>
      <c r="AV4685" s="24"/>
      <c r="AW4685" s="24"/>
      <c r="AX4685" s="24"/>
      <c r="AY4685" s="24"/>
    </row>
    <row r="4686" spans="3:51" s="23" customFormat="1">
      <c r="C4686" s="115"/>
      <c r="D4686" s="115"/>
      <c r="E4686" s="115"/>
      <c r="O4686" s="24"/>
      <c r="AB4686" s="24"/>
      <c r="AC4686" s="24"/>
      <c r="AD4686" s="24"/>
      <c r="AE4686" s="24"/>
      <c r="AV4686" s="24"/>
      <c r="AW4686" s="24"/>
      <c r="AX4686" s="24"/>
      <c r="AY4686" s="24"/>
    </row>
    <row r="4687" spans="3:51" s="23" customFormat="1">
      <c r="C4687" s="115"/>
      <c r="D4687" s="115"/>
      <c r="E4687" s="115"/>
      <c r="O4687" s="24"/>
      <c r="AB4687" s="24"/>
      <c r="AC4687" s="24"/>
      <c r="AD4687" s="24"/>
      <c r="AE4687" s="24"/>
      <c r="AV4687" s="24"/>
      <c r="AW4687" s="24"/>
      <c r="AX4687" s="24"/>
      <c r="AY4687" s="24"/>
    </row>
    <row r="4688" spans="3:51" s="23" customFormat="1">
      <c r="C4688" s="115"/>
      <c r="D4688" s="115"/>
      <c r="E4688" s="115"/>
      <c r="O4688" s="24"/>
      <c r="AB4688" s="24"/>
      <c r="AC4688" s="24"/>
      <c r="AD4688" s="24"/>
      <c r="AE4688" s="24"/>
      <c r="AV4688" s="24"/>
      <c r="AW4688" s="24"/>
      <c r="AX4688" s="24"/>
      <c r="AY4688" s="24"/>
    </row>
    <row r="4689" spans="3:51" s="23" customFormat="1">
      <c r="C4689" s="115"/>
      <c r="D4689" s="115"/>
      <c r="E4689" s="115"/>
      <c r="O4689" s="24"/>
      <c r="AB4689" s="24"/>
      <c r="AC4689" s="24"/>
      <c r="AD4689" s="24"/>
      <c r="AE4689" s="24"/>
      <c r="AV4689" s="24"/>
      <c r="AW4689" s="24"/>
      <c r="AX4689" s="24"/>
      <c r="AY4689" s="24"/>
    </row>
    <row r="4690" spans="3:51" s="23" customFormat="1">
      <c r="C4690" s="115"/>
      <c r="D4690" s="115"/>
      <c r="E4690" s="115"/>
      <c r="O4690" s="24"/>
      <c r="AB4690" s="24"/>
      <c r="AC4690" s="24"/>
      <c r="AD4690" s="24"/>
      <c r="AE4690" s="24"/>
      <c r="AV4690" s="24"/>
      <c r="AW4690" s="24"/>
      <c r="AX4690" s="24"/>
      <c r="AY4690" s="24"/>
    </row>
    <row r="4691" spans="3:51" s="23" customFormat="1">
      <c r="C4691" s="115"/>
      <c r="D4691" s="115"/>
      <c r="E4691" s="115"/>
      <c r="O4691" s="24"/>
      <c r="AB4691" s="24"/>
      <c r="AC4691" s="24"/>
      <c r="AD4691" s="24"/>
      <c r="AE4691" s="24"/>
      <c r="AV4691" s="24"/>
      <c r="AW4691" s="24"/>
      <c r="AX4691" s="24"/>
      <c r="AY4691" s="24"/>
    </row>
    <row r="4692" spans="3:51" s="23" customFormat="1">
      <c r="C4692" s="115"/>
      <c r="D4692" s="115"/>
      <c r="E4692" s="115"/>
      <c r="O4692" s="24"/>
      <c r="AB4692" s="24"/>
      <c r="AC4692" s="24"/>
      <c r="AD4692" s="24"/>
      <c r="AE4692" s="24"/>
      <c r="AV4692" s="24"/>
      <c r="AW4692" s="24"/>
      <c r="AX4692" s="24"/>
      <c r="AY4692" s="24"/>
    </row>
    <row r="4693" spans="3:51" s="23" customFormat="1">
      <c r="C4693" s="115"/>
      <c r="D4693" s="115"/>
      <c r="E4693" s="115"/>
      <c r="O4693" s="24"/>
      <c r="AB4693" s="24"/>
      <c r="AC4693" s="24"/>
      <c r="AD4693" s="24"/>
      <c r="AE4693" s="24"/>
      <c r="AV4693" s="24"/>
      <c r="AW4693" s="24"/>
      <c r="AX4693" s="24"/>
      <c r="AY4693" s="24"/>
    </row>
    <row r="4694" spans="3:51" s="23" customFormat="1">
      <c r="C4694" s="115"/>
      <c r="D4694" s="115"/>
      <c r="E4694" s="115"/>
      <c r="O4694" s="24"/>
      <c r="AB4694" s="24"/>
      <c r="AC4694" s="24"/>
      <c r="AD4694" s="24"/>
      <c r="AE4694" s="24"/>
      <c r="AV4694" s="24"/>
      <c r="AW4694" s="24"/>
      <c r="AX4694" s="24"/>
      <c r="AY4694" s="24"/>
    </row>
    <row r="4695" spans="3:51" s="23" customFormat="1">
      <c r="C4695" s="115"/>
      <c r="D4695" s="115"/>
      <c r="E4695" s="115"/>
      <c r="O4695" s="24"/>
      <c r="AB4695" s="24"/>
      <c r="AC4695" s="24"/>
      <c r="AD4695" s="24"/>
      <c r="AE4695" s="24"/>
      <c r="AV4695" s="24"/>
      <c r="AW4695" s="24"/>
      <c r="AX4695" s="24"/>
      <c r="AY4695" s="24"/>
    </row>
    <row r="4696" spans="3:51" s="23" customFormat="1">
      <c r="C4696" s="115"/>
      <c r="D4696" s="115"/>
      <c r="E4696" s="115"/>
      <c r="O4696" s="24"/>
      <c r="AB4696" s="24"/>
      <c r="AC4696" s="24"/>
      <c r="AD4696" s="24"/>
      <c r="AE4696" s="24"/>
      <c r="AV4696" s="24"/>
      <c r="AW4696" s="24"/>
      <c r="AX4696" s="24"/>
      <c r="AY4696" s="24"/>
    </row>
    <row r="4697" spans="3:51" s="23" customFormat="1">
      <c r="C4697" s="115"/>
      <c r="D4697" s="115"/>
      <c r="E4697" s="115"/>
      <c r="O4697" s="24"/>
      <c r="AB4697" s="24"/>
      <c r="AC4697" s="24"/>
      <c r="AD4697" s="24"/>
      <c r="AE4697" s="24"/>
      <c r="AV4697" s="24"/>
      <c r="AW4697" s="24"/>
      <c r="AX4697" s="24"/>
      <c r="AY4697" s="24"/>
    </row>
    <row r="4698" spans="3:51" s="23" customFormat="1">
      <c r="C4698" s="115"/>
      <c r="D4698" s="115"/>
      <c r="E4698" s="115"/>
      <c r="O4698" s="24"/>
      <c r="AB4698" s="24"/>
      <c r="AC4698" s="24"/>
      <c r="AD4698" s="24"/>
      <c r="AE4698" s="24"/>
      <c r="AV4698" s="24"/>
      <c r="AW4698" s="24"/>
      <c r="AX4698" s="24"/>
      <c r="AY4698" s="24"/>
    </row>
    <row r="4699" spans="3:51" s="23" customFormat="1">
      <c r="C4699" s="115"/>
      <c r="D4699" s="115"/>
      <c r="E4699" s="115"/>
      <c r="O4699" s="24"/>
      <c r="AB4699" s="24"/>
      <c r="AC4699" s="24"/>
      <c r="AD4699" s="24"/>
      <c r="AE4699" s="24"/>
      <c r="AV4699" s="24"/>
      <c r="AW4699" s="24"/>
      <c r="AX4699" s="24"/>
      <c r="AY4699" s="24"/>
    </row>
    <row r="4700" spans="3:51" s="23" customFormat="1">
      <c r="C4700" s="115"/>
      <c r="D4700" s="115"/>
      <c r="E4700" s="115"/>
      <c r="O4700" s="24"/>
      <c r="AB4700" s="24"/>
      <c r="AC4700" s="24"/>
      <c r="AD4700" s="24"/>
      <c r="AE4700" s="24"/>
      <c r="AV4700" s="24"/>
      <c r="AW4700" s="24"/>
      <c r="AX4700" s="24"/>
      <c r="AY4700" s="24"/>
    </row>
    <row r="4701" spans="3:51" s="23" customFormat="1">
      <c r="C4701" s="115"/>
      <c r="D4701" s="115"/>
      <c r="E4701" s="115"/>
      <c r="O4701" s="24"/>
      <c r="AB4701" s="24"/>
      <c r="AC4701" s="24"/>
      <c r="AD4701" s="24"/>
      <c r="AE4701" s="24"/>
      <c r="AV4701" s="24"/>
      <c r="AW4701" s="24"/>
      <c r="AX4701" s="24"/>
      <c r="AY4701" s="24"/>
    </row>
    <row r="4702" spans="3:51" s="23" customFormat="1">
      <c r="C4702" s="115"/>
      <c r="D4702" s="115"/>
      <c r="E4702" s="115"/>
      <c r="O4702" s="24"/>
      <c r="AB4702" s="24"/>
      <c r="AC4702" s="24"/>
      <c r="AD4702" s="24"/>
      <c r="AE4702" s="24"/>
      <c r="AV4702" s="24"/>
      <c r="AW4702" s="24"/>
      <c r="AX4702" s="24"/>
      <c r="AY4702" s="24"/>
    </row>
    <row r="4703" spans="3:51" s="23" customFormat="1">
      <c r="C4703" s="115"/>
      <c r="D4703" s="115"/>
      <c r="E4703" s="115"/>
      <c r="O4703" s="24"/>
      <c r="AB4703" s="24"/>
      <c r="AC4703" s="24"/>
      <c r="AD4703" s="24"/>
      <c r="AE4703" s="24"/>
      <c r="AV4703" s="24"/>
      <c r="AW4703" s="24"/>
      <c r="AX4703" s="24"/>
      <c r="AY4703" s="24"/>
    </row>
    <row r="4704" spans="3:51" s="23" customFormat="1">
      <c r="C4704" s="115"/>
      <c r="D4704" s="115"/>
      <c r="E4704" s="115"/>
      <c r="O4704" s="24"/>
      <c r="AB4704" s="24"/>
      <c r="AC4704" s="24"/>
      <c r="AD4704" s="24"/>
      <c r="AE4704" s="24"/>
      <c r="AV4704" s="24"/>
      <c r="AW4704" s="24"/>
      <c r="AX4704" s="24"/>
      <c r="AY4704" s="24"/>
    </row>
    <row r="4705" spans="3:51" s="23" customFormat="1">
      <c r="C4705" s="115"/>
      <c r="D4705" s="115"/>
      <c r="E4705" s="115"/>
      <c r="O4705" s="24"/>
      <c r="AB4705" s="24"/>
      <c r="AC4705" s="24"/>
      <c r="AD4705" s="24"/>
      <c r="AE4705" s="24"/>
      <c r="AV4705" s="24"/>
      <c r="AW4705" s="24"/>
      <c r="AX4705" s="24"/>
      <c r="AY4705" s="24"/>
    </row>
    <row r="4706" spans="3:51" s="23" customFormat="1">
      <c r="C4706" s="115"/>
      <c r="D4706" s="115"/>
      <c r="E4706" s="115"/>
      <c r="O4706" s="24"/>
      <c r="AB4706" s="24"/>
      <c r="AC4706" s="24"/>
      <c r="AD4706" s="24"/>
      <c r="AE4706" s="24"/>
      <c r="AV4706" s="24"/>
      <c r="AW4706" s="24"/>
      <c r="AX4706" s="24"/>
      <c r="AY4706" s="24"/>
    </row>
    <row r="4707" spans="3:51" s="23" customFormat="1">
      <c r="C4707" s="115"/>
      <c r="D4707" s="115"/>
      <c r="E4707" s="115"/>
      <c r="O4707" s="24"/>
      <c r="AB4707" s="24"/>
      <c r="AC4707" s="24"/>
      <c r="AD4707" s="24"/>
      <c r="AE4707" s="24"/>
      <c r="AV4707" s="24"/>
      <c r="AW4707" s="24"/>
      <c r="AX4707" s="24"/>
      <c r="AY4707" s="24"/>
    </row>
    <row r="4708" spans="3:51" s="23" customFormat="1">
      <c r="C4708" s="115"/>
      <c r="D4708" s="115"/>
      <c r="E4708" s="115"/>
      <c r="O4708" s="24"/>
      <c r="AB4708" s="24"/>
      <c r="AC4708" s="24"/>
      <c r="AD4708" s="24"/>
      <c r="AE4708" s="24"/>
      <c r="AV4708" s="24"/>
      <c r="AW4708" s="24"/>
      <c r="AX4708" s="24"/>
      <c r="AY4708" s="24"/>
    </row>
    <row r="4709" spans="3:51" s="23" customFormat="1">
      <c r="C4709" s="115"/>
      <c r="D4709" s="115"/>
      <c r="E4709" s="115"/>
      <c r="O4709" s="24"/>
      <c r="AB4709" s="24"/>
      <c r="AC4709" s="24"/>
      <c r="AD4709" s="24"/>
      <c r="AE4709" s="24"/>
      <c r="AV4709" s="24"/>
      <c r="AW4709" s="24"/>
      <c r="AX4709" s="24"/>
      <c r="AY4709" s="24"/>
    </row>
    <row r="4710" spans="3:51" s="23" customFormat="1">
      <c r="C4710" s="115"/>
      <c r="D4710" s="115"/>
      <c r="E4710" s="115"/>
      <c r="O4710" s="24"/>
      <c r="AB4710" s="24"/>
      <c r="AC4710" s="24"/>
      <c r="AD4710" s="24"/>
      <c r="AE4710" s="24"/>
      <c r="AV4710" s="24"/>
      <c r="AW4710" s="24"/>
      <c r="AX4710" s="24"/>
      <c r="AY4710" s="24"/>
    </row>
    <row r="4711" spans="3:51" s="23" customFormat="1">
      <c r="C4711" s="115"/>
      <c r="D4711" s="115"/>
      <c r="E4711" s="115"/>
      <c r="O4711" s="24"/>
      <c r="AB4711" s="24"/>
      <c r="AC4711" s="24"/>
      <c r="AD4711" s="24"/>
      <c r="AE4711" s="24"/>
      <c r="AV4711" s="24"/>
      <c r="AW4711" s="24"/>
      <c r="AX4711" s="24"/>
      <c r="AY4711" s="24"/>
    </row>
    <row r="4712" spans="3:51" s="23" customFormat="1">
      <c r="C4712" s="115"/>
      <c r="D4712" s="115"/>
      <c r="E4712" s="115"/>
      <c r="O4712" s="24"/>
      <c r="AB4712" s="24"/>
      <c r="AC4712" s="24"/>
      <c r="AD4712" s="24"/>
      <c r="AE4712" s="24"/>
      <c r="AV4712" s="24"/>
      <c r="AW4712" s="24"/>
      <c r="AX4712" s="24"/>
      <c r="AY4712" s="24"/>
    </row>
    <row r="4713" spans="3:51" s="23" customFormat="1">
      <c r="C4713" s="115"/>
      <c r="D4713" s="115"/>
      <c r="E4713" s="115"/>
      <c r="O4713" s="24"/>
      <c r="AB4713" s="24"/>
      <c r="AC4713" s="24"/>
      <c r="AD4713" s="24"/>
      <c r="AE4713" s="24"/>
      <c r="AV4713" s="24"/>
      <c r="AW4713" s="24"/>
      <c r="AX4713" s="24"/>
      <c r="AY4713" s="24"/>
    </row>
    <row r="4714" spans="3:51" s="23" customFormat="1">
      <c r="C4714" s="115"/>
      <c r="D4714" s="115"/>
      <c r="E4714" s="115"/>
      <c r="O4714" s="24"/>
      <c r="AB4714" s="24"/>
      <c r="AC4714" s="24"/>
      <c r="AD4714" s="24"/>
      <c r="AE4714" s="24"/>
      <c r="AV4714" s="24"/>
      <c r="AW4714" s="24"/>
      <c r="AX4714" s="24"/>
      <c r="AY4714" s="24"/>
    </row>
    <row r="4715" spans="3:51" s="23" customFormat="1">
      <c r="C4715" s="115"/>
      <c r="D4715" s="115"/>
      <c r="E4715" s="115"/>
      <c r="O4715" s="24"/>
      <c r="AB4715" s="24"/>
      <c r="AC4715" s="24"/>
      <c r="AD4715" s="24"/>
      <c r="AE4715" s="24"/>
      <c r="AV4715" s="24"/>
      <c r="AW4715" s="24"/>
      <c r="AX4715" s="24"/>
      <c r="AY4715" s="24"/>
    </row>
    <row r="4716" spans="3:51" s="23" customFormat="1">
      <c r="C4716" s="115"/>
      <c r="D4716" s="115"/>
      <c r="E4716" s="115"/>
      <c r="O4716" s="24"/>
      <c r="AB4716" s="24"/>
      <c r="AC4716" s="24"/>
      <c r="AD4716" s="24"/>
      <c r="AE4716" s="24"/>
      <c r="AV4716" s="24"/>
      <c r="AW4716" s="24"/>
      <c r="AX4716" s="24"/>
      <c r="AY4716" s="24"/>
    </row>
    <row r="4717" spans="3:51" s="23" customFormat="1">
      <c r="C4717" s="115"/>
      <c r="D4717" s="115"/>
      <c r="E4717" s="115"/>
      <c r="O4717" s="24"/>
      <c r="AB4717" s="24"/>
      <c r="AC4717" s="24"/>
      <c r="AD4717" s="24"/>
      <c r="AE4717" s="24"/>
      <c r="AV4717" s="24"/>
      <c r="AW4717" s="24"/>
      <c r="AX4717" s="24"/>
      <c r="AY4717" s="24"/>
    </row>
    <row r="4718" spans="3:51" s="23" customFormat="1">
      <c r="C4718" s="115"/>
      <c r="D4718" s="115"/>
      <c r="E4718" s="115"/>
      <c r="O4718" s="24"/>
      <c r="AB4718" s="24"/>
      <c r="AC4718" s="24"/>
      <c r="AD4718" s="24"/>
      <c r="AE4718" s="24"/>
      <c r="AV4718" s="24"/>
      <c r="AW4718" s="24"/>
      <c r="AX4718" s="24"/>
      <c r="AY4718" s="24"/>
    </row>
    <row r="4719" spans="3:51" s="23" customFormat="1">
      <c r="C4719" s="115"/>
      <c r="D4719" s="115"/>
      <c r="E4719" s="115"/>
      <c r="O4719" s="24"/>
      <c r="AB4719" s="24"/>
      <c r="AC4719" s="24"/>
      <c r="AD4719" s="24"/>
      <c r="AE4719" s="24"/>
      <c r="AV4719" s="24"/>
      <c r="AW4719" s="24"/>
      <c r="AX4719" s="24"/>
      <c r="AY4719" s="24"/>
    </row>
    <row r="4720" spans="3:51" s="23" customFormat="1">
      <c r="C4720" s="115"/>
      <c r="D4720" s="115"/>
      <c r="E4720" s="115"/>
      <c r="O4720" s="24"/>
      <c r="AB4720" s="24"/>
      <c r="AC4720" s="24"/>
      <c r="AD4720" s="24"/>
      <c r="AE4720" s="24"/>
      <c r="AV4720" s="24"/>
      <c r="AW4720" s="24"/>
      <c r="AX4720" s="24"/>
      <c r="AY4720" s="24"/>
    </row>
    <row r="4721" spans="3:51" s="23" customFormat="1">
      <c r="C4721" s="115"/>
      <c r="D4721" s="115"/>
      <c r="E4721" s="115"/>
      <c r="O4721" s="24"/>
      <c r="AB4721" s="24"/>
      <c r="AC4721" s="24"/>
      <c r="AD4721" s="24"/>
      <c r="AE4721" s="24"/>
      <c r="AV4721" s="24"/>
      <c r="AW4721" s="24"/>
      <c r="AX4721" s="24"/>
      <c r="AY4721" s="24"/>
    </row>
    <row r="4722" spans="3:51" s="23" customFormat="1">
      <c r="C4722" s="115"/>
      <c r="D4722" s="115"/>
      <c r="E4722" s="115"/>
      <c r="O4722" s="24"/>
      <c r="AB4722" s="24"/>
      <c r="AC4722" s="24"/>
      <c r="AD4722" s="24"/>
      <c r="AE4722" s="24"/>
      <c r="AV4722" s="24"/>
      <c r="AW4722" s="24"/>
      <c r="AX4722" s="24"/>
      <c r="AY4722" s="24"/>
    </row>
    <row r="4723" spans="3:51" s="23" customFormat="1">
      <c r="C4723" s="115"/>
      <c r="D4723" s="115"/>
      <c r="E4723" s="115"/>
      <c r="O4723" s="24"/>
      <c r="AB4723" s="24"/>
      <c r="AC4723" s="24"/>
      <c r="AD4723" s="24"/>
      <c r="AE4723" s="24"/>
      <c r="AV4723" s="24"/>
      <c r="AW4723" s="24"/>
      <c r="AX4723" s="24"/>
      <c r="AY4723" s="24"/>
    </row>
    <row r="4724" spans="3:51" s="23" customFormat="1">
      <c r="C4724" s="115"/>
      <c r="D4724" s="115"/>
      <c r="E4724" s="115"/>
      <c r="O4724" s="24"/>
      <c r="AB4724" s="24"/>
      <c r="AC4724" s="24"/>
      <c r="AD4724" s="24"/>
      <c r="AE4724" s="24"/>
      <c r="AV4724" s="24"/>
      <c r="AW4724" s="24"/>
      <c r="AX4724" s="24"/>
      <c r="AY4724" s="24"/>
    </row>
    <row r="4725" spans="3:51" s="23" customFormat="1">
      <c r="C4725" s="115"/>
      <c r="D4725" s="115"/>
      <c r="E4725" s="115"/>
      <c r="O4725" s="24"/>
      <c r="AB4725" s="24"/>
      <c r="AC4725" s="24"/>
      <c r="AD4725" s="24"/>
      <c r="AE4725" s="24"/>
      <c r="AV4725" s="24"/>
      <c r="AW4725" s="24"/>
      <c r="AX4725" s="24"/>
      <c r="AY4725" s="24"/>
    </row>
    <row r="4726" spans="3:51" s="23" customFormat="1">
      <c r="C4726" s="115"/>
      <c r="D4726" s="115"/>
      <c r="E4726" s="115"/>
      <c r="O4726" s="24"/>
      <c r="AB4726" s="24"/>
      <c r="AC4726" s="24"/>
      <c r="AD4726" s="24"/>
      <c r="AE4726" s="24"/>
      <c r="AV4726" s="24"/>
      <c r="AW4726" s="24"/>
      <c r="AX4726" s="24"/>
      <c r="AY4726" s="24"/>
    </row>
    <row r="4727" spans="3:51" s="23" customFormat="1">
      <c r="C4727" s="115"/>
      <c r="D4727" s="115"/>
      <c r="E4727" s="115"/>
      <c r="O4727" s="24"/>
      <c r="AB4727" s="24"/>
      <c r="AC4727" s="24"/>
      <c r="AD4727" s="24"/>
      <c r="AE4727" s="24"/>
      <c r="AV4727" s="24"/>
      <c r="AW4727" s="24"/>
      <c r="AX4727" s="24"/>
      <c r="AY4727" s="24"/>
    </row>
    <row r="4728" spans="3:51" s="23" customFormat="1">
      <c r="C4728" s="115"/>
      <c r="D4728" s="115"/>
      <c r="E4728" s="115"/>
      <c r="O4728" s="24"/>
      <c r="AB4728" s="24"/>
      <c r="AC4728" s="24"/>
      <c r="AD4728" s="24"/>
      <c r="AE4728" s="24"/>
      <c r="AV4728" s="24"/>
      <c r="AW4728" s="24"/>
      <c r="AX4728" s="24"/>
      <c r="AY4728" s="24"/>
    </row>
    <row r="4729" spans="3:51" s="23" customFormat="1">
      <c r="C4729" s="115"/>
      <c r="D4729" s="115"/>
      <c r="E4729" s="115"/>
      <c r="O4729" s="24"/>
      <c r="AB4729" s="24"/>
      <c r="AC4729" s="24"/>
      <c r="AD4729" s="24"/>
      <c r="AE4729" s="24"/>
      <c r="AV4729" s="24"/>
      <c r="AW4729" s="24"/>
      <c r="AX4729" s="24"/>
      <c r="AY4729" s="24"/>
    </row>
    <row r="4730" spans="3:51" s="23" customFormat="1">
      <c r="C4730" s="115"/>
      <c r="D4730" s="115"/>
      <c r="E4730" s="115"/>
      <c r="O4730" s="24"/>
      <c r="AB4730" s="24"/>
      <c r="AC4730" s="24"/>
      <c r="AD4730" s="24"/>
      <c r="AE4730" s="24"/>
      <c r="AV4730" s="24"/>
      <c r="AW4730" s="24"/>
      <c r="AX4730" s="24"/>
      <c r="AY4730" s="24"/>
    </row>
    <row r="4731" spans="3:51" s="23" customFormat="1">
      <c r="C4731" s="115"/>
      <c r="D4731" s="115"/>
      <c r="E4731" s="115"/>
      <c r="O4731" s="24"/>
      <c r="AB4731" s="24"/>
      <c r="AC4731" s="24"/>
      <c r="AD4731" s="24"/>
      <c r="AE4731" s="24"/>
      <c r="AV4731" s="24"/>
      <c r="AW4731" s="24"/>
      <c r="AX4731" s="24"/>
      <c r="AY4731" s="24"/>
    </row>
    <row r="4732" spans="3:51" s="23" customFormat="1">
      <c r="C4732" s="115"/>
      <c r="D4732" s="115"/>
      <c r="E4732" s="115"/>
      <c r="O4732" s="24"/>
      <c r="AB4732" s="24"/>
      <c r="AC4732" s="24"/>
      <c r="AD4732" s="24"/>
      <c r="AE4732" s="24"/>
      <c r="AV4732" s="24"/>
      <c r="AW4732" s="24"/>
      <c r="AX4732" s="24"/>
      <c r="AY4732" s="24"/>
    </row>
    <row r="4733" spans="3:51" s="23" customFormat="1">
      <c r="C4733" s="115"/>
      <c r="D4733" s="115"/>
      <c r="E4733" s="115"/>
      <c r="O4733" s="24"/>
      <c r="AB4733" s="24"/>
      <c r="AC4733" s="24"/>
      <c r="AD4733" s="24"/>
      <c r="AE4733" s="24"/>
      <c r="AV4733" s="24"/>
      <c r="AW4733" s="24"/>
      <c r="AX4733" s="24"/>
      <c r="AY4733" s="24"/>
    </row>
    <row r="4734" spans="3:51" s="23" customFormat="1">
      <c r="C4734" s="115"/>
      <c r="D4734" s="115"/>
      <c r="E4734" s="115"/>
      <c r="O4734" s="24"/>
      <c r="AB4734" s="24"/>
      <c r="AC4734" s="24"/>
      <c r="AD4734" s="24"/>
      <c r="AE4734" s="24"/>
      <c r="AV4734" s="24"/>
      <c r="AW4734" s="24"/>
      <c r="AX4734" s="24"/>
      <c r="AY4734" s="24"/>
    </row>
    <row r="4735" spans="3:51" s="23" customFormat="1">
      <c r="C4735" s="115"/>
      <c r="D4735" s="115"/>
      <c r="E4735" s="115"/>
      <c r="O4735" s="24"/>
      <c r="AB4735" s="24"/>
      <c r="AC4735" s="24"/>
      <c r="AD4735" s="24"/>
      <c r="AE4735" s="24"/>
      <c r="AV4735" s="24"/>
      <c r="AW4735" s="24"/>
      <c r="AX4735" s="24"/>
      <c r="AY4735" s="24"/>
    </row>
    <row r="4736" spans="3:51" s="23" customFormat="1">
      <c r="C4736" s="115"/>
      <c r="D4736" s="115"/>
      <c r="E4736" s="115"/>
      <c r="O4736" s="24"/>
      <c r="AB4736" s="24"/>
      <c r="AC4736" s="24"/>
      <c r="AD4736" s="24"/>
      <c r="AE4736" s="24"/>
      <c r="AV4736" s="24"/>
      <c r="AW4736" s="24"/>
      <c r="AX4736" s="24"/>
      <c r="AY4736" s="24"/>
    </row>
    <row r="4737" spans="3:51" s="23" customFormat="1">
      <c r="C4737" s="115"/>
      <c r="D4737" s="115"/>
      <c r="E4737" s="115"/>
      <c r="O4737" s="24"/>
      <c r="AB4737" s="24"/>
      <c r="AC4737" s="24"/>
      <c r="AD4737" s="24"/>
      <c r="AE4737" s="24"/>
      <c r="AV4737" s="24"/>
      <c r="AW4737" s="24"/>
      <c r="AX4737" s="24"/>
      <c r="AY4737" s="24"/>
    </row>
    <row r="4738" spans="3:51" s="23" customFormat="1">
      <c r="C4738" s="115"/>
      <c r="D4738" s="115"/>
      <c r="E4738" s="115"/>
      <c r="O4738" s="24"/>
      <c r="AB4738" s="24"/>
      <c r="AC4738" s="24"/>
      <c r="AD4738" s="24"/>
      <c r="AE4738" s="24"/>
      <c r="AV4738" s="24"/>
      <c r="AW4738" s="24"/>
      <c r="AX4738" s="24"/>
      <c r="AY4738" s="24"/>
    </row>
    <row r="4739" spans="3:51" s="23" customFormat="1">
      <c r="C4739" s="115"/>
      <c r="D4739" s="115"/>
      <c r="E4739" s="115"/>
      <c r="O4739" s="24"/>
      <c r="AB4739" s="24"/>
      <c r="AC4739" s="24"/>
      <c r="AD4739" s="24"/>
      <c r="AE4739" s="24"/>
      <c r="AV4739" s="24"/>
      <c r="AW4739" s="24"/>
      <c r="AX4739" s="24"/>
      <c r="AY4739" s="24"/>
    </row>
    <row r="4740" spans="3:51" s="23" customFormat="1">
      <c r="C4740" s="115"/>
      <c r="D4740" s="115"/>
      <c r="E4740" s="115"/>
      <c r="O4740" s="24"/>
      <c r="AB4740" s="24"/>
      <c r="AC4740" s="24"/>
      <c r="AD4740" s="24"/>
      <c r="AE4740" s="24"/>
      <c r="AV4740" s="24"/>
      <c r="AW4740" s="24"/>
      <c r="AX4740" s="24"/>
      <c r="AY4740" s="24"/>
    </row>
    <row r="4741" spans="3:51" s="23" customFormat="1">
      <c r="C4741" s="115"/>
      <c r="D4741" s="115"/>
      <c r="E4741" s="115"/>
      <c r="O4741" s="24"/>
      <c r="AB4741" s="24"/>
      <c r="AC4741" s="24"/>
      <c r="AD4741" s="24"/>
      <c r="AE4741" s="24"/>
      <c r="AV4741" s="24"/>
      <c r="AW4741" s="24"/>
      <c r="AX4741" s="24"/>
      <c r="AY4741" s="24"/>
    </row>
    <row r="4742" spans="3:51" s="23" customFormat="1">
      <c r="C4742" s="115"/>
      <c r="D4742" s="115"/>
      <c r="E4742" s="115"/>
      <c r="O4742" s="24"/>
      <c r="AB4742" s="24"/>
      <c r="AC4742" s="24"/>
      <c r="AD4742" s="24"/>
      <c r="AE4742" s="24"/>
      <c r="AV4742" s="24"/>
      <c r="AW4742" s="24"/>
      <c r="AX4742" s="24"/>
      <c r="AY4742" s="24"/>
    </row>
    <row r="4743" spans="3:51" s="23" customFormat="1">
      <c r="C4743" s="115"/>
      <c r="D4743" s="115"/>
      <c r="E4743" s="115"/>
      <c r="O4743" s="24"/>
      <c r="AB4743" s="24"/>
      <c r="AC4743" s="24"/>
      <c r="AD4743" s="24"/>
      <c r="AE4743" s="24"/>
      <c r="AV4743" s="24"/>
      <c r="AW4743" s="24"/>
      <c r="AX4743" s="24"/>
      <c r="AY4743" s="24"/>
    </row>
    <row r="4744" spans="3:51" s="23" customFormat="1">
      <c r="C4744" s="115"/>
      <c r="D4744" s="115"/>
      <c r="E4744" s="115"/>
      <c r="O4744" s="24"/>
      <c r="AB4744" s="24"/>
      <c r="AC4744" s="24"/>
      <c r="AD4744" s="24"/>
      <c r="AE4744" s="24"/>
      <c r="AV4744" s="24"/>
      <c r="AW4744" s="24"/>
      <c r="AX4744" s="24"/>
      <c r="AY4744" s="24"/>
    </row>
    <row r="4745" spans="3:51" s="23" customFormat="1">
      <c r="C4745" s="115"/>
      <c r="D4745" s="115"/>
      <c r="E4745" s="115"/>
      <c r="O4745" s="24"/>
      <c r="AB4745" s="24"/>
      <c r="AC4745" s="24"/>
      <c r="AD4745" s="24"/>
      <c r="AE4745" s="24"/>
      <c r="AV4745" s="24"/>
      <c r="AW4745" s="24"/>
      <c r="AX4745" s="24"/>
      <c r="AY4745" s="24"/>
    </row>
    <row r="4746" spans="3:51" s="23" customFormat="1">
      <c r="C4746" s="115"/>
      <c r="D4746" s="115"/>
      <c r="E4746" s="115"/>
      <c r="O4746" s="24"/>
      <c r="AB4746" s="24"/>
      <c r="AC4746" s="24"/>
      <c r="AD4746" s="24"/>
      <c r="AE4746" s="24"/>
      <c r="AV4746" s="24"/>
      <c r="AW4746" s="24"/>
      <c r="AX4746" s="24"/>
      <c r="AY4746" s="24"/>
    </row>
    <row r="4747" spans="3:51" s="23" customFormat="1">
      <c r="C4747" s="115"/>
      <c r="D4747" s="115"/>
      <c r="E4747" s="115"/>
      <c r="O4747" s="24"/>
      <c r="AB4747" s="24"/>
      <c r="AC4747" s="24"/>
      <c r="AD4747" s="24"/>
      <c r="AE4747" s="24"/>
      <c r="AV4747" s="24"/>
      <c r="AW4747" s="24"/>
      <c r="AX4747" s="24"/>
      <c r="AY4747" s="24"/>
    </row>
    <row r="4748" spans="3:51" s="23" customFormat="1">
      <c r="C4748" s="115"/>
      <c r="D4748" s="115"/>
      <c r="E4748" s="115"/>
      <c r="O4748" s="24"/>
      <c r="AB4748" s="24"/>
      <c r="AC4748" s="24"/>
      <c r="AD4748" s="24"/>
      <c r="AE4748" s="24"/>
      <c r="AV4748" s="24"/>
      <c r="AW4748" s="24"/>
      <c r="AX4748" s="24"/>
      <c r="AY4748" s="24"/>
    </row>
    <row r="4749" spans="3:51" s="23" customFormat="1">
      <c r="C4749" s="115"/>
      <c r="D4749" s="115"/>
      <c r="E4749" s="115"/>
      <c r="O4749" s="24"/>
      <c r="AB4749" s="24"/>
      <c r="AC4749" s="24"/>
      <c r="AD4749" s="24"/>
      <c r="AE4749" s="24"/>
      <c r="AV4749" s="24"/>
      <c r="AW4749" s="24"/>
      <c r="AX4749" s="24"/>
      <c r="AY4749" s="24"/>
    </row>
    <row r="4750" spans="3:51" s="23" customFormat="1">
      <c r="C4750" s="115"/>
      <c r="D4750" s="115"/>
      <c r="E4750" s="115"/>
      <c r="O4750" s="24"/>
      <c r="AB4750" s="24"/>
      <c r="AC4750" s="24"/>
      <c r="AD4750" s="24"/>
      <c r="AE4750" s="24"/>
      <c r="AV4750" s="24"/>
      <c r="AW4750" s="24"/>
      <c r="AX4750" s="24"/>
      <c r="AY4750" s="24"/>
    </row>
    <row r="4751" spans="3:51" s="23" customFormat="1">
      <c r="C4751" s="115"/>
      <c r="D4751" s="115"/>
      <c r="E4751" s="115"/>
      <c r="O4751" s="24"/>
      <c r="AB4751" s="24"/>
      <c r="AC4751" s="24"/>
      <c r="AD4751" s="24"/>
      <c r="AE4751" s="24"/>
      <c r="AV4751" s="24"/>
      <c r="AW4751" s="24"/>
      <c r="AX4751" s="24"/>
      <c r="AY4751" s="24"/>
    </row>
    <row r="4752" spans="3:51" s="23" customFormat="1">
      <c r="C4752" s="115"/>
      <c r="D4752" s="115"/>
      <c r="E4752" s="115"/>
      <c r="O4752" s="24"/>
      <c r="AB4752" s="24"/>
      <c r="AC4752" s="24"/>
      <c r="AD4752" s="24"/>
      <c r="AE4752" s="24"/>
      <c r="AV4752" s="24"/>
      <c r="AW4752" s="24"/>
      <c r="AX4752" s="24"/>
      <c r="AY4752" s="24"/>
    </row>
    <row r="4753" spans="3:51" s="23" customFormat="1">
      <c r="C4753" s="115"/>
      <c r="D4753" s="115"/>
      <c r="E4753" s="115"/>
      <c r="O4753" s="24"/>
      <c r="AB4753" s="24"/>
      <c r="AC4753" s="24"/>
      <c r="AD4753" s="24"/>
      <c r="AE4753" s="24"/>
      <c r="AV4753" s="24"/>
      <c r="AW4753" s="24"/>
      <c r="AX4753" s="24"/>
      <c r="AY4753" s="24"/>
    </row>
    <row r="4754" spans="3:51" s="23" customFormat="1">
      <c r="C4754" s="115"/>
      <c r="D4754" s="115"/>
      <c r="E4754" s="115"/>
      <c r="O4754" s="24"/>
      <c r="AB4754" s="24"/>
      <c r="AC4754" s="24"/>
      <c r="AD4754" s="24"/>
      <c r="AE4754" s="24"/>
      <c r="AV4754" s="24"/>
      <c r="AW4754" s="24"/>
      <c r="AX4754" s="24"/>
      <c r="AY4754" s="24"/>
    </row>
    <row r="4755" spans="3:51" s="23" customFormat="1">
      <c r="C4755" s="115"/>
      <c r="D4755" s="115"/>
      <c r="E4755" s="115"/>
      <c r="O4755" s="24"/>
      <c r="AB4755" s="24"/>
      <c r="AC4755" s="24"/>
      <c r="AD4755" s="24"/>
      <c r="AE4755" s="24"/>
      <c r="AV4755" s="24"/>
      <c r="AW4755" s="24"/>
      <c r="AX4755" s="24"/>
      <c r="AY4755" s="24"/>
    </row>
    <row r="4756" spans="3:51" s="23" customFormat="1">
      <c r="C4756" s="115"/>
      <c r="D4756" s="115"/>
      <c r="E4756" s="115"/>
      <c r="O4756" s="24"/>
      <c r="AB4756" s="24"/>
      <c r="AC4756" s="24"/>
      <c r="AD4756" s="24"/>
      <c r="AE4756" s="24"/>
      <c r="AV4756" s="24"/>
      <c r="AW4756" s="24"/>
      <c r="AX4756" s="24"/>
      <c r="AY4756" s="24"/>
    </row>
    <row r="4757" spans="3:51" s="23" customFormat="1">
      <c r="C4757" s="115"/>
      <c r="D4757" s="115"/>
      <c r="E4757" s="115"/>
      <c r="O4757" s="24"/>
      <c r="AB4757" s="24"/>
      <c r="AC4757" s="24"/>
      <c r="AD4757" s="24"/>
      <c r="AE4757" s="24"/>
      <c r="AV4757" s="24"/>
      <c r="AW4757" s="24"/>
      <c r="AX4757" s="24"/>
      <c r="AY4757" s="24"/>
    </row>
    <row r="4758" spans="3:51" s="23" customFormat="1">
      <c r="C4758" s="115"/>
      <c r="D4758" s="115"/>
      <c r="E4758" s="115"/>
      <c r="O4758" s="24"/>
      <c r="AB4758" s="24"/>
      <c r="AC4758" s="24"/>
      <c r="AD4758" s="24"/>
      <c r="AE4758" s="24"/>
      <c r="AV4758" s="24"/>
      <c r="AW4758" s="24"/>
      <c r="AX4758" s="24"/>
      <c r="AY4758" s="24"/>
    </row>
    <row r="4759" spans="3:51" s="23" customFormat="1">
      <c r="C4759" s="115"/>
      <c r="D4759" s="115"/>
      <c r="E4759" s="115"/>
      <c r="O4759" s="24"/>
      <c r="AB4759" s="24"/>
      <c r="AC4759" s="24"/>
      <c r="AD4759" s="24"/>
      <c r="AE4759" s="24"/>
      <c r="AV4759" s="24"/>
      <c r="AW4759" s="24"/>
      <c r="AX4759" s="24"/>
      <c r="AY4759" s="24"/>
    </row>
    <row r="4760" spans="3:51" s="23" customFormat="1">
      <c r="C4760" s="115"/>
      <c r="D4760" s="115"/>
      <c r="E4760" s="115"/>
      <c r="O4760" s="24"/>
      <c r="AB4760" s="24"/>
      <c r="AC4760" s="24"/>
      <c r="AD4760" s="24"/>
      <c r="AE4760" s="24"/>
      <c r="AV4760" s="24"/>
      <c r="AW4760" s="24"/>
      <c r="AX4760" s="24"/>
      <c r="AY4760" s="24"/>
    </row>
    <row r="4761" spans="3:51" s="23" customFormat="1">
      <c r="C4761" s="115"/>
      <c r="D4761" s="115"/>
      <c r="E4761" s="115"/>
      <c r="O4761" s="24"/>
      <c r="AB4761" s="24"/>
      <c r="AC4761" s="24"/>
      <c r="AD4761" s="24"/>
      <c r="AE4761" s="24"/>
      <c r="AV4761" s="24"/>
      <c r="AW4761" s="24"/>
      <c r="AX4761" s="24"/>
      <c r="AY4761" s="24"/>
    </row>
    <row r="4762" spans="3:51" s="23" customFormat="1">
      <c r="C4762" s="115"/>
      <c r="D4762" s="115"/>
      <c r="E4762" s="115"/>
      <c r="O4762" s="24"/>
      <c r="AB4762" s="24"/>
      <c r="AC4762" s="24"/>
      <c r="AD4762" s="24"/>
      <c r="AE4762" s="24"/>
      <c r="AV4762" s="24"/>
      <c r="AW4762" s="24"/>
      <c r="AX4762" s="24"/>
      <c r="AY4762" s="24"/>
    </row>
    <row r="4763" spans="3:51" s="23" customFormat="1">
      <c r="C4763" s="115"/>
      <c r="D4763" s="115"/>
      <c r="E4763" s="115"/>
      <c r="O4763" s="24"/>
      <c r="AB4763" s="24"/>
      <c r="AC4763" s="24"/>
      <c r="AD4763" s="24"/>
      <c r="AE4763" s="24"/>
      <c r="AV4763" s="24"/>
      <c r="AW4763" s="24"/>
      <c r="AX4763" s="24"/>
      <c r="AY4763" s="24"/>
    </row>
    <row r="4764" spans="3:51" s="23" customFormat="1">
      <c r="C4764" s="115"/>
      <c r="D4764" s="115"/>
      <c r="E4764" s="115"/>
      <c r="O4764" s="24"/>
      <c r="AB4764" s="24"/>
      <c r="AC4764" s="24"/>
      <c r="AD4764" s="24"/>
      <c r="AE4764" s="24"/>
      <c r="AV4764" s="24"/>
      <c r="AW4764" s="24"/>
      <c r="AX4764" s="24"/>
      <c r="AY4764" s="24"/>
    </row>
    <row r="4765" spans="3:51" s="23" customFormat="1">
      <c r="C4765" s="115"/>
      <c r="D4765" s="115"/>
      <c r="E4765" s="115"/>
      <c r="O4765" s="24"/>
      <c r="AB4765" s="24"/>
      <c r="AC4765" s="24"/>
      <c r="AD4765" s="24"/>
      <c r="AE4765" s="24"/>
      <c r="AV4765" s="24"/>
      <c r="AW4765" s="24"/>
      <c r="AX4765" s="24"/>
      <c r="AY4765" s="24"/>
    </row>
    <row r="4766" spans="3:51" s="23" customFormat="1">
      <c r="C4766" s="115"/>
      <c r="D4766" s="115"/>
      <c r="E4766" s="115"/>
      <c r="O4766" s="24"/>
      <c r="AB4766" s="24"/>
      <c r="AC4766" s="24"/>
      <c r="AD4766" s="24"/>
      <c r="AE4766" s="24"/>
      <c r="AV4766" s="24"/>
      <c r="AW4766" s="24"/>
      <c r="AX4766" s="24"/>
      <c r="AY4766" s="24"/>
    </row>
    <row r="4767" spans="3:51" s="23" customFormat="1">
      <c r="C4767" s="115"/>
      <c r="D4767" s="115"/>
      <c r="E4767" s="115"/>
      <c r="O4767" s="24"/>
      <c r="AB4767" s="24"/>
      <c r="AC4767" s="24"/>
      <c r="AD4767" s="24"/>
      <c r="AE4767" s="24"/>
      <c r="AV4767" s="24"/>
      <c r="AW4767" s="24"/>
      <c r="AX4767" s="24"/>
      <c r="AY4767" s="24"/>
    </row>
    <row r="4768" spans="3:51" s="23" customFormat="1">
      <c r="C4768" s="115"/>
      <c r="D4768" s="115"/>
      <c r="E4768" s="115"/>
      <c r="O4768" s="24"/>
      <c r="AB4768" s="24"/>
      <c r="AC4768" s="24"/>
      <c r="AD4768" s="24"/>
      <c r="AE4768" s="24"/>
      <c r="AV4768" s="24"/>
      <c r="AW4768" s="24"/>
      <c r="AX4768" s="24"/>
      <c r="AY4768" s="24"/>
    </row>
    <row r="4769" spans="3:51" s="23" customFormat="1">
      <c r="C4769" s="115"/>
      <c r="D4769" s="115"/>
      <c r="E4769" s="115"/>
      <c r="O4769" s="24"/>
      <c r="AB4769" s="24"/>
      <c r="AC4769" s="24"/>
      <c r="AD4769" s="24"/>
      <c r="AE4769" s="24"/>
      <c r="AV4769" s="24"/>
      <c r="AW4769" s="24"/>
      <c r="AX4769" s="24"/>
      <c r="AY4769" s="24"/>
    </row>
    <row r="4770" spans="3:51" s="23" customFormat="1">
      <c r="C4770" s="115"/>
      <c r="D4770" s="115"/>
      <c r="E4770" s="115"/>
      <c r="O4770" s="24"/>
      <c r="AB4770" s="24"/>
      <c r="AC4770" s="24"/>
      <c r="AD4770" s="24"/>
      <c r="AE4770" s="24"/>
      <c r="AV4770" s="24"/>
      <c r="AW4770" s="24"/>
      <c r="AX4770" s="24"/>
      <c r="AY4770" s="24"/>
    </row>
    <row r="4771" spans="3:51" s="23" customFormat="1">
      <c r="C4771" s="115"/>
      <c r="D4771" s="115"/>
      <c r="E4771" s="115"/>
      <c r="O4771" s="24"/>
      <c r="AB4771" s="24"/>
      <c r="AC4771" s="24"/>
      <c r="AD4771" s="24"/>
      <c r="AE4771" s="24"/>
      <c r="AV4771" s="24"/>
      <c r="AW4771" s="24"/>
      <c r="AX4771" s="24"/>
      <c r="AY4771" s="24"/>
    </row>
    <row r="4772" spans="3:51" s="23" customFormat="1">
      <c r="C4772" s="115"/>
      <c r="D4772" s="115"/>
      <c r="E4772" s="115"/>
      <c r="O4772" s="24"/>
      <c r="AB4772" s="24"/>
      <c r="AC4772" s="24"/>
      <c r="AD4772" s="24"/>
      <c r="AE4772" s="24"/>
      <c r="AV4772" s="24"/>
      <c r="AW4772" s="24"/>
      <c r="AX4772" s="24"/>
      <c r="AY4772" s="24"/>
    </row>
    <row r="4773" spans="3:51" s="23" customFormat="1">
      <c r="C4773" s="115"/>
      <c r="D4773" s="115"/>
      <c r="E4773" s="115"/>
      <c r="O4773" s="24"/>
      <c r="AB4773" s="24"/>
      <c r="AC4773" s="24"/>
      <c r="AD4773" s="24"/>
      <c r="AE4773" s="24"/>
      <c r="AV4773" s="24"/>
      <c r="AW4773" s="24"/>
      <c r="AX4773" s="24"/>
      <c r="AY4773" s="24"/>
    </row>
    <row r="4774" spans="3:51" s="23" customFormat="1">
      <c r="C4774" s="115"/>
      <c r="D4774" s="115"/>
      <c r="E4774" s="115"/>
      <c r="O4774" s="24"/>
      <c r="AB4774" s="24"/>
      <c r="AC4774" s="24"/>
      <c r="AD4774" s="24"/>
      <c r="AE4774" s="24"/>
      <c r="AV4774" s="24"/>
      <c r="AW4774" s="24"/>
      <c r="AX4774" s="24"/>
      <c r="AY4774" s="24"/>
    </row>
    <row r="4775" spans="3:51" s="23" customFormat="1">
      <c r="C4775" s="115"/>
      <c r="D4775" s="115"/>
      <c r="E4775" s="115"/>
      <c r="O4775" s="24"/>
      <c r="AB4775" s="24"/>
      <c r="AC4775" s="24"/>
      <c r="AD4775" s="24"/>
      <c r="AE4775" s="24"/>
      <c r="AV4775" s="24"/>
      <c r="AW4775" s="24"/>
      <c r="AX4775" s="24"/>
      <c r="AY4775" s="24"/>
    </row>
    <row r="4776" spans="3:51" s="23" customFormat="1">
      <c r="C4776" s="115"/>
      <c r="D4776" s="115"/>
      <c r="E4776" s="115"/>
      <c r="O4776" s="24"/>
      <c r="AB4776" s="24"/>
      <c r="AC4776" s="24"/>
      <c r="AD4776" s="24"/>
      <c r="AE4776" s="24"/>
      <c r="AV4776" s="24"/>
      <c r="AW4776" s="24"/>
      <c r="AX4776" s="24"/>
      <c r="AY4776" s="24"/>
    </row>
    <row r="4777" spans="3:51" s="23" customFormat="1">
      <c r="C4777" s="115"/>
      <c r="D4777" s="115"/>
      <c r="E4777" s="115"/>
      <c r="O4777" s="24"/>
      <c r="AB4777" s="24"/>
      <c r="AC4777" s="24"/>
      <c r="AD4777" s="24"/>
      <c r="AE4777" s="24"/>
      <c r="AV4777" s="24"/>
      <c r="AW4777" s="24"/>
      <c r="AX4777" s="24"/>
      <c r="AY4777" s="24"/>
    </row>
    <row r="4778" spans="3:51" s="23" customFormat="1">
      <c r="C4778" s="115"/>
      <c r="D4778" s="115"/>
      <c r="E4778" s="115"/>
      <c r="O4778" s="24"/>
      <c r="AB4778" s="24"/>
      <c r="AC4778" s="24"/>
      <c r="AD4778" s="24"/>
      <c r="AE4778" s="24"/>
      <c r="AV4778" s="24"/>
      <c r="AW4778" s="24"/>
      <c r="AX4778" s="24"/>
      <c r="AY4778" s="24"/>
    </row>
    <row r="4779" spans="3:51" s="23" customFormat="1">
      <c r="C4779" s="115"/>
      <c r="D4779" s="115"/>
      <c r="E4779" s="115"/>
      <c r="O4779" s="24"/>
      <c r="AB4779" s="24"/>
      <c r="AC4779" s="24"/>
      <c r="AD4779" s="24"/>
      <c r="AE4779" s="24"/>
      <c r="AV4779" s="24"/>
      <c r="AW4779" s="24"/>
      <c r="AX4779" s="24"/>
      <c r="AY4779" s="24"/>
    </row>
    <row r="4780" spans="3:51" s="23" customFormat="1">
      <c r="C4780" s="115"/>
      <c r="D4780" s="115"/>
      <c r="E4780" s="115"/>
      <c r="O4780" s="24"/>
      <c r="AB4780" s="24"/>
      <c r="AC4780" s="24"/>
      <c r="AD4780" s="24"/>
      <c r="AE4780" s="24"/>
      <c r="AV4780" s="24"/>
      <c r="AW4780" s="24"/>
      <c r="AX4780" s="24"/>
      <c r="AY4780" s="24"/>
    </row>
    <row r="4781" spans="3:51" s="23" customFormat="1">
      <c r="C4781" s="115"/>
      <c r="D4781" s="115"/>
      <c r="E4781" s="115"/>
      <c r="O4781" s="24"/>
      <c r="AB4781" s="24"/>
      <c r="AC4781" s="24"/>
      <c r="AD4781" s="24"/>
      <c r="AE4781" s="24"/>
      <c r="AV4781" s="24"/>
      <c r="AW4781" s="24"/>
      <c r="AX4781" s="24"/>
      <c r="AY4781" s="24"/>
    </row>
    <row r="4782" spans="3:51" s="23" customFormat="1">
      <c r="C4782" s="115"/>
      <c r="D4782" s="115"/>
      <c r="E4782" s="115"/>
      <c r="O4782" s="24"/>
      <c r="AB4782" s="24"/>
      <c r="AC4782" s="24"/>
      <c r="AD4782" s="24"/>
      <c r="AE4782" s="24"/>
      <c r="AV4782" s="24"/>
      <c r="AW4782" s="24"/>
      <c r="AX4782" s="24"/>
      <c r="AY4782" s="24"/>
    </row>
    <row r="4783" spans="3:51" s="23" customFormat="1">
      <c r="C4783" s="115"/>
      <c r="D4783" s="115"/>
      <c r="E4783" s="115"/>
      <c r="O4783" s="24"/>
      <c r="AB4783" s="24"/>
      <c r="AC4783" s="24"/>
      <c r="AD4783" s="24"/>
      <c r="AE4783" s="24"/>
      <c r="AV4783" s="24"/>
      <c r="AW4783" s="24"/>
      <c r="AX4783" s="24"/>
      <c r="AY4783" s="24"/>
    </row>
    <row r="4784" spans="3:51" s="23" customFormat="1">
      <c r="C4784" s="115"/>
      <c r="D4784" s="115"/>
      <c r="E4784" s="115"/>
      <c r="O4784" s="24"/>
      <c r="AB4784" s="24"/>
      <c r="AC4784" s="24"/>
      <c r="AD4784" s="24"/>
      <c r="AE4784" s="24"/>
      <c r="AV4784" s="24"/>
      <c r="AW4784" s="24"/>
      <c r="AX4784" s="24"/>
      <c r="AY4784" s="24"/>
    </row>
    <row r="4785" spans="3:51" s="23" customFormat="1">
      <c r="C4785" s="115"/>
      <c r="D4785" s="115"/>
      <c r="E4785" s="115"/>
      <c r="O4785" s="24"/>
      <c r="AB4785" s="24"/>
      <c r="AC4785" s="24"/>
      <c r="AD4785" s="24"/>
      <c r="AE4785" s="24"/>
      <c r="AV4785" s="24"/>
      <c r="AW4785" s="24"/>
      <c r="AX4785" s="24"/>
      <c r="AY4785" s="24"/>
    </row>
    <row r="4786" spans="3:51" s="23" customFormat="1">
      <c r="C4786" s="115"/>
      <c r="D4786" s="115"/>
      <c r="E4786" s="115"/>
      <c r="O4786" s="24"/>
      <c r="AB4786" s="24"/>
      <c r="AC4786" s="24"/>
      <c r="AD4786" s="24"/>
      <c r="AE4786" s="24"/>
      <c r="AV4786" s="24"/>
      <c r="AW4786" s="24"/>
      <c r="AX4786" s="24"/>
      <c r="AY4786" s="24"/>
    </row>
    <row r="4787" spans="3:51" s="23" customFormat="1">
      <c r="C4787" s="115"/>
      <c r="D4787" s="115"/>
      <c r="E4787" s="115"/>
      <c r="O4787" s="24"/>
      <c r="AB4787" s="24"/>
      <c r="AC4787" s="24"/>
      <c r="AD4787" s="24"/>
      <c r="AE4787" s="24"/>
      <c r="AV4787" s="24"/>
      <c r="AW4787" s="24"/>
      <c r="AX4787" s="24"/>
      <c r="AY4787" s="24"/>
    </row>
    <row r="4788" spans="3:51" s="23" customFormat="1">
      <c r="C4788" s="115"/>
      <c r="D4788" s="115"/>
      <c r="E4788" s="115"/>
      <c r="O4788" s="24"/>
      <c r="AB4788" s="24"/>
      <c r="AC4788" s="24"/>
      <c r="AD4788" s="24"/>
      <c r="AE4788" s="24"/>
      <c r="AV4788" s="24"/>
      <c r="AW4788" s="24"/>
      <c r="AX4788" s="24"/>
      <c r="AY4788" s="24"/>
    </row>
    <row r="4789" spans="3:51" s="23" customFormat="1">
      <c r="C4789" s="115"/>
      <c r="D4789" s="115"/>
      <c r="E4789" s="115"/>
      <c r="O4789" s="24"/>
      <c r="AB4789" s="24"/>
      <c r="AC4789" s="24"/>
      <c r="AD4789" s="24"/>
      <c r="AE4789" s="24"/>
      <c r="AV4789" s="24"/>
      <c r="AW4789" s="24"/>
      <c r="AX4789" s="24"/>
      <c r="AY4789" s="24"/>
    </row>
    <row r="4790" spans="3:51" s="23" customFormat="1">
      <c r="C4790" s="115"/>
      <c r="D4790" s="115"/>
      <c r="E4790" s="115"/>
      <c r="O4790" s="24"/>
      <c r="AB4790" s="24"/>
      <c r="AC4790" s="24"/>
      <c r="AD4790" s="24"/>
      <c r="AE4790" s="24"/>
      <c r="AV4790" s="24"/>
      <c r="AW4790" s="24"/>
      <c r="AX4790" s="24"/>
      <c r="AY4790" s="24"/>
    </row>
    <row r="4791" spans="3:51" s="23" customFormat="1">
      <c r="C4791" s="115"/>
      <c r="D4791" s="115"/>
      <c r="E4791" s="115"/>
      <c r="O4791" s="24"/>
      <c r="AB4791" s="24"/>
      <c r="AC4791" s="24"/>
      <c r="AD4791" s="24"/>
      <c r="AE4791" s="24"/>
      <c r="AV4791" s="24"/>
      <c r="AW4791" s="24"/>
      <c r="AX4791" s="24"/>
      <c r="AY4791" s="24"/>
    </row>
    <row r="4792" spans="3:51" s="23" customFormat="1">
      <c r="C4792" s="115"/>
      <c r="D4792" s="115"/>
      <c r="E4792" s="115"/>
      <c r="O4792" s="24"/>
      <c r="AB4792" s="24"/>
      <c r="AC4792" s="24"/>
      <c r="AD4792" s="24"/>
      <c r="AE4792" s="24"/>
      <c r="AV4792" s="24"/>
      <c r="AW4792" s="24"/>
      <c r="AX4792" s="24"/>
      <c r="AY4792" s="24"/>
    </row>
    <row r="4793" spans="3:51" s="23" customFormat="1">
      <c r="C4793" s="115"/>
      <c r="D4793" s="115"/>
      <c r="E4793" s="115"/>
      <c r="O4793" s="24"/>
      <c r="AB4793" s="24"/>
      <c r="AC4793" s="24"/>
      <c r="AD4793" s="24"/>
      <c r="AE4793" s="24"/>
      <c r="AV4793" s="24"/>
      <c r="AW4793" s="24"/>
      <c r="AX4793" s="24"/>
      <c r="AY4793" s="24"/>
    </row>
    <row r="4794" spans="3:51" s="23" customFormat="1">
      <c r="C4794" s="115"/>
      <c r="D4794" s="115"/>
      <c r="E4794" s="115"/>
      <c r="O4794" s="24"/>
      <c r="AB4794" s="24"/>
      <c r="AC4794" s="24"/>
      <c r="AD4794" s="24"/>
      <c r="AE4794" s="24"/>
      <c r="AV4794" s="24"/>
      <c r="AW4794" s="24"/>
      <c r="AX4794" s="24"/>
      <c r="AY4794" s="24"/>
    </row>
    <row r="4795" spans="3:51" s="23" customFormat="1">
      <c r="C4795" s="115"/>
      <c r="D4795" s="115"/>
      <c r="E4795" s="115"/>
      <c r="O4795" s="24"/>
      <c r="AB4795" s="24"/>
      <c r="AC4795" s="24"/>
      <c r="AD4795" s="24"/>
      <c r="AE4795" s="24"/>
      <c r="AV4795" s="24"/>
      <c r="AW4795" s="24"/>
      <c r="AX4795" s="24"/>
      <c r="AY4795" s="24"/>
    </row>
    <row r="4796" spans="3:51" s="23" customFormat="1">
      <c r="C4796" s="115"/>
      <c r="D4796" s="115"/>
      <c r="E4796" s="115"/>
      <c r="O4796" s="24"/>
      <c r="AB4796" s="24"/>
      <c r="AC4796" s="24"/>
      <c r="AD4796" s="24"/>
      <c r="AE4796" s="24"/>
      <c r="AV4796" s="24"/>
      <c r="AW4796" s="24"/>
      <c r="AX4796" s="24"/>
      <c r="AY4796" s="24"/>
    </row>
    <row r="4797" spans="3:51" s="23" customFormat="1">
      <c r="C4797" s="115"/>
      <c r="D4797" s="115"/>
      <c r="E4797" s="115"/>
      <c r="O4797" s="24"/>
      <c r="AB4797" s="24"/>
      <c r="AC4797" s="24"/>
      <c r="AD4797" s="24"/>
      <c r="AE4797" s="24"/>
      <c r="AV4797" s="24"/>
      <c r="AW4797" s="24"/>
      <c r="AX4797" s="24"/>
      <c r="AY4797" s="24"/>
    </row>
    <row r="4798" spans="3:51" s="23" customFormat="1">
      <c r="C4798" s="115"/>
      <c r="D4798" s="115"/>
      <c r="E4798" s="115"/>
      <c r="O4798" s="24"/>
      <c r="AB4798" s="24"/>
      <c r="AC4798" s="24"/>
      <c r="AD4798" s="24"/>
      <c r="AE4798" s="24"/>
      <c r="AV4798" s="24"/>
      <c r="AW4798" s="24"/>
      <c r="AX4798" s="24"/>
      <c r="AY4798" s="24"/>
    </row>
    <row r="4799" spans="3:51" s="23" customFormat="1">
      <c r="C4799" s="115"/>
      <c r="D4799" s="115"/>
      <c r="E4799" s="115"/>
      <c r="O4799" s="24"/>
      <c r="AB4799" s="24"/>
      <c r="AC4799" s="24"/>
      <c r="AD4799" s="24"/>
      <c r="AE4799" s="24"/>
      <c r="AV4799" s="24"/>
      <c r="AW4799" s="24"/>
      <c r="AX4799" s="24"/>
      <c r="AY4799" s="24"/>
    </row>
    <row r="4800" spans="3:51" s="23" customFormat="1">
      <c r="C4800" s="115"/>
      <c r="D4800" s="115"/>
      <c r="E4800" s="115"/>
      <c r="O4800" s="24"/>
      <c r="AB4800" s="24"/>
      <c r="AC4800" s="24"/>
      <c r="AD4800" s="24"/>
      <c r="AE4800" s="24"/>
      <c r="AV4800" s="24"/>
      <c r="AW4800" s="24"/>
      <c r="AX4800" s="24"/>
      <c r="AY4800" s="24"/>
    </row>
    <row r="4801" spans="3:51" s="23" customFormat="1">
      <c r="C4801" s="115"/>
      <c r="D4801" s="115"/>
      <c r="E4801" s="115"/>
      <c r="O4801" s="24"/>
      <c r="AB4801" s="24"/>
      <c r="AC4801" s="24"/>
      <c r="AD4801" s="24"/>
      <c r="AE4801" s="24"/>
      <c r="AV4801" s="24"/>
      <c r="AW4801" s="24"/>
      <c r="AX4801" s="24"/>
      <c r="AY4801" s="24"/>
    </row>
    <row r="4802" spans="3:51" s="23" customFormat="1">
      <c r="C4802" s="115"/>
      <c r="D4802" s="115"/>
      <c r="E4802" s="115"/>
      <c r="O4802" s="24"/>
      <c r="AB4802" s="24"/>
      <c r="AC4802" s="24"/>
      <c r="AD4802" s="24"/>
      <c r="AE4802" s="24"/>
      <c r="AV4802" s="24"/>
      <c r="AW4802" s="24"/>
      <c r="AX4802" s="24"/>
      <c r="AY4802" s="24"/>
    </row>
    <row r="4803" spans="3:51" s="23" customFormat="1">
      <c r="C4803" s="115"/>
      <c r="D4803" s="115"/>
      <c r="E4803" s="115"/>
      <c r="O4803" s="24"/>
      <c r="AB4803" s="24"/>
      <c r="AC4803" s="24"/>
      <c r="AD4803" s="24"/>
      <c r="AE4803" s="24"/>
      <c r="AV4803" s="24"/>
      <c r="AW4803" s="24"/>
      <c r="AX4803" s="24"/>
      <c r="AY4803" s="24"/>
    </row>
    <row r="4804" spans="3:51" s="23" customFormat="1">
      <c r="C4804" s="115"/>
      <c r="D4804" s="115"/>
      <c r="E4804" s="115"/>
      <c r="O4804" s="24"/>
      <c r="AB4804" s="24"/>
      <c r="AC4804" s="24"/>
      <c r="AD4804" s="24"/>
      <c r="AE4804" s="24"/>
      <c r="AV4804" s="24"/>
      <c r="AW4804" s="24"/>
      <c r="AX4804" s="24"/>
      <c r="AY4804" s="24"/>
    </row>
    <row r="4805" spans="3:51" s="23" customFormat="1">
      <c r="C4805" s="115"/>
      <c r="D4805" s="115"/>
      <c r="E4805" s="115"/>
      <c r="O4805" s="24"/>
      <c r="AB4805" s="24"/>
      <c r="AC4805" s="24"/>
      <c r="AD4805" s="24"/>
      <c r="AE4805" s="24"/>
      <c r="AV4805" s="24"/>
      <c r="AW4805" s="24"/>
      <c r="AX4805" s="24"/>
      <c r="AY4805" s="24"/>
    </row>
    <row r="4806" spans="3:51" s="23" customFormat="1">
      <c r="C4806" s="115"/>
      <c r="D4806" s="115"/>
      <c r="E4806" s="115"/>
      <c r="O4806" s="24"/>
      <c r="AB4806" s="24"/>
      <c r="AC4806" s="24"/>
      <c r="AD4806" s="24"/>
      <c r="AE4806" s="24"/>
      <c r="AV4806" s="24"/>
      <c r="AW4806" s="24"/>
      <c r="AX4806" s="24"/>
      <c r="AY4806" s="24"/>
    </row>
    <row r="4807" spans="3:51" s="23" customFormat="1">
      <c r="C4807" s="115"/>
      <c r="D4807" s="115"/>
      <c r="E4807" s="115"/>
      <c r="O4807" s="24"/>
      <c r="AB4807" s="24"/>
      <c r="AC4807" s="24"/>
      <c r="AD4807" s="24"/>
      <c r="AE4807" s="24"/>
      <c r="AV4807" s="24"/>
      <c r="AW4807" s="24"/>
      <c r="AX4807" s="24"/>
      <c r="AY4807" s="24"/>
    </row>
    <row r="4808" spans="3:51" s="23" customFormat="1">
      <c r="C4808" s="115"/>
      <c r="D4808" s="115"/>
      <c r="E4808" s="115"/>
      <c r="O4808" s="24"/>
      <c r="AB4808" s="24"/>
      <c r="AC4808" s="24"/>
      <c r="AD4808" s="24"/>
      <c r="AE4808" s="24"/>
      <c r="AV4808" s="24"/>
      <c r="AW4808" s="24"/>
      <c r="AX4808" s="24"/>
      <c r="AY4808" s="24"/>
    </row>
    <row r="4809" spans="3:51" s="23" customFormat="1">
      <c r="C4809" s="115"/>
      <c r="D4809" s="115"/>
      <c r="E4809" s="115"/>
      <c r="O4809" s="24"/>
      <c r="AB4809" s="24"/>
      <c r="AC4809" s="24"/>
      <c r="AD4809" s="24"/>
      <c r="AE4809" s="24"/>
      <c r="AV4809" s="24"/>
      <c r="AW4809" s="24"/>
      <c r="AX4809" s="24"/>
      <c r="AY4809" s="24"/>
    </row>
    <row r="4810" spans="3:51" s="23" customFormat="1">
      <c r="C4810" s="115"/>
      <c r="D4810" s="115"/>
      <c r="E4810" s="115"/>
      <c r="O4810" s="24"/>
      <c r="AB4810" s="24"/>
      <c r="AC4810" s="24"/>
      <c r="AD4810" s="24"/>
      <c r="AE4810" s="24"/>
      <c r="AV4810" s="24"/>
      <c r="AW4810" s="24"/>
      <c r="AX4810" s="24"/>
      <c r="AY4810" s="24"/>
    </row>
    <row r="4811" spans="3:51" s="23" customFormat="1">
      <c r="C4811" s="115"/>
      <c r="D4811" s="115"/>
      <c r="E4811" s="115"/>
      <c r="O4811" s="24"/>
      <c r="AB4811" s="24"/>
      <c r="AC4811" s="24"/>
      <c r="AD4811" s="24"/>
      <c r="AE4811" s="24"/>
      <c r="AV4811" s="24"/>
      <c r="AW4811" s="24"/>
      <c r="AX4811" s="24"/>
      <c r="AY4811" s="24"/>
    </row>
    <row r="4812" spans="3:51" s="23" customFormat="1">
      <c r="C4812" s="115"/>
      <c r="D4812" s="115"/>
      <c r="E4812" s="115"/>
      <c r="O4812" s="24"/>
      <c r="AB4812" s="24"/>
      <c r="AC4812" s="24"/>
      <c r="AD4812" s="24"/>
      <c r="AE4812" s="24"/>
      <c r="AV4812" s="24"/>
      <c r="AW4812" s="24"/>
      <c r="AX4812" s="24"/>
      <c r="AY4812" s="24"/>
    </row>
    <row r="4813" spans="3:51" s="23" customFormat="1">
      <c r="C4813" s="115"/>
      <c r="D4813" s="115"/>
      <c r="E4813" s="115"/>
      <c r="O4813" s="24"/>
      <c r="AB4813" s="24"/>
      <c r="AC4813" s="24"/>
      <c r="AD4813" s="24"/>
      <c r="AE4813" s="24"/>
      <c r="AV4813" s="24"/>
      <c r="AW4813" s="24"/>
      <c r="AX4813" s="24"/>
      <c r="AY4813" s="24"/>
    </row>
    <row r="4814" spans="3:51" s="23" customFormat="1">
      <c r="C4814" s="115"/>
      <c r="D4814" s="115"/>
      <c r="E4814" s="115"/>
      <c r="O4814" s="24"/>
      <c r="AB4814" s="24"/>
      <c r="AC4814" s="24"/>
      <c r="AD4814" s="24"/>
      <c r="AE4814" s="24"/>
      <c r="AV4814" s="24"/>
      <c r="AW4814" s="24"/>
      <c r="AX4814" s="24"/>
      <c r="AY4814" s="24"/>
    </row>
    <row r="4815" spans="3:51" s="23" customFormat="1">
      <c r="C4815" s="115"/>
      <c r="D4815" s="115"/>
      <c r="E4815" s="115"/>
      <c r="O4815" s="24"/>
      <c r="AB4815" s="24"/>
      <c r="AC4815" s="24"/>
      <c r="AD4815" s="24"/>
      <c r="AE4815" s="24"/>
      <c r="AV4815" s="24"/>
      <c r="AW4815" s="24"/>
      <c r="AX4815" s="24"/>
      <c r="AY4815" s="24"/>
    </row>
    <row r="4816" spans="3:51" s="23" customFormat="1">
      <c r="C4816" s="115"/>
      <c r="D4816" s="115"/>
      <c r="E4816" s="115"/>
      <c r="O4816" s="24"/>
      <c r="AB4816" s="24"/>
      <c r="AC4816" s="24"/>
      <c r="AD4816" s="24"/>
      <c r="AE4816" s="24"/>
      <c r="AV4816" s="24"/>
      <c r="AW4816" s="24"/>
      <c r="AX4816" s="24"/>
      <c r="AY4816" s="24"/>
    </row>
    <row r="4817" spans="3:51" s="23" customFormat="1">
      <c r="C4817" s="115"/>
      <c r="D4817" s="115"/>
      <c r="E4817" s="115"/>
      <c r="O4817" s="24"/>
      <c r="AB4817" s="24"/>
      <c r="AC4817" s="24"/>
      <c r="AD4817" s="24"/>
      <c r="AE4817" s="24"/>
      <c r="AV4817" s="24"/>
      <c r="AW4817" s="24"/>
      <c r="AX4817" s="24"/>
      <c r="AY4817" s="24"/>
    </row>
    <row r="4818" spans="3:51" s="23" customFormat="1">
      <c r="C4818" s="115"/>
      <c r="D4818" s="115"/>
      <c r="E4818" s="115"/>
      <c r="O4818" s="24"/>
      <c r="AB4818" s="24"/>
      <c r="AC4818" s="24"/>
      <c r="AD4818" s="24"/>
      <c r="AE4818" s="24"/>
      <c r="AV4818" s="24"/>
      <c r="AW4818" s="24"/>
      <c r="AX4818" s="24"/>
      <c r="AY4818" s="24"/>
    </row>
    <row r="4819" spans="3:51" s="23" customFormat="1">
      <c r="C4819" s="115"/>
      <c r="D4819" s="115"/>
      <c r="E4819" s="115"/>
      <c r="O4819" s="24"/>
      <c r="AB4819" s="24"/>
      <c r="AC4819" s="24"/>
      <c r="AD4819" s="24"/>
      <c r="AE4819" s="24"/>
      <c r="AV4819" s="24"/>
      <c r="AW4819" s="24"/>
      <c r="AX4819" s="24"/>
      <c r="AY4819" s="24"/>
    </row>
    <row r="4820" spans="3:51" s="23" customFormat="1">
      <c r="C4820" s="115"/>
      <c r="D4820" s="115"/>
      <c r="E4820" s="115"/>
      <c r="O4820" s="24"/>
      <c r="AB4820" s="24"/>
      <c r="AC4820" s="24"/>
      <c r="AD4820" s="24"/>
      <c r="AE4820" s="24"/>
      <c r="AV4820" s="24"/>
      <c r="AW4820" s="24"/>
      <c r="AX4820" s="24"/>
      <c r="AY4820" s="24"/>
    </row>
    <row r="4821" spans="3:51" s="23" customFormat="1">
      <c r="C4821" s="115"/>
      <c r="D4821" s="115"/>
      <c r="E4821" s="115"/>
      <c r="O4821" s="24"/>
      <c r="AB4821" s="24"/>
      <c r="AC4821" s="24"/>
      <c r="AD4821" s="24"/>
      <c r="AE4821" s="24"/>
      <c r="AV4821" s="24"/>
      <c r="AW4821" s="24"/>
      <c r="AX4821" s="24"/>
      <c r="AY4821" s="24"/>
    </row>
    <row r="4822" spans="3:51" s="23" customFormat="1">
      <c r="C4822" s="115"/>
      <c r="D4822" s="115"/>
      <c r="E4822" s="115"/>
      <c r="O4822" s="24"/>
      <c r="AB4822" s="24"/>
      <c r="AC4822" s="24"/>
      <c r="AD4822" s="24"/>
      <c r="AE4822" s="24"/>
      <c r="AV4822" s="24"/>
      <c r="AW4822" s="24"/>
      <c r="AX4822" s="24"/>
      <c r="AY4822" s="24"/>
    </row>
    <row r="4823" spans="3:51" s="23" customFormat="1">
      <c r="C4823" s="115"/>
      <c r="D4823" s="115"/>
      <c r="E4823" s="115"/>
      <c r="O4823" s="24"/>
      <c r="AB4823" s="24"/>
      <c r="AC4823" s="24"/>
      <c r="AD4823" s="24"/>
      <c r="AE4823" s="24"/>
      <c r="AV4823" s="24"/>
      <c r="AW4823" s="24"/>
      <c r="AX4823" s="24"/>
      <c r="AY4823" s="24"/>
    </row>
    <row r="4824" spans="3:51" s="23" customFormat="1">
      <c r="C4824" s="115"/>
      <c r="D4824" s="115"/>
      <c r="E4824" s="115"/>
      <c r="O4824" s="24"/>
      <c r="AB4824" s="24"/>
      <c r="AC4824" s="24"/>
      <c r="AD4824" s="24"/>
      <c r="AE4824" s="24"/>
      <c r="AV4824" s="24"/>
      <c r="AW4824" s="24"/>
      <c r="AX4824" s="24"/>
      <c r="AY4824" s="24"/>
    </row>
    <row r="4825" spans="3:51" s="23" customFormat="1">
      <c r="C4825" s="115"/>
      <c r="D4825" s="115"/>
      <c r="E4825" s="115"/>
      <c r="O4825" s="24"/>
      <c r="AB4825" s="24"/>
      <c r="AC4825" s="24"/>
      <c r="AD4825" s="24"/>
      <c r="AE4825" s="24"/>
      <c r="AV4825" s="24"/>
      <c r="AW4825" s="24"/>
      <c r="AX4825" s="24"/>
      <c r="AY4825" s="24"/>
    </row>
    <row r="4826" spans="3:51" s="23" customFormat="1">
      <c r="C4826" s="115"/>
      <c r="D4826" s="115"/>
      <c r="E4826" s="115"/>
      <c r="O4826" s="24"/>
      <c r="AB4826" s="24"/>
      <c r="AC4826" s="24"/>
      <c r="AD4826" s="24"/>
      <c r="AE4826" s="24"/>
      <c r="AV4826" s="24"/>
      <c r="AW4826" s="24"/>
      <c r="AX4826" s="24"/>
      <c r="AY4826" s="24"/>
    </row>
    <row r="4827" spans="3:51" s="23" customFormat="1">
      <c r="C4827" s="115"/>
      <c r="D4827" s="115"/>
      <c r="E4827" s="115"/>
      <c r="O4827" s="24"/>
      <c r="AB4827" s="24"/>
      <c r="AC4827" s="24"/>
      <c r="AD4827" s="24"/>
      <c r="AE4827" s="24"/>
      <c r="AV4827" s="24"/>
      <c r="AW4827" s="24"/>
      <c r="AX4827" s="24"/>
      <c r="AY4827" s="24"/>
    </row>
    <row r="4828" spans="3:51" s="23" customFormat="1">
      <c r="C4828" s="115"/>
      <c r="D4828" s="115"/>
      <c r="E4828" s="115"/>
      <c r="O4828" s="24"/>
      <c r="AB4828" s="24"/>
      <c r="AC4828" s="24"/>
      <c r="AD4828" s="24"/>
      <c r="AE4828" s="24"/>
      <c r="AV4828" s="24"/>
      <c r="AW4828" s="24"/>
      <c r="AX4828" s="24"/>
      <c r="AY4828" s="24"/>
    </row>
    <row r="4829" spans="3:51" s="23" customFormat="1">
      <c r="C4829" s="115"/>
      <c r="D4829" s="115"/>
      <c r="E4829" s="115"/>
      <c r="O4829" s="24"/>
      <c r="AB4829" s="24"/>
      <c r="AC4829" s="24"/>
      <c r="AD4829" s="24"/>
      <c r="AE4829" s="24"/>
      <c r="AV4829" s="24"/>
      <c r="AW4829" s="24"/>
      <c r="AX4829" s="24"/>
      <c r="AY4829" s="24"/>
    </row>
    <row r="4830" spans="3:51" s="23" customFormat="1">
      <c r="C4830" s="115"/>
      <c r="D4830" s="115"/>
      <c r="E4830" s="115"/>
      <c r="O4830" s="24"/>
      <c r="AB4830" s="24"/>
      <c r="AC4830" s="24"/>
      <c r="AD4830" s="24"/>
      <c r="AE4830" s="24"/>
      <c r="AV4830" s="24"/>
      <c r="AW4830" s="24"/>
      <c r="AX4830" s="24"/>
      <c r="AY4830" s="24"/>
    </row>
    <row r="4831" spans="3:51" s="23" customFormat="1">
      <c r="C4831" s="115"/>
      <c r="D4831" s="115"/>
      <c r="E4831" s="115"/>
      <c r="O4831" s="24"/>
      <c r="AB4831" s="24"/>
      <c r="AC4831" s="24"/>
      <c r="AD4831" s="24"/>
      <c r="AE4831" s="24"/>
      <c r="AV4831" s="24"/>
      <c r="AW4831" s="24"/>
      <c r="AX4831" s="24"/>
      <c r="AY4831" s="24"/>
    </row>
    <row r="4832" spans="3:51" s="23" customFormat="1">
      <c r="C4832" s="115"/>
      <c r="D4832" s="115"/>
      <c r="E4832" s="115"/>
      <c r="O4832" s="24"/>
      <c r="AB4832" s="24"/>
      <c r="AC4832" s="24"/>
      <c r="AD4832" s="24"/>
      <c r="AE4832" s="24"/>
      <c r="AV4832" s="24"/>
      <c r="AW4832" s="24"/>
      <c r="AX4832" s="24"/>
      <c r="AY4832" s="24"/>
    </row>
    <row r="4833" spans="3:51" s="23" customFormat="1">
      <c r="C4833" s="115"/>
      <c r="D4833" s="115"/>
      <c r="E4833" s="115"/>
      <c r="O4833" s="24"/>
      <c r="AB4833" s="24"/>
      <c r="AC4833" s="24"/>
      <c r="AD4833" s="24"/>
      <c r="AE4833" s="24"/>
      <c r="AV4833" s="24"/>
      <c r="AW4833" s="24"/>
      <c r="AX4833" s="24"/>
      <c r="AY4833" s="24"/>
    </row>
    <row r="4834" spans="3:51" s="23" customFormat="1">
      <c r="C4834" s="115"/>
      <c r="D4834" s="115"/>
      <c r="E4834" s="115"/>
      <c r="O4834" s="24"/>
      <c r="AB4834" s="24"/>
      <c r="AC4834" s="24"/>
      <c r="AD4834" s="24"/>
      <c r="AE4834" s="24"/>
      <c r="AV4834" s="24"/>
      <c r="AW4834" s="24"/>
      <c r="AX4834" s="24"/>
      <c r="AY4834" s="24"/>
    </row>
    <row r="4835" spans="3:51" s="23" customFormat="1">
      <c r="C4835" s="115"/>
      <c r="D4835" s="115"/>
      <c r="E4835" s="115"/>
      <c r="O4835" s="24"/>
      <c r="AB4835" s="24"/>
      <c r="AC4835" s="24"/>
      <c r="AD4835" s="24"/>
      <c r="AE4835" s="24"/>
      <c r="AV4835" s="24"/>
      <c r="AW4835" s="24"/>
      <c r="AX4835" s="24"/>
      <c r="AY4835" s="24"/>
    </row>
    <row r="4836" spans="3:51" s="23" customFormat="1">
      <c r="C4836" s="115"/>
      <c r="D4836" s="115"/>
      <c r="E4836" s="115"/>
      <c r="O4836" s="24"/>
      <c r="AB4836" s="24"/>
      <c r="AC4836" s="24"/>
      <c r="AD4836" s="24"/>
      <c r="AE4836" s="24"/>
      <c r="AV4836" s="24"/>
      <c r="AW4836" s="24"/>
      <c r="AX4836" s="24"/>
      <c r="AY4836" s="24"/>
    </row>
    <row r="4837" spans="3:51" s="23" customFormat="1">
      <c r="C4837" s="115"/>
      <c r="D4837" s="115"/>
      <c r="E4837" s="115"/>
      <c r="O4837" s="24"/>
      <c r="AB4837" s="24"/>
      <c r="AC4837" s="24"/>
      <c r="AD4837" s="24"/>
      <c r="AE4837" s="24"/>
      <c r="AV4837" s="24"/>
      <c r="AW4837" s="24"/>
      <c r="AX4837" s="24"/>
      <c r="AY4837" s="24"/>
    </row>
    <row r="4838" spans="3:51" s="23" customFormat="1">
      <c r="C4838" s="115"/>
      <c r="D4838" s="115"/>
      <c r="E4838" s="115"/>
      <c r="O4838" s="24"/>
      <c r="AB4838" s="24"/>
      <c r="AC4838" s="24"/>
      <c r="AD4838" s="24"/>
      <c r="AE4838" s="24"/>
      <c r="AV4838" s="24"/>
      <c r="AW4838" s="24"/>
      <c r="AX4838" s="24"/>
      <c r="AY4838" s="24"/>
    </row>
    <row r="4839" spans="3:51" s="23" customFormat="1">
      <c r="C4839" s="115"/>
      <c r="D4839" s="115"/>
      <c r="E4839" s="115"/>
      <c r="O4839" s="24"/>
      <c r="AB4839" s="24"/>
      <c r="AC4839" s="24"/>
      <c r="AD4839" s="24"/>
      <c r="AE4839" s="24"/>
      <c r="AV4839" s="24"/>
      <c r="AW4839" s="24"/>
      <c r="AX4839" s="24"/>
      <c r="AY4839" s="24"/>
    </row>
    <row r="4840" spans="3:51" s="23" customFormat="1">
      <c r="C4840" s="115"/>
      <c r="D4840" s="115"/>
      <c r="E4840" s="115"/>
      <c r="O4840" s="24"/>
      <c r="AB4840" s="24"/>
      <c r="AC4840" s="24"/>
      <c r="AD4840" s="24"/>
      <c r="AE4840" s="24"/>
      <c r="AV4840" s="24"/>
      <c r="AW4840" s="24"/>
      <c r="AX4840" s="24"/>
      <c r="AY4840" s="24"/>
    </row>
    <row r="4841" spans="3:51" s="23" customFormat="1">
      <c r="C4841" s="115"/>
      <c r="D4841" s="115"/>
      <c r="E4841" s="115"/>
      <c r="O4841" s="24"/>
      <c r="AB4841" s="24"/>
      <c r="AC4841" s="24"/>
      <c r="AD4841" s="24"/>
      <c r="AE4841" s="24"/>
      <c r="AV4841" s="24"/>
      <c r="AW4841" s="24"/>
      <c r="AX4841" s="24"/>
      <c r="AY4841" s="24"/>
    </row>
    <row r="4842" spans="3:51" s="23" customFormat="1">
      <c r="C4842" s="115"/>
      <c r="D4842" s="115"/>
      <c r="E4842" s="115"/>
      <c r="O4842" s="24"/>
      <c r="AB4842" s="24"/>
      <c r="AC4842" s="24"/>
      <c r="AD4842" s="24"/>
      <c r="AE4842" s="24"/>
      <c r="AV4842" s="24"/>
      <c r="AW4842" s="24"/>
      <c r="AX4842" s="24"/>
      <c r="AY4842" s="24"/>
    </row>
    <row r="4843" spans="3:51" s="23" customFormat="1">
      <c r="C4843" s="115"/>
      <c r="D4843" s="115"/>
      <c r="E4843" s="115"/>
      <c r="O4843" s="24"/>
      <c r="AB4843" s="24"/>
      <c r="AC4843" s="24"/>
      <c r="AD4843" s="24"/>
      <c r="AE4843" s="24"/>
      <c r="AV4843" s="24"/>
      <c r="AW4843" s="24"/>
      <c r="AX4843" s="24"/>
      <c r="AY4843" s="24"/>
    </row>
    <row r="4844" spans="3:51" s="23" customFormat="1">
      <c r="C4844" s="115"/>
      <c r="D4844" s="115"/>
      <c r="E4844" s="115"/>
      <c r="O4844" s="24"/>
      <c r="AB4844" s="24"/>
      <c r="AC4844" s="24"/>
      <c r="AD4844" s="24"/>
      <c r="AE4844" s="24"/>
      <c r="AV4844" s="24"/>
      <c r="AW4844" s="24"/>
      <c r="AX4844" s="24"/>
      <c r="AY4844" s="24"/>
    </row>
    <row r="4845" spans="3:51" s="23" customFormat="1">
      <c r="C4845" s="115"/>
      <c r="D4845" s="115"/>
      <c r="E4845" s="115"/>
      <c r="O4845" s="24"/>
      <c r="AB4845" s="24"/>
      <c r="AC4845" s="24"/>
      <c r="AD4845" s="24"/>
      <c r="AE4845" s="24"/>
      <c r="AV4845" s="24"/>
      <c r="AW4845" s="24"/>
      <c r="AX4845" s="24"/>
      <c r="AY4845" s="24"/>
    </row>
    <row r="4846" spans="3:51" s="23" customFormat="1">
      <c r="C4846" s="115"/>
      <c r="D4846" s="115"/>
      <c r="E4846" s="115"/>
      <c r="O4846" s="24"/>
      <c r="AB4846" s="24"/>
      <c r="AC4846" s="24"/>
      <c r="AD4846" s="24"/>
      <c r="AE4846" s="24"/>
      <c r="AV4846" s="24"/>
      <c r="AW4846" s="24"/>
      <c r="AX4846" s="24"/>
      <c r="AY4846" s="24"/>
    </row>
    <row r="4847" spans="3:51" s="23" customFormat="1">
      <c r="C4847" s="115"/>
      <c r="D4847" s="115"/>
      <c r="E4847" s="115"/>
      <c r="O4847" s="24"/>
      <c r="AB4847" s="24"/>
      <c r="AC4847" s="24"/>
      <c r="AD4847" s="24"/>
      <c r="AE4847" s="24"/>
      <c r="AV4847" s="24"/>
      <c r="AW4847" s="24"/>
      <c r="AX4847" s="24"/>
      <c r="AY4847" s="24"/>
    </row>
    <row r="4848" spans="3:51" s="23" customFormat="1">
      <c r="C4848" s="115"/>
      <c r="D4848" s="115"/>
      <c r="E4848" s="115"/>
      <c r="O4848" s="24"/>
      <c r="AB4848" s="24"/>
      <c r="AC4848" s="24"/>
      <c r="AD4848" s="24"/>
      <c r="AE4848" s="24"/>
      <c r="AV4848" s="24"/>
      <c r="AW4848" s="24"/>
      <c r="AX4848" s="24"/>
      <c r="AY4848" s="24"/>
    </row>
    <row r="4849" spans="3:51" s="23" customFormat="1">
      <c r="C4849" s="115"/>
      <c r="D4849" s="115"/>
      <c r="E4849" s="115"/>
      <c r="O4849" s="24"/>
      <c r="AB4849" s="24"/>
      <c r="AC4849" s="24"/>
      <c r="AD4849" s="24"/>
      <c r="AE4849" s="24"/>
      <c r="AV4849" s="24"/>
      <c r="AW4849" s="24"/>
      <c r="AX4849" s="24"/>
      <c r="AY4849" s="24"/>
    </row>
    <row r="4850" spans="3:51" s="23" customFormat="1">
      <c r="C4850" s="115"/>
      <c r="D4850" s="115"/>
      <c r="E4850" s="115"/>
      <c r="O4850" s="24"/>
      <c r="AB4850" s="24"/>
      <c r="AC4850" s="24"/>
      <c r="AD4850" s="24"/>
      <c r="AE4850" s="24"/>
      <c r="AV4850" s="24"/>
      <c r="AW4850" s="24"/>
      <c r="AX4850" s="24"/>
      <c r="AY4850" s="24"/>
    </row>
    <row r="4851" spans="3:51" s="23" customFormat="1">
      <c r="C4851" s="115"/>
      <c r="D4851" s="115"/>
      <c r="E4851" s="115"/>
      <c r="O4851" s="24"/>
      <c r="AB4851" s="24"/>
      <c r="AC4851" s="24"/>
      <c r="AD4851" s="24"/>
      <c r="AE4851" s="24"/>
      <c r="AV4851" s="24"/>
      <c r="AW4851" s="24"/>
      <c r="AX4851" s="24"/>
      <c r="AY4851" s="24"/>
    </row>
    <row r="4852" spans="3:51" s="23" customFormat="1">
      <c r="C4852" s="115"/>
      <c r="D4852" s="115"/>
      <c r="E4852" s="115"/>
      <c r="O4852" s="24"/>
      <c r="AB4852" s="24"/>
      <c r="AC4852" s="24"/>
      <c r="AD4852" s="24"/>
      <c r="AE4852" s="24"/>
      <c r="AV4852" s="24"/>
      <c r="AW4852" s="24"/>
      <c r="AX4852" s="24"/>
      <c r="AY4852" s="24"/>
    </row>
    <row r="4853" spans="3:51" s="23" customFormat="1">
      <c r="C4853" s="115"/>
      <c r="D4853" s="115"/>
      <c r="E4853" s="115"/>
      <c r="O4853" s="24"/>
      <c r="AB4853" s="24"/>
      <c r="AC4853" s="24"/>
      <c r="AD4853" s="24"/>
      <c r="AE4853" s="24"/>
      <c r="AV4853" s="24"/>
      <c r="AW4853" s="24"/>
      <c r="AX4853" s="24"/>
      <c r="AY4853" s="24"/>
    </row>
    <row r="4854" spans="3:51" s="23" customFormat="1">
      <c r="C4854" s="115"/>
      <c r="D4854" s="115"/>
      <c r="E4854" s="115"/>
      <c r="O4854" s="24"/>
      <c r="AB4854" s="24"/>
      <c r="AC4854" s="24"/>
      <c r="AD4854" s="24"/>
      <c r="AE4854" s="24"/>
      <c r="AV4854" s="24"/>
      <c r="AW4854" s="24"/>
      <c r="AX4854" s="24"/>
      <c r="AY4854" s="24"/>
    </row>
    <row r="4855" spans="3:51" s="23" customFormat="1">
      <c r="C4855" s="115"/>
      <c r="D4855" s="115"/>
      <c r="E4855" s="115"/>
      <c r="O4855" s="24"/>
      <c r="AB4855" s="24"/>
      <c r="AC4855" s="24"/>
      <c r="AD4855" s="24"/>
      <c r="AE4855" s="24"/>
      <c r="AV4855" s="24"/>
      <c r="AW4855" s="24"/>
      <c r="AX4855" s="24"/>
      <c r="AY4855" s="24"/>
    </row>
    <row r="4856" spans="3:51" s="23" customFormat="1">
      <c r="C4856" s="115"/>
      <c r="D4856" s="115"/>
      <c r="E4856" s="115"/>
      <c r="O4856" s="24"/>
      <c r="AB4856" s="24"/>
      <c r="AC4856" s="24"/>
      <c r="AD4856" s="24"/>
      <c r="AE4856" s="24"/>
      <c r="AV4856" s="24"/>
      <c r="AW4856" s="24"/>
      <c r="AX4856" s="24"/>
      <c r="AY4856" s="24"/>
    </row>
    <row r="4857" spans="3:51" s="23" customFormat="1">
      <c r="C4857" s="115"/>
      <c r="D4857" s="115"/>
      <c r="E4857" s="115"/>
      <c r="O4857" s="24"/>
      <c r="AB4857" s="24"/>
      <c r="AC4857" s="24"/>
      <c r="AD4857" s="24"/>
      <c r="AE4857" s="24"/>
      <c r="AV4857" s="24"/>
      <c r="AW4857" s="24"/>
      <c r="AX4857" s="24"/>
      <c r="AY4857" s="24"/>
    </row>
    <row r="4858" spans="3:51" s="23" customFormat="1">
      <c r="C4858" s="115"/>
      <c r="D4858" s="115"/>
      <c r="E4858" s="115"/>
      <c r="O4858" s="24"/>
      <c r="AB4858" s="24"/>
      <c r="AC4858" s="24"/>
      <c r="AD4858" s="24"/>
      <c r="AE4858" s="24"/>
      <c r="AV4858" s="24"/>
      <c r="AW4858" s="24"/>
      <c r="AX4858" s="24"/>
      <c r="AY4858" s="24"/>
    </row>
    <row r="4859" spans="3:51" s="23" customFormat="1">
      <c r="C4859" s="115"/>
      <c r="D4859" s="115"/>
      <c r="E4859" s="115"/>
      <c r="O4859" s="24"/>
      <c r="AB4859" s="24"/>
      <c r="AC4859" s="24"/>
      <c r="AD4859" s="24"/>
      <c r="AE4859" s="24"/>
      <c r="AV4859" s="24"/>
      <c r="AW4859" s="24"/>
      <c r="AX4859" s="24"/>
      <c r="AY4859" s="24"/>
    </row>
    <row r="4860" spans="3:51" s="23" customFormat="1">
      <c r="C4860" s="115"/>
      <c r="D4860" s="115"/>
      <c r="E4860" s="115"/>
      <c r="O4860" s="24"/>
      <c r="AB4860" s="24"/>
      <c r="AC4860" s="24"/>
      <c r="AD4860" s="24"/>
      <c r="AE4860" s="24"/>
      <c r="AV4860" s="24"/>
      <c r="AW4860" s="24"/>
      <c r="AX4860" s="24"/>
      <c r="AY4860" s="24"/>
    </row>
    <row r="4861" spans="3:51" s="23" customFormat="1">
      <c r="C4861" s="115"/>
      <c r="D4861" s="115"/>
      <c r="E4861" s="115"/>
      <c r="O4861" s="24"/>
      <c r="AB4861" s="24"/>
      <c r="AC4861" s="24"/>
      <c r="AD4861" s="24"/>
      <c r="AE4861" s="24"/>
      <c r="AV4861" s="24"/>
      <c r="AW4861" s="24"/>
      <c r="AX4861" s="24"/>
      <c r="AY4861" s="24"/>
    </row>
    <row r="4862" spans="3:51" s="23" customFormat="1">
      <c r="C4862" s="115"/>
      <c r="D4862" s="115"/>
      <c r="E4862" s="115"/>
      <c r="O4862" s="24"/>
      <c r="AB4862" s="24"/>
      <c r="AC4862" s="24"/>
      <c r="AD4862" s="24"/>
      <c r="AE4862" s="24"/>
      <c r="AV4862" s="24"/>
      <c r="AW4862" s="24"/>
      <c r="AX4862" s="24"/>
      <c r="AY4862" s="24"/>
    </row>
    <row r="4863" spans="3:51" s="23" customFormat="1">
      <c r="C4863" s="115"/>
      <c r="D4863" s="115"/>
      <c r="E4863" s="115"/>
      <c r="O4863" s="24"/>
      <c r="AB4863" s="24"/>
      <c r="AC4863" s="24"/>
      <c r="AD4863" s="24"/>
      <c r="AE4863" s="24"/>
      <c r="AV4863" s="24"/>
      <c r="AW4863" s="24"/>
      <c r="AX4863" s="24"/>
      <c r="AY4863" s="24"/>
    </row>
    <row r="4864" spans="3:51" s="23" customFormat="1">
      <c r="C4864" s="115"/>
      <c r="D4864" s="115"/>
      <c r="E4864" s="115"/>
      <c r="O4864" s="24"/>
      <c r="AB4864" s="24"/>
      <c r="AC4864" s="24"/>
      <c r="AD4864" s="24"/>
      <c r="AE4864" s="24"/>
      <c r="AV4864" s="24"/>
      <c r="AW4864" s="24"/>
      <c r="AX4864" s="24"/>
      <c r="AY4864" s="24"/>
    </row>
    <row r="4865" spans="3:51" s="23" customFormat="1">
      <c r="C4865" s="115"/>
      <c r="D4865" s="115"/>
      <c r="E4865" s="115"/>
      <c r="O4865" s="24"/>
      <c r="AB4865" s="24"/>
      <c r="AC4865" s="24"/>
      <c r="AD4865" s="24"/>
      <c r="AE4865" s="24"/>
      <c r="AV4865" s="24"/>
      <c r="AW4865" s="24"/>
      <c r="AX4865" s="24"/>
      <c r="AY4865" s="24"/>
    </row>
    <row r="4866" spans="3:51" s="23" customFormat="1">
      <c r="C4866" s="115"/>
      <c r="D4866" s="115"/>
      <c r="E4866" s="115"/>
      <c r="O4866" s="24"/>
      <c r="AB4866" s="24"/>
      <c r="AC4866" s="24"/>
      <c r="AD4866" s="24"/>
      <c r="AE4866" s="24"/>
      <c r="AV4866" s="24"/>
      <c r="AW4866" s="24"/>
      <c r="AX4866" s="24"/>
      <c r="AY4866" s="24"/>
    </row>
    <row r="4867" spans="3:51" s="23" customFormat="1">
      <c r="C4867" s="115"/>
      <c r="D4867" s="115"/>
      <c r="E4867" s="115"/>
      <c r="O4867" s="24"/>
      <c r="AB4867" s="24"/>
      <c r="AC4867" s="24"/>
      <c r="AD4867" s="24"/>
      <c r="AE4867" s="24"/>
      <c r="AV4867" s="24"/>
      <c r="AW4867" s="24"/>
      <c r="AX4867" s="24"/>
      <c r="AY4867" s="24"/>
    </row>
    <row r="4868" spans="3:51" s="23" customFormat="1">
      <c r="C4868" s="115"/>
      <c r="D4868" s="115"/>
      <c r="E4868" s="115"/>
      <c r="O4868" s="24"/>
      <c r="AB4868" s="24"/>
      <c r="AC4868" s="24"/>
      <c r="AD4868" s="24"/>
      <c r="AE4868" s="24"/>
      <c r="AV4868" s="24"/>
      <c r="AW4868" s="24"/>
      <c r="AX4868" s="24"/>
      <c r="AY4868" s="24"/>
    </row>
    <row r="4869" spans="3:51" s="23" customFormat="1">
      <c r="C4869" s="115"/>
      <c r="D4869" s="115"/>
      <c r="E4869" s="115"/>
      <c r="O4869" s="24"/>
      <c r="AB4869" s="24"/>
      <c r="AC4869" s="24"/>
      <c r="AD4869" s="24"/>
      <c r="AE4869" s="24"/>
      <c r="AV4869" s="24"/>
      <c r="AW4869" s="24"/>
      <c r="AX4869" s="24"/>
      <c r="AY4869" s="24"/>
    </row>
    <row r="4870" spans="3:51" s="23" customFormat="1">
      <c r="C4870" s="115"/>
      <c r="D4870" s="115"/>
      <c r="E4870" s="115"/>
      <c r="O4870" s="24"/>
      <c r="AB4870" s="24"/>
      <c r="AC4870" s="24"/>
      <c r="AD4870" s="24"/>
      <c r="AE4870" s="24"/>
      <c r="AV4870" s="24"/>
      <c r="AW4870" s="24"/>
      <c r="AX4870" s="24"/>
      <c r="AY4870" s="24"/>
    </row>
    <row r="4871" spans="3:51" s="23" customFormat="1">
      <c r="C4871" s="115"/>
      <c r="D4871" s="115"/>
      <c r="E4871" s="115"/>
      <c r="O4871" s="24"/>
      <c r="AB4871" s="24"/>
      <c r="AC4871" s="24"/>
      <c r="AD4871" s="24"/>
      <c r="AE4871" s="24"/>
      <c r="AV4871" s="24"/>
      <c r="AW4871" s="24"/>
      <c r="AX4871" s="24"/>
      <c r="AY4871" s="24"/>
    </row>
    <row r="4872" spans="3:51" s="23" customFormat="1">
      <c r="C4872" s="115"/>
      <c r="D4872" s="115"/>
      <c r="E4872" s="115"/>
      <c r="O4872" s="24"/>
      <c r="AB4872" s="24"/>
      <c r="AC4872" s="24"/>
      <c r="AD4872" s="24"/>
      <c r="AE4872" s="24"/>
      <c r="AV4872" s="24"/>
      <c r="AW4872" s="24"/>
      <c r="AX4872" s="24"/>
      <c r="AY4872" s="24"/>
    </row>
    <row r="4873" spans="3:51" s="23" customFormat="1">
      <c r="C4873" s="115"/>
      <c r="D4873" s="115"/>
      <c r="E4873" s="115"/>
      <c r="O4873" s="24"/>
      <c r="AB4873" s="24"/>
      <c r="AC4873" s="24"/>
      <c r="AD4873" s="24"/>
      <c r="AE4873" s="24"/>
      <c r="AV4873" s="24"/>
      <c r="AW4873" s="24"/>
      <c r="AX4873" s="24"/>
      <c r="AY4873" s="24"/>
    </row>
    <row r="4874" spans="3:51" s="23" customFormat="1">
      <c r="C4874" s="115"/>
      <c r="D4874" s="115"/>
      <c r="E4874" s="115"/>
      <c r="O4874" s="24"/>
      <c r="AB4874" s="24"/>
      <c r="AC4874" s="24"/>
      <c r="AD4874" s="24"/>
      <c r="AE4874" s="24"/>
      <c r="AV4874" s="24"/>
      <c r="AW4874" s="24"/>
      <c r="AX4874" s="24"/>
      <c r="AY4874" s="24"/>
    </row>
    <row r="4875" spans="3:51" s="23" customFormat="1">
      <c r="C4875" s="115"/>
      <c r="D4875" s="115"/>
      <c r="E4875" s="115"/>
      <c r="O4875" s="24"/>
      <c r="AB4875" s="24"/>
      <c r="AC4875" s="24"/>
      <c r="AD4875" s="24"/>
      <c r="AE4875" s="24"/>
      <c r="AV4875" s="24"/>
      <c r="AW4875" s="24"/>
      <c r="AX4875" s="24"/>
      <c r="AY4875" s="24"/>
    </row>
    <row r="4876" spans="3:51" s="23" customFormat="1">
      <c r="C4876" s="115"/>
      <c r="D4876" s="115"/>
      <c r="E4876" s="115"/>
      <c r="O4876" s="24"/>
      <c r="AB4876" s="24"/>
      <c r="AC4876" s="24"/>
      <c r="AD4876" s="24"/>
      <c r="AE4876" s="24"/>
      <c r="AV4876" s="24"/>
      <c r="AW4876" s="24"/>
      <c r="AX4876" s="24"/>
      <c r="AY4876" s="24"/>
    </row>
    <row r="4877" spans="3:51" s="23" customFormat="1">
      <c r="C4877" s="115"/>
      <c r="D4877" s="115"/>
      <c r="E4877" s="115"/>
      <c r="O4877" s="24"/>
      <c r="AB4877" s="24"/>
      <c r="AC4877" s="24"/>
      <c r="AD4877" s="24"/>
      <c r="AE4877" s="24"/>
      <c r="AV4877" s="24"/>
      <c r="AW4877" s="24"/>
      <c r="AX4877" s="24"/>
      <c r="AY4877" s="24"/>
    </row>
    <row r="4878" spans="3:51" s="23" customFormat="1">
      <c r="C4878" s="115"/>
      <c r="D4878" s="115"/>
      <c r="E4878" s="115"/>
      <c r="O4878" s="24"/>
      <c r="AB4878" s="24"/>
      <c r="AC4878" s="24"/>
      <c r="AD4878" s="24"/>
      <c r="AE4878" s="24"/>
      <c r="AV4878" s="24"/>
      <c r="AW4878" s="24"/>
      <c r="AX4878" s="24"/>
      <c r="AY4878" s="24"/>
    </row>
    <row r="4879" spans="3:51" s="23" customFormat="1">
      <c r="C4879" s="115"/>
      <c r="D4879" s="115"/>
      <c r="E4879" s="115"/>
      <c r="O4879" s="24"/>
      <c r="AB4879" s="24"/>
      <c r="AC4879" s="24"/>
      <c r="AD4879" s="24"/>
      <c r="AE4879" s="24"/>
      <c r="AV4879" s="24"/>
      <c r="AW4879" s="24"/>
      <c r="AX4879" s="24"/>
      <c r="AY4879" s="24"/>
    </row>
    <row r="4880" spans="3:51" s="23" customFormat="1">
      <c r="C4880" s="115"/>
      <c r="D4880" s="115"/>
      <c r="E4880" s="115"/>
      <c r="O4880" s="24"/>
      <c r="AB4880" s="24"/>
      <c r="AC4880" s="24"/>
      <c r="AD4880" s="24"/>
      <c r="AE4880" s="24"/>
      <c r="AV4880" s="24"/>
      <c r="AW4880" s="24"/>
      <c r="AX4880" s="24"/>
      <c r="AY4880" s="24"/>
    </row>
    <row r="4881" spans="3:51" s="23" customFormat="1">
      <c r="C4881" s="115"/>
      <c r="D4881" s="115"/>
      <c r="E4881" s="115"/>
      <c r="O4881" s="24"/>
      <c r="AB4881" s="24"/>
      <c r="AC4881" s="24"/>
      <c r="AD4881" s="24"/>
      <c r="AE4881" s="24"/>
      <c r="AV4881" s="24"/>
      <c r="AW4881" s="24"/>
      <c r="AX4881" s="24"/>
      <c r="AY4881" s="24"/>
    </row>
    <row r="4882" spans="3:51" s="23" customFormat="1">
      <c r="C4882" s="115"/>
      <c r="D4882" s="115"/>
      <c r="E4882" s="115"/>
      <c r="O4882" s="24"/>
      <c r="AB4882" s="24"/>
      <c r="AC4882" s="24"/>
      <c r="AD4882" s="24"/>
      <c r="AE4882" s="24"/>
      <c r="AV4882" s="24"/>
      <c r="AW4882" s="24"/>
      <c r="AX4882" s="24"/>
      <c r="AY4882" s="24"/>
    </row>
    <row r="4883" spans="3:51" s="23" customFormat="1">
      <c r="C4883" s="115"/>
      <c r="D4883" s="115"/>
      <c r="E4883" s="115"/>
      <c r="O4883" s="24"/>
      <c r="AB4883" s="24"/>
      <c r="AC4883" s="24"/>
      <c r="AD4883" s="24"/>
      <c r="AE4883" s="24"/>
      <c r="AV4883" s="24"/>
      <c r="AW4883" s="24"/>
      <c r="AX4883" s="24"/>
      <c r="AY4883" s="24"/>
    </row>
    <row r="4884" spans="3:51" s="23" customFormat="1">
      <c r="C4884" s="115"/>
      <c r="D4884" s="115"/>
      <c r="E4884" s="115"/>
      <c r="O4884" s="24"/>
      <c r="AB4884" s="24"/>
      <c r="AC4884" s="24"/>
      <c r="AD4884" s="24"/>
      <c r="AE4884" s="24"/>
      <c r="AV4884" s="24"/>
      <c r="AW4884" s="24"/>
      <c r="AX4884" s="24"/>
      <c r="AY4884" s="24"/>
    </row>
    <row r="4885" spans="3:51" s="23" customFormat="1">
      <c r="C4885" s="115"/>
      <c r="D4885" s="115"/>
      <c r="E4885" s="115"/>
      <c r="O4885" s="24"/>
      <c r="AB4885" s="24"/>
      <c r="AC4885" s="24"/>
      <c r="AD4885" s="24"/>
      <c r="AE4885" s="24"/>
      <c r="AV4885" s="24"/>
      <c r="AW4885" s="24"/>
      <c r="AX4885" s="24"/>
      <c r="AY4885" s="24"/>
    </row>
    <row r="4886" spans="3:51" s="23" customFormat="1">
      <c r="C4886" s="115"/>
      <c r="D4886" s="115"/>
      <c r="E4886" s="115"/>
      <c r="O4886" s="24"/>
      <c r="AB4886" s="24"/>
      <c r="AC4886" s="24"/>
      <c r="AD4886" s="24"/>
      <c r="AE4886" s="24"/>
      <c r="AV4886" s="24"/>
      <c r="AW4886" s="24"/>
      <c r="AX4886" s="24"/>
      <c r="AY4886" s="24"/>
    </row>
    <row r="4887" spans="3:51" s="23" customFormat="1">
      <c r="C4887" s="115"/>
      <c r="D4887" s="115"/>
      <c r="E4887" s="115"/>
      <c r="O4887" s="24"/>
      <c r="AB4887" s="24"/>
      <c r="AC4887" s="24"/>
      <c r="AD4887" s="24"/>
      <c r="AE4887" s="24"/>
      <c r="AV4887" s="24"/>
      <c r="AW4887" s="24"/>
      <c r="AX4887" s="24"/>
      <c r="AY4887" s="24"/>
    </row>
    <row r="4888" spans="3:51" s="23" customFormat="1">
      <c r="C4888" s="115"/>
      <c r="D4888" s="115"/>
      <c r="E4888" s="115"/>
      <c r="O4888" s="24"/>
      <c r="AB4888" s="24"/>
      <c r="AC4888" s="24"/>
      <c r="AD4888" s="24"/>
      <c r="AE4888" s="24"/>
      <c r="AV4888" s="24"/>
      <c r="AW4888" s="24"/>
      <c r="AX4888" s="24"/>
      <c r="AY4888" s="24"/>
    </row>
    <row r="4889" spans="3:51" s="23" customFormat="1">
      <c r="C4889" s="115"/>
      <c r="D4889" s="115"/>
      <c r="E4889" s="115"/>
      <c r="O4889" s="24"/>
      <c r="AB4889" s="24"/>
      <c r="AC4889" s="24"/>
      <c r="AD4889" s="24"/>
      <c r="AE4889" s="24"/>
      <c r="AV4889" s="24"/>
      <c r="AW4889" s="24"/>
      <c r="AX4889" s="24"/>
      <c r="AY4889" s="24"/>
    </row>
    <row r="4890" spans="3:51" s="23" customFormat="1">
      <c r="C4890" s="115"/>
      <c r="D4890" s="115"/>
      <c r="E4890" s="115"/>
      <c r="O4890" s="24"/>
      <c r="AB4890" s="24"/>
      <c r="AC4890" s="24"/>
      <c r="AD4890" s="24"/>
      <c r="AE4890" s="24"/>
      <c r="AV4890" s="24"/>
      <c r="AW4890" s="24"/>
      <c r="AX4890" s="24"/>
      <c r="AY4890" s="24"/>
    </row>
    <row r="4891" spans="3:51" s="23" customFormat="1">
      <c r="C4891" s="115"/>
      <c r="D4891" s="115"/>
      <c r="E4891" s="115"/>
      <c r="O4891" s="24"/>
      <c r="AB4891" s="24"/>
      <c r="AC4891" s="24"/>
      <c r="AD4891" s="24"/>
      <c r="AE4891" s="24"/>
      <c r="AV4891" s="24"/>
      <c r="AW4891" s="24"/>
      <c r="AX4891" s="24"/>
      <c r="AY4891" s="24"/>
    </row>
    <row r="4892" spans="3:51" s="23" customFormat="1">
      <c r="C4892" s="115"/>
      <c r="D4892" s="115"/>
      <c r="E4892" s="115"/>
      <c r="O4892" s="24"/>
      <c r="AB4892" s="24"/>
      <c r="AC4892" s="24"/>
      <c r="AD4892" s="24"/>
      <c r="AE4892" s="24"/>
      <c r="AV4892" s="24"/>
      <c r="AW4892" s="24"/>
      <c r="AX4892" s="24"/>
      <c r="AY4892" s="24"/>
    </row>
    <row r="4893" spans="3:51" s="23" customFormat="1">
      <c r="C4893" s="115"/>
      <c r="D4893" s="115"/>
      <c r="E4893" s="115"/>
      <c r="O4893" s="24"/>
      <c r="AB4893" s="24"/>
      <c r="AC4893" s="24"/>
      <c r="AD4893" s="24"/>
      <c r="AE4893" s="24"/>
      <c r="AV4893" s="24"/>
      <c r="AW4893" s="24"/>
      <c r="AX4893" s="24"/>
      <c r="AY4893" s="24"/>
    </row>
    <row r="4894" spans="3:51" s="23" customFormat="1">
      <c r="C4894" s="115"/>
      <c r="D4894" s="115"/>
      <c r="E4894" s="115"/>
      <c r="O4894" s="24"/>
      <c r="AB4894" s="24"/>
      <c r="AC4894" s="24"/>
      <c r="AD4894" s="24"/>
      <c r="AE4894" s="24"/>
      <c r="AV4894" s="24"/>
      <c r="AW4894" s="24"/>
      <c r="AX4894" s="24"/>
      <c r="AY4894" s="24"/>
    </row>
    <row r="4895" spans="3:51" s="23" customFormat="1">
      <c r="C4895" s="115"/>
      <c r="D4895" s="115"/>
      <c r="E4895" s="115"/>
      <c r="O4895" s="24"/>
      <c r="AB4895" s="24"/>
      <c r="AC4895" s="24"/>
      <c r="AD4895" s="24"/>
      <c r="AE4895" s="24"/>
      <c r="AV4895" s="24"/>
      <c r="AW4895" s="24"/>
      <c r="AX4895" s="24"/>
      <c r="AY4895" s="24"/>
    </row>
    <row r="4896" spans="3:51" s="23" customFormat="1">
      <c r="C4896" s="115"/>
      <c r="D4896" s="115"/>
      <c r="E4896" s="115"/>
      <c r="O4896" s="24"/>
      <c r="AB4896" s="24"/>
      <c r="AC4896" s="24"/>
      <c r="AD4896" s="24"/>
      <c r="AE4896" s="24"/>
      <c r="AV4896" s="24"/>
      <c r="AW4896" s="24"/>
      <c r="AX4896" s="24"/>
      <c r="AY4896" s="24"/>
    </row>
    <row r="4897" spans="3:51" s="23" customFormat="1">
      <c r="C4897" s="115"/>
      <c r="D4897" s="115"/>
      <c r="E4897" s="115"/>
      <c r="O4897" s="24"/>
      <c r="AB4897" s="24"/>
      <c r="AC4897" s="24"/>
      <c r="AD4897" s="24"/>
      <c r="AE4897" s="24"/>
      <c r="AV4897" s="24"/>
      <c r="AW4897" s="24"/>
      <c r="AX4897" s="24"/>
      <c r="AY4897" s="24"/>
    </row>
    <row r="4898" spans="3:51" s="23" customFormat="1">
      <c r="C4898" s="115"/>
      <c r="D4898" s="115"/>
      <c r="E4898" s="115"/>
      <c r="O4898" s="24"/>
      <c r="AB4898" s="24"/>
      <c r="AC4898" s="24"/>
      <c r="AD4898" s="24"/>
      <c r="AE4898" s="24"/>
      <c r="AV4898" s="24"/>
      <c r="AW4898" s="24"/>
      <c r="AX4898" s="24"/>
      <c r="AY4898" s="24"/>
    </row>
    <row r="4899" spans="3:51" s="23" customFormat="1">
      <c r="C4899" s="115"/>
      <c r="D4899" s="115"/>
      <c r="E4899" s="115"/>
      <c r="O4899" s="24"/>
      <c r="AB4899" s="24"/>
      <c r="AC4899" s="24"/>
      <c r="AD4899" s="24"/>
      <c r="AE4899" s="24"/>
      <c r="AV4899" s="24"/>
      <c r="AW4899" s="24"/>
      <c r="AX4899" s="24"/>
      <c r="AY4899" s="24"/>
    </row>
    <row r="4900" spans="3:51" s="23" customFormat="1">
      <c r="C4900" s="115"/>
      <c r="D4900" s="115"/>
      <c r="E4900" s="115"/>
      <c r="O4900" s="24"/>
      <c r="AB4900" s="24"/>
      <c r="AC4900" s="24"/>
      <c r="AD4900" s="24"/>
      <c r="AE4900" s="24"/>
      <c r="AV4900" s="24"/>
      <c r="AW4900" s="24"/>
      <c r="AX4900" s="24"/>
      <c r="AY4900" s="24"/>
    </row>
    <row r="4901" spans="3:51" s="23" customFormat="1">
      <c r="C4901" s="115"/>
      <c r="D4901" s="115"/>
      <c r="E4901" s="115"/>
      <c r="O4901" s="24"/>
      <c r="AB4901" s="24"/>
      <c r="AC4901" s="24"/>
      <c r="AD4901" s="24"/>
      <c r="AE4901" s="24"/>
      <c r="AV4901" s="24"/>
      <c r="AW4901" s="24"/>
      <c r="AX4901" s="24"/>
      <c r="AY4901" s="24"/>
    </row>
    <row r="4902" spans="3:51" s="23" customFormat="1">
      <c r="C4902" s="115"/>
      <c r="D4902" s="115"/>
      <c r="E4902" s="115"/>
      <c r="O4902" s="24"/>
      <c r="AB4902" s="24"/>
      <c r="AC4902" s="24"/>
      <c r="AD4902" s="24"/>
      <c r="AE4902" s="24"/>
      <c r="AV4902" s="24"/>
      <c r="AW4902" s="24"/>
      <c r="AX4902" s="24"/>
      <c r="AY4902" s="24"/>
    </row>
    <row r="4903" spans="3:51" s="23" customFormat="1">
      <c r="C4903" s="115"/>
      <c r="D4903" s="115"/>
      <c r="E4903" s="115"/>
      <c r="O4903" s="24"/>
      <c r="AB4903" s="24"/>
      <c r="AC4903" s="24"/>
      <c r="AD4903" s="24"/>
      <c r="AE4903" s="24"/>
      <c r="AV4903" s="24"/>
      <c r="AW4903" s="24"/>
      <c r="AX4903" s="24"/>
      <c r="AY4903" s="24"/>
    </row>
    <row r="4904" spans="3:51" s="23" customFormat="1">
      <c r="C4904" s="115"/>
      <c r="D4904" s="115"/>
      <c r="E4904" s="115"/>
      <c r="O4904" s="24"/>
      <c r="AB4904" s="24"/>
      <c r="AC4904" s="24"/>
      <c r="AD4904" s="24"/>
      <c r="AE4904" s="24"/>
      <c r="AV4904" s="24"/>
      <c r="AW4904" s="24"/>
      <c r="AX4904" s="24"/>
      <c r="AY4904" s="24"/>
    </row>
    <row r="4905" spans="3:51" s="23" customFormat="1">
      <c r="C4905" s="115"/>
      <c r="D4905" s="115"/>
      <c r="E4905" s="115"/>
      <c r="O4905" s="24"/>
      <c r="AB4905" s="24"/>
      <c r="AC4905" s="24"/>
      <c r="AD4905" s="24"/>
      <c r="AE4905" s="24"/>
      <c r="AV4905" s="24"/>
      <c r="AW4905" s="24"/>
      <c r="AX4905" s="24"/>
      <c r="AY4905" s="24"/>
    </row>
    <row r="4906" spans="3:51" s="23" customFormat="1">
      <c r="C4906" s="115"/>
      <c r="D4906" s="115"/>
      <c r="E4906" s="115"/>
      <c r="O4906" s="24"/>
      <c r="AB4906" s="24"/>
      <c r="AC4906" s="24"/>
      <c r="AD4906" s="24"/>
      <c r="AE4906" s="24"/>
      <c r="AV4906" s="24"/>
      <c r="AW4906" s="24"/>
      <c r="AX4906" s="24"/>
      <c r="AY4906" s="24"/>
    </row>
    <row r="4907" spans="3:51" s="23" customFormat="1">
      <c r="C4907" s="115"/>
      <c r="D4907" s="115"/>
      <c r="E4907" s="115"/>
      <c r="O4907" s="24"/>
      <c r="AB4907" s="24"/>
      <c r="AC4907" s="24"/>
      <c r="AD4907" s="24"/>
      <c r="AE4907" s="24"/>
      <c r="AV4907" s="24"/>
      <c r="AW4907" s="24"/>
      <c r="AX4907" s="24"/>
      <c r="AY4907" s="24"/>
    </row>
    <row r="4908" spans="3:51" s="23" customFormat="1">
      <c r="C4908" s="115"/>
      <c r="D4908" s="115"/>
      <c r="E4908" s="115"/>
      <c r="O4908" s="24"/>
      <c r="AB4908" s="24"/>
      <c r="AC4908" s="24"/>
      <c r="AD4908" s="24"/>
      <c r="AE4908" s="24"/>
      <c r="AV4908" s="24"/>
      <c r="AW4908" s="24"/>
      <c r="AX4908" s="24"/>
      <c r="AY4908" s="24"/>
    </row>
    <row r="4909" spans="3:51" s="23" customFormat="1">
      <c r="C4909" s="115"/>
      <c r="D4909" s="115"/>
      <c r="E4909" s="115"/>
      <c r="O4909" s="24"/>
      <c r="AB4909" s="24"/>
      <c r="AC4909" s="24"/>
      <c r="AD4909" s="24"/>
      <c r="AE4909" s="24"/>
      <c r="AV4909" s="24"/>
      <c r="AW4909" s="24"/>
      <c r="AX4909" s="24"/>
      <c r="AY4909" s="24"/>
    </row>
    <row r="4910" spans="3:51" s="23" customFormat="1">
      <c r="C4910" s="115"/>
      <c r="D4910" s="115"/>
      <c r="E4910" s="115"/>
      <c r="O4910" s="24"/>
      <c r="AB4910" s="24"/>
      <c r="AC4910" s="24"/>
      <c r="AD4910" s="24"/>
      <c r="AE4910" s="24"/>
      <c r="AV4910" s="24"/>
      <c r="AW4910" s="24"/>
      <c r="AX4910" s="24"/>
      <c r="AY4910" s="24"/>
    </row>
    <row r="4911" spans="3:51" s="23" customFormat="1">
      <c r="C4911" s="115"/>
      <c r="D4911" s="115"/>
      <c r="E4911" s="115"/>
      <c r="O4911" s="24"/>
      <c r="AB4911" s="24"/>
      <c r="AC4911" s="24"/>
      <c r="AD4911" s="24"/>
      <c r="AE4911" s="24"/>
      <c r="AV4911" s="24"/>
      <c r="AW4911" s="24"/>
      <c r="AX4911" s="24"/>
      <c r="AY4911" s="24"/>
    </row>
    <row r="4912" spans="3:51" s="23" customFormat="1">
      <c r="C4912" s="115"/>
      <c r="D4912" s="115"/>
      <c r="E4912" s="115"/>
      <c r="O4912" s="24"/>
      <c r="AB4912" s="24"/>
      <c r="AC4912" s="24"/>
      <c r="AD4912" s="24"/>
      <c r="AE4912" s="24"/>
      <c r="AV4912" s="24"/>
      <c r="AW4912" s="24"/>
      <c r="AX4912" s="24"/>
      <c r="AY4912" s="24"/>
    </row>
    <row r="4913" spans="3:51" s="23" customFormat="1">
      <c r="C4913" s="115"/>
      <c r="D4913" s="115"/>
      <c r="E4913" s="115"/>
      <c r="O4913" s="24"/>
      <c r="AB4913" s="24"/>
      <c r="AC4913" s="24"/>
      <c r="AD4913" s="24"/>
      <c r="AE4913" s="24"/>
      <c r="AV4913" s="24"/>
      <c r="AW4913" s="24"/>
      <c r="AX4913" s="24"/>
      <c r="AY4913" s="24"/>
    </row>
    <row r="4914" spans="3:51" s="23" customFormat="1">
      <c r="C4914" s="115"/>
      <c r="D4914" s="115"/>
      <c r="E4914" s="115"/>
      <c r="O4914" s="24"/>
      <c r="AB4914" s="24"/>
      <c r="AC4914" s="24"/>
      <c r="AD4914" s="24"/>
      <c r="AE4914" s="24"/>
      <c r="AV4914" s="24"/>
      <c r="AW4914" s="24"/>
      <c r="AX4914" s="24"/>
      <c r="AY4914" s="24"/>
    </row>
    <row r="4915" spans="3:51" s="23" customFormat="1">
      <c r="C4915" s="115"/>
      <c r="D4915" s="115"/>
      <c r="E4915" s="115"/>
      <c r="O4915" s="24"/>
      <c r="AB4915" s="24"/>
      <c r="AC4915" s="24"/>
      <c r="AD4915" s="24"/>
      <c r="AE4915" s="24"/>
      <c r="AV4915" s="24"/>
      <c r="AW4915" s="24"/>
      <c r="AX4915" s="24"/>
      <c r="AY4915" s="24"/>
    </row>
    <row r="4916" spans="3:51" s="23" customFormat="1">
      <c r="C4916" s="115"/>
      <c r="D4916" s="115"/>
      <c r="E4916" s="115"/>
      <c r="O4916" s="24"/>
      <c r="AB4916" s="24"/>
      <c r="AC4916" s="24"/>
      <c r="AD4916" s="24"/>
      <c r="AE4916" s="24"/>
      <c r="AV4916" s="24"/>
      <c r="AW4916" s="24"/>
      <c r="AX4916" s="24"/>
      <c r="AY4916" s="24"/>
    </row>
    <row r="4917" spans="3:51" s="23" customFormat="1">
      <c r="C4917" s="115"/>
      <c r="D4917" s="115"/>
      <c r="E4917" s="115"/>
      <c r="O4917" s="24"/>
      <c r="AB4917" s="24"/>
      <c r="AC4917" s="24"/>
      <c r="AD4917" s="24"/>
      <c r="AE4917" s="24"/>
      <c r="AV4917" s="24"/>
      <c r="AW4917" s="24"/>
      <c r="AX4917" s="24"/>
      <c r="AY4917" s="24"/>
    </row>
    <row r="4918" spans="3:51" s="23" customFormat="1">
      <c r="C4918" s="115"/>
      <c r="D4918" s="115"/>
      <c r="E4918" s="115"/>
      <c r="O4918" s="24"/>
      <c r="AB4918" s="24"/>
      <c r="AC4918" s="24"/>
      <c r="AD4918" s="24"/>
      <c r="AE4918" s="24"/>
      <c r="AV4918" s="24"/>
      <c r="AW4918" s="24"/>
      <c r="AX4918" s="24"/>
      <c r="AY4918" s="24"/>
    </row>
    <row r="4919" spans="3:51" s="23" customFormat="1">
      <c r="C4919" s="115"/>
      <c r="D4919" s="115"/>
      <c r="E4919" s="115"/>
      <c r="O4919" s="24"/>
      <c r="AB4919" s="24"/>
      <c r="AC4919" s="24"/>
      <c r="AD4919" s="24"/>
      <c r="AE4919" s="24"/>
      <c r="AV4919" s="24"/>
      <c r="AW4919" s="24"/>
      <c r="AX4919" s="24"/>
      <c r="AY4919" s="24"/>
    </row>
    <row r="4920" spans="3:51" s="23" customFormat="1">
      <c r="C4920" s="115"/>
      <c r="D4920" s="115"/>
      <c r="E4920" s="115"/>
      <c r="O4920" s="24"/>
      <c r="AB4920" s="24"/>
      <c r="AC4920" s="24"/>
      <c r="AD4920" s="24"/>
      <c r="AE4920" s="24"/>
      <c r="AV4920" s="24"/>
      <c r="AW4920" s="24"/>
      <c r="AX4920" s="24"/>
      <c r="AY4920" s="24"/>
    </row>
    <row r="4921" spans="3:51" s="23" customFormat="1">
      <c r="C4921" s="115"/>
      <c r="D4921" s="115"/>
      <c r="E4921" s="115"/>
      <c r="O4921" s="24"/>
      <c r="AB4921" s="24"/>
      <c r="AC4921" s="24"/>
      <c r="AD4921" s="24"/>
      <c r="AE4921" s="24"/>
      <c r="AV4921" s="24"/>
      <c r="AW4921" s="24"/>
      <c r="AX4921" s="24"/>
      <c r="AY4921" s="24"/>
    </row>
    <row r="4922" spans="3:51" s="23" customFormat="1">
      <c r="C4922" s="115"/>
      <c r="D4922" s="115"/>
      <c r="E4922" s="115"/>
      <c r="O4922" s="24"/>
      <c r="AB4922" s="24"/>
      <c r="AC4922" s="24"/>
      <c r="AD4922" s="24"/>
      <c r="AE4922" s="24"/>
      <c r="AV4922" s="24"/>
      <c r="AW4922" s="24"/>
      <c r="AX4922" s="24"/>
      <c r="AY4922" s="24"/>
    </row>
    <row r="4923" spans="3:51" s="23" customFormat="1">
      <c r="C4923" s="115"/>
      <c r="D4923" s="115"/>
      <c r="E4923" s="115"/>
      <c r="O4923" s="24"/>
      <c r="AB4923" s="24"/>
      <c r="AC4923" s="24"/>
      <c r="AD4923" s="24"/>
      <c r="AE4923" s="24"/>
      <c r="AV4923" s="24"/>
      <c r="AW4923" s="24"/>
      <c r="AX4923" s="24"/>
      <c r="AY4923" s="24"/>
    </row>
    <row r="4924" spans="3:51" s="23" customFormat="1">
      <c r="C4924" s="115"/>
      <c r="D4924" s="115"/>
      <c r="E4924" s="115"/>
      <c r="O4924" s="24"/>
      <c r="AB4924" s="24"/>
      <c r="AC4924" s="24"/>
      <c r="AD4924" s="24"/>
      <c r="AE4924" s="24"/>
      <c r="AV4924" s="24"/>
      <c r="AW4924" s="24"/>
      <c r="AX4924" s="24"/>
      <c r="AY4924" s="24"/>
    </row>
    <row r="4925" spans="3:51" s="23" customFormat="1">
      <c r="C4925" s="115"/>
      <c r="D4925" s="115"/>
      <c r="E4925" s="115"/>
      <c r="O4925" s="24"/>
      <c r="AB4925" s="24"/>
      <c r="AC4925" s="24"/>
      <c r="AD4925" s="24"/>
      <c r="AE4925" s="24"/>
      <c r="AV4925" s="24"/>
      <c r="AW4925" s="24"/>
      <c r="AX4925" s="24"/>
      <c r="AY4925" s="24"/>
    </row>
    <row r="4926" spans="3:51" s="23" customFormat="1">
      <c r="C4926" s="115"/>
      <c r="D4926" s="115"/>
      <c r="E4926" s="115"/>
      <c r="O4926" s="24"/>
      <c r="AB4926" s="24"/>
      <c r="AC4926" s="24"/>
      <c r="AD4926" s="24"/>
      <c r="AE4926" s="24"/>
      <c r="AV4926" s="24"/>
      <c r="AW4926" s="24"/>
      <c r="AX4926" s="24"/>
      <c r="AY4926" s="24"/>
    </row>
    <row r="4927" spans="3:51" s="23" customFormat="1">
      <c r="C4927" s="115"/>
      <c r="D4927" s="115"/>
      <c r="E4927" s="115"/>
      <c r="O4927" s="24"/>
      <c r="AB4927" s="24"/>
      <c r="AC4927" s="24"/>
      <c r="AD4927" s="24"/>
      <c r="AE4927" s="24"/>
      <c r="AV4927" s="24"/>
      <c r="AW4927" s="24"/>
      <c r="AX4927" s="24"/>
      <c r="AY4927" s="24"/>
    </row>
    <row r="4928" spans="3:51" s="23" customFormat="1">
      <c r="C4928" s="115"/>
      <c r="D4928" s="115"/>
      <c r="E4928" s="115"/>
      <c r="O4928" s="24"/>
      <c r="AB4928" s="24"/>
      <c r="AC4928" s="24"/>
      <c r="AD4928" s="24"/>
      <c r="AE4928" s="24"/>
      <c r="AV4928" s="24"/>
      <c r="AW4928" s="24"/>
      <c r="AX4928" s="24"/>
      <c r="AY4928" s="24"/>
    </row>
    <row r="4929" spans="3:51" s="23" customFormat="1">
      <c r="C4929" s="115"/>
      <c r="D4929" s="115"/>
      <c r="E4929" s="115"/>
      <c r="O4929" s="24"/>
      <c r="AB4929" s="24"/>
      <c r="AC4929" s="24"/>
      <c r="AD4929" s="24"/>
      <c r="AE4929" s="24"/>
      <c r="AV4929" s="24"/>
      <c r="AW4929" s="24"/>
      <c r="AX4929" s="24"/>
      <c r="AY4929" s="24"/>
    </row>
    <row r="4930" spans="3:51" s="23" customFormat="1">
      <c r="C4930" s="115"/>
      <c r="D4930" s="115"/>
      <c r="E4930" s="115"/>
      <c r="O4930" s="24"/>
      <c r="AB4930" s="24"/>
      <c r="AC4930" s="24"/>
      <c r="AD4930" s="24"/>
      <c r="AE4930" s="24"/>
      <c r="AV4930" s="24"/>
      <c r="AW4930" s="24"/>
      <c r="AX4930" s="24"/>
      <c r="AY4930" s="24"/>
    </row>
    <row r="4931" spans="3:51" s="23" customFormat="1">
      <c r="C4931" s="115"/>
      <c r="D4931" s="115"/>
      <c r="E4931" s="115"/>
      <c r="O4931" s="24"/>
      <c r="AB4931" s="24"/>
      <c r="AC4931" s="24"/>
      <c r="AD4931" s="24"/>
      <c r="AE4931" s="24"/>
      <c r="AV4931" s="24"/>
      <c r="AW4931" s="24"/>
      <c r="AX4931" s="24"/>
      <c r="AY4931" s="24"/>
    </row>
    <row r="4932" spans="3:51" s="23" customFormat="1">
      <c r="C4932" s="115"/>
      <c r="D4932" s="115"/>
      <c r="E4932" s="115"/>
      <c r="O4932" s="24"/>
      <c r="AB4932" s="24"/>
      <c r="AC4932" s="24"/>
      <c r="AD4932" s="24"/>
      <c r="AE4932" s="24"/>
      <c r="AV4932" s="24"/>
      <c r="AW4932" s="24"/>
      <c r="AX4932" s="24"/>
      <c r="AY4932" s="24"/>
    </row>
    <row r="4933" spans="3:51" s="23" customFormat="1">
      <c r="C4933" s="115"/>
      <c r="D4933" s="115"/>
      <c r="E4933" s="115"/>
      <c r="O4933" s="24"/>
      <c r="AB4933" s="24"/>
      <c r="AC4933" s="24"/>
      <c r="AD4933" s="24"/>
      <c r="AE4933" s="24"/>
      <c r="AV4933" s="24"/>
      <c r="AW4933" s="24"/>
      <c r="AX4933" s="24"/>
      <c r="AY4933" s="24"/>
    </row>
    <row r="4934" spans="3:51" s="23" customFormat="1">
      <c r="C4934" s="115"/>
      <c r="D4934" s="115"/>
      <c r="E4934" s="115"/>
      <c r="O4934" s="24"/>
      <c r="AB4934" s="24"/>
      <c r="AC4934" s="24"/>
      <c r="AD4934" s="24"/>
      <c r="AE4934" s="24"/>
      <c r="AV4934" s="24"/>
      <c r="AW4934" s="24"/>
      <c r="AX4934" s="24"/>
      <c r="AY4934" s="24"/>
    </row>
    <row r="4935" spans="3:51" s="23" customFormat="1">
      <c r="C4935" s="115"/>
      <c r="D4935" s="115"/>
      <c r="E4935" s="115"/>
      <c r="O4935" s="24"/>
      <c r="AB4935" s="24"/>
      <c r="AC4935" s="24"/>
      <c r="AD4935" s="24"/>
      <c r="AE4935" s="24"/>
      <c r="AV4935" s="24"/>
      <c r="AW4935" s="24"/>
      <c r="AX4935" s="24"/>
      <c r="AY4935" s="24"/>
    </row>
    <row r="4936" spans="3:51" s="23" customFormat="1">
      <c r="C4936" s="115"/>
      <c r="D4936" s="115"/>
      <c r="E4936" s="115"/>
      <c r="O4936" s="24"/>
      <c r="AB4936" s="24"/>
      <c r="AC4936" s="24"/>
      <c r="AD4936" s="24"/>
      <c r="AE4936" s="24"/>
      <c r="AV4936" s="24"/>
      <c r="AW4936" s="24"/>
      <c r="AX4936" s="24"/>
      <c r="AY4936" s="24"/>
    </row>
    <row r="4937" spans="3:51" s="23" customFormat="1">
      <c r="C4937" s="115"/>
      <c r="D4937" s="115"/>
      <c r="E4937" s="115"/>
      <c r="O4937" s="24"/>
      <c r="AB4937" s="24"/>
      <c r="AC4937" s="24"/>
      <c r="AD4937" s="24"/>
      <c r="AE4937" s="24"/>
      <c r="AV4937" s="24"/>
      <c r="AW4937" s="24"/>
      <c r="AX4937" s="24"/>
      <c r="AY4937" s="24"/>
    </row>
    <row r="4938" spans="3:51" s="23" customFormat="1">
      <c r="C4938" s="115"/>
      <c r="D4938" s="115"/>
      <c r="E4938" s="115"/>
      <c r="O4938" s="24"/>
      <c r="AB4938" s="24"/>
      <c r="AC4938" s="24"/>
      <c r="AD4938" s="24"/>
      <c r="AE4938" s="24"/>
      <c r="AV4938" s="24"/>
      <c r="AW4938" s="24"/>
      <c r="AX4938" s="24"/>
      <c r="AY4938" s="24"/>
    </row>
    <row r="4939" spans="3:51" s="23" customFormat="1">
      <c r="C4939" s="115"/>
      <c r="D4939" s="115"/>
      <c r="E4939" s="115"/>
      <c r="O4939" s="24"/>
      <c r="AB4939" s="24"/>
      <c r="AC4939" s="24"/>
      <c r="AD4939" s="24"/>
      <c r="AE4939" s="24"/>
      <c r="AV4939" s="24"/>
      <c r="AW4939" s="24"/>
      <c r="AX4939" s="24"/>
      <c r="AY4939" s="24"/>
    </row>
    <row r="4940" spans="3:51" s="23" customFormat="1">
      <c r="C4940" s="115"/>
      <c r="D4940" s="115"/>
      <c r="E4940" s="115"/>
      <c r="O4940" s="24"/>
      <c r="AB4940" s="24"/>
      <c r="AC4940" s="24"/>
      <c r="AD4940" s="24"/>
      <c r="AE4940" s="24"/>
      <c r="AV4940" s="24"/>
      <c r="AW4940" s="24"/>
      <c r="AX4940" s="24"/>
      <c r="AY4940" s="24"/>
    </row>
    <row r="4941" spans="3:51" s="23" customFormat="1">
      <c r="C4941" s="115"/>
      <c r="D4941" s="115"/>
      <c r="E4941" s="115"/>
      <c r="O4941" s="24"/>
      <c r="AB4941" s="24"/>
      <c r="AC4941" s="24"/>
      <c r="AD4941" s="24"/>
      <c r="AE4941" s="24"/>
      <c r="AV4941" s="24"/>
      <c r="AW4941" s="24"/>
      <c r="AX4941" s="24"/>
      <c r="AY4941" s="24"/>
    </row>
    <row r="4942" spans="3:51" s="23" customFormat="1">
      <c r="C4942" s="115"/>
      <c r="D4942" s="115"/>
      <c r="E4942" s="115"/>
      <c r="O4942" s="24"/>
      <c r="AB4942" s="24"/>
      <c r="AC4942" s="24"/>
      <c r="AD4942" s="24"/>
      <c r="AE4942" s="24"/>
      <c r="AV4942" s="24"/>
      <c r="AW4942" s="24"/>
      <c r="AX4942" s="24"/>
      <c r="AY4942" s="24"/>
    </row>
    <row r="4943" spans="3:51" s="23" customFormat="1">
      <c r="C4943" s="115"/>
      <c r="D4943" s="115"/>
      <c r="E4943" s="115"/>
      <c r="O4943" s="24"/>
      <c r="AB4943" s="24"/>
      <c r="AC4943" s="24"/>
      <c r="AD4943" s="24"/>
      <c r="AE4943" s="24"/>
      <c r="AV4943" s="24"/>
      <c r="AW4943" s="24"/>
      <c r="AX4943" s="24"/>
      <c r="AY4943" s="24"/>
    </row>
    <row r="4944" spans="3:51" s="23" customFormat="1">
      <c r="C4944" s="115"/>
      <c r="D4944" s="115"/>
      <c r="E4944" s="115"/>
      <c r="O4944" s="24"/>
      <c r="AB4944" s="24"/>
      <c r="AC4944" s="24"/>
      <c r="AD4944" s="24"/>
      <c r="AE4944" s="24"/>
      <c r="AV4944" s="24"/>
      <c r="AW4944" s="24"/>
      <c r="AX4944" s="24"/>
      <c r="AY4944" s="24"/>
    </row>
    <row r="4945" spans="3:51" s="23" customFormat="1">
      <c r="C4945" s="115"/>
      <c r="D4945" s="115"/>
      <c r="E4945" s="115"/>
      <c r="O4945" s="24"/>
      <c r="AB4945" s="24"/>
      <c r="AC4945" s="24"/>
      <c r="AD4945" s="24"/>
      <c r="AE4945" s="24"/>
      <c r="AV4945" s="24"/>
      <c r="AW4945" s="24"/>
      <c r="AX4945" s="24"/>
      <c r="AY4945" s="24"/>
    </row>
    <row r="4946" spans="3:51" s="23" customFormat="1">
      <c r="C4946" s="115"/>
      <c r="D4946" s="115"/>
      <c r="E4946" s="115"/>
      <c r="O4946" s="24"/>
      <c r="AB4946" s="24"/>
      <c r="AC4946" s="24"/>
      <c r="AD4946" s="24"/>
      <c r="AE4946" s="24"/>
      <c r="AV4946" s="24"/>
      <c r="AW4946" s="24"/>
      <c r="AX4946" s="24"/>
      <c r="AY4946" s="24"/>
    </row>
    <row r="4947" spans="3:51" s="23" customFormat="1">
      <c r="C4947" s="115"/>
      <c r="D4947" s="115"/>
      <c r="E4947" s="115"/>
      <c r="O4947" s="24"/>
      <c r="AB4947" s="24"/>
      <c r="AC4947" s="24"/>
      <c r="AD4947" s="24"/>
      <c r="AE4947" s="24"/>
      <c r="AV4947" s="24"/>
      <c r="AW4947" s="24"/>
      <c r="AX4947" s="24"/>
      <c r="AY4947" s="24"/>
    </row>
    <row r="4948" spans="3:51" s="23" customFormat="1">
      <c r="C4948" s="115"/>
      <c r="D4948" s="115"/>
      <c r="E4948" s="115"/>
      <c r="O4948" s="24"/>
      <c r="AB4948" s="24"/>
      <c r="AC4948" s="24"/>
      <c r="AD4948" s="24"/>
      <c r="AE4948" s="24"/>
      <c r="AV4948" s="24"/>
      <c r="AW4948" s="24"/>
      <c r="AX4948" s="24"/>
      <c r="AY4948" s="24"/>
    </row>
    <row r="4949" spans="3:51" s="23" customFormat="1">
      <c r="C4949" s="115"/>
      <c r="D4949" s="115"/>
      <c r="E4949" s="115"/>
      <c r="O4949" s="24"/>
      <c r="AB4949" s="24"/>
      <c r="AC4949" s="24"/>
      <c r="AD4949" s="24"/>
      <c r="AE4949" s="24"/>
      <c r="AV4949" s="24"/>
      <c r="AW4949" s="24"/>
      <c r="AX4949" s="24"/>
      <c r="AY4949" s="24"/>
    </row>
    <row r="4950" spans="3:51" s="23" customFormat="1">
      <c r="C4950" s="115"/>
      <c r="D4950" s="115"/>
      <c r="E4950" s="115"/>
      <c r="O4950" s="24"/>
      <c r="AB4950" s="24"/>
      <c r="AC4950" s="24"/>
      <c r="AD4950" s="24"/>
      <c r="AE4950" s="24"/>
      <c r="AV4950" s="24"/>
      <c r="AW4950" s="24"/>
      <c r="AX4950" s="24"/>
      <c r="AY4950" s="24"/>
    </row>
    <row r="4951" spans="3:51" s="23" customFormat="1">
      <c r="C4951" s="115"/>
      <c r="D4951" s="115"/>
      <c r="E4951" s="115"/>
      <c r="O4951" s="24"/>
      <c r="AB4951" s="24"/>
      <c r="AC4951" s="24"/>
      <c r="AD4951" s="24"/>
      <c r="AE4951" s="24"/>
      <c r="AV4951" s="24"/>
      <c r="AW4951" s="24"/>
      <c r="AX4951" s="24"/>
      <c r="AY4951" s="24"/>
    </row>
    <row r="4952" spans="3:51" s="23" customFormat="1">
      <c r="C4952" s="115"/>
      <c r="D4952" s="115"/>
      <c r="E4952" s="115"/>
      <c r="O4952" s="24"/>
      <c r="AB4952" s="24"/>
      <c r="AC4952" s="24"/>
      <c r="AD4952" s="24"/>
      <c r="AE4952" s="24"/>
      <c r="AV4952" s="24"/>
      <c r="AW4952" s="24"/>
      <c r="AX4952" s="24"/>
      <c r="AY4952" s="24"/>
    </row>
    <row r="4953" spans="3:51" s="23" customFormat="1">
      <c r="C4953" s="115"/>
      <c r="D4953" s="115"/>
      <c r="E4953" s="115"/>
      <c r="O4953" s="24"/>
      <c r="AB4953" s="24"/>
      <c r="AC4953" s="24"/>
      <c r="AD4953" s="24"/>
      <c r="AE4953" s="24"/>
      <c r="AV4953" s="24"/>
      <c r="AW4953" s="24"/>
      <c r="AX4953" s="24"/>
      <c r="AY4953" s="24"/>
    </row>
    <row r="4954" spans="3:51" s="23" customFormat="1">
      <c r="C4954" s="115"/>
      <c r="D4954" s="115"/>
      <c r="E4954" s="115"/>
      <c r="O4954" s="24"/>
      <c r="AB4954" s="24"/>
      <c r="AC4954" s="24"/>
      <c r="AD4954" s="24"/>
      <c r="AE4954" s="24"/>
      <c r="AV4954" s="24"/>
      <c r="AW4954" s="24"/>
      <c r="AX4954" s="24"/>
      <c r="AY4954" s="24"/>
    </row>
    <row r="4955" spans="3:51" s="23" customFormat="1">
      <c r="C4955" s="115"/>
      <c r="D4955" s="115"/>
      <c r="E4955" s="115"/>
      <c r="O4955" s="24"/>
      <c r="AB4955" s="24"/>
      <c r="AC4955" s="24"/>
      <c r="AD4955" s="24"/>
      <c r="AE4955" s="24"/>
      <c r="AV4955" s="24"/>
      <c r="AW4955" s="24"/>
      <c r="AX4955" s="24"/>
      <c r="AY4955" s="24"/>
    </row>
    <row r="4956" spans="3:51" s="23" customFormat="1">
      <c r="C4956" s="115"/>
      <c r="D4956" s="115"/>
      <c r="E4956" s="115"/>
      <c r="O4956" s="24"/>
      <c r="AB4956" s="24"/>
      <c r="AC4956" s="24"/>
      <c r="AD4956" s="24"/>
      <c r="AE4956" s="24"/>
      <c r="AV4956" s="24"/>
      <c r="AW4956" s="24"/>
      <c r="AX4956" s="24"/>
      <c r="AY4956" s="24"/>
    </row>
    <row r="4957" spans="3:51" s="23" customFormat="1">
      <c r="C4957" s="115"/>
      <c r="D4957" s="115"/>
      <c r="E4957" s="115"/>
      <c r="O4957" s="24"/>
      <c r="AB4957" s="24"/>
      <c r="AC4957" s="24"/>
      <c r="AD4957" s="24"/>
      <c r="AE4957" s="24"/>
      <c r="AV4957" s="24"/>
      <c r="AW4957" s="24"/>
      <c r="AX4957" s="24"/>
      <c r="AY4957" s="24"/>
    </row>
    <row r="4958" spans="3:51" s="23" customFormat="1">
      <c r="C4958" s="115"/>
      <c r="D4958" s="115"/>
      <c r="E4958" s="115"/>
      <c r="O4958" s="24"/>
      <c r="AB4958" s="24"/>
      <c r="AC4958" s="24"/>
      <c r="AD4958" s="24"/>
      <c r="AE4958" s="24"/>
      <c r="AV4958" s="24"/>
      <c r="AW4958" s="24"/>
      <c r="AX4958" s="24"/>
      <c r="AY4958" s="24"/>
    </row>
    <row r="4959" spans="3:51" s="23" customFormat="1">
      <c r="C4959" s="115"/>
      <c r="D4959" s="115"/>
      <c r="E4959" s="115"/>
      <c r="O4959" s="24"/>
      <c r="AB4959" s="24"/>
      <c r="AC4959" s="24"/>
      <c r="AD4959" s="24"/>
      <c r="AE4959" s="24"/>
      <c r="AV4959" s="24"/>
      <c r="AW4959" s="24"/>
      <c r="AX4959" s="24"/>
      <c r="AY4959" s="24"/>
    </row>
    <row r="4960" spans="3:51" s="23" customFormat="1">
      <c r="C4960" s="115"/>
      <c r="D4960" s="115"/>
      <c r="E4960" s="115"/>
      <c r="O4960" s="24"/>
      <c r="AB4960" s="24"/>
      <c r="AC4960" s="24"/>
      <c r="AD4960" s="24"/>
      <c r="AE4960" s="24"/>
      <c r="AV4960" s="24"/>
      <c r="AW4960" s="24"/>
      <c r="AX4960" s="24"/>
      <c r="AY4960" s="24"/>
    </row>
    <row r="4961" spans="3:51" s="23" customFormat="1">
      <c r="C4961" s="115"/>
      <c r="D4961" s="115"/>
      <c r="E4961" s="115"/>
      <c r="O4961" s="24"/>
      <c r="AB4961" s="24"/>
      <c r="AC4961" s="24"/>
      <c r="AD4961" s="24"/>
      <c r="AE4961" s="24"/>
      <c r="AV4961" s="24"/>
      <c r="AW4961" s="24"/>
      <c r="AX4961" s="24"/>
      <c r="AY4961" s="24"/>
    </row>
    <row r="4962" spans="3:51" s="23" customFormat="1">
      <c r="C4962" s="115"/>
      <c r="D4962" s="115"/>
      <c r="E4962" s="115"/>
      <c r="O4962" s="24"/>
      <c r="AB4962" s="24"/>
      <c r="AC4962" s="24"/>
      <c r="AD4962" s="24"/>
      <c r="AE4962" s="24"/>
      <c r="AV4962" s="24"/>
      <c r="AW4962" s="24"/>
      <c r="AX4962" s="24"/>
      <c r="AY4962" s="24"/>
    </row>
    <row r="4963" spans="3:51" s="23" customFormat="1">
      <c r="C4963" s="115"/>
      <c r="D4963" s="115"/>
      <c r="E4963" s="115"/>
      <c r="O4963" s="24"/>
      <c r="AB4963" s="24"/>
      <c r="AC4963" s="24"/>
      <c r="AD4963" s="24"/>
      <c r="AE4963" s="24"/>
      <c r="AV4963" s="24"/>
      <c r="AW4963" s="24"/>
      <c r="AX4963" s="24"/>
      <c r="AY4963" s="24"/>
    </row>
    <row r="4964" spans="3:51" s="23" customFormat="1">
      <c r="C4964" s="115"/>
      <c r="D4964" s="115"/>
      <c r="E4964" s="115"/>
      <c r="O4964" s="24"/>
      <c r="AB4964" s="24"/>
      <c r="AC4964" s="24"/>
      <c r="AD4964" s="24"/>
      <c r="AE4964" s="24"/>
      <c r="AV4964" s="24"/>
      <c r="AW4964" s="24"/>
      <c r="AX4964" s="24"/>
      <c r="AY4964" s="24"/>
    </row>
    <row r="4965" spans="3:51" s="23" customFormat="1">
      <c r="C4965" s="115"/>
      <c r="D4965" s="115"/>
      <c r="E4965" s="115"/>
      <c r="O4965" s="24"/>
      <c r="AB4965" s="24"/>
      <c r="AC4965" s="24"/>
      <c r="AD4965" s="24"/>
      <c r="AE4965" s="24"/>
      <c r="AV4965" s="24"/>
      <c r="AW4965" s="24"/>
      <c r="AX4965" s="24"/>
      <c r="AY4965" s="24"/>
    </row>
    <row r="4966" spans="3:51" s="23" customFormat="1">
      <c r="C4966" s="115"/>
      <c r="D4966" s="115"/>
      <c r="E4966" s="115"/>
      <c r="O4966" s="24"/>
      <c r="AB4966" s="24"/>
      <c r="AC4966" s="24"/>
      <c r="AD4966" s="24"/>
      <c r="AE4966" s="24"/>
      <c r="AV4966" s="24"/>
      <c r="AW4966" s="24"/>
      <c r="AX4966" s="24"/>
      <c r="AY4966" s="24"/>
    </row>
    <row r="4967" spans="3:51" s="23" customFormat="1">
      <c r="C4967" s="115"/>
      <c r="D4967" s="115"/>
      <c r="E4967" s="115"/>
      <c r="O4967" s="24"/>
      <c r="AB4967" s="24"/>
      <c r="AC4967" s="24"/>
      <c r="AD4967" s="24"/>
      <c r="AE4967" s="24"/>
      <c r="AV4967" s="24"/>
      <c r="AW4967" s="24"/>
      <c r="AX4967" s="24"/>
      <c r="AY4967" s="24"/>
    </row>
    <row r="4968" spans="3:51" s="23" customFormat="1">
      <c r="C4968" s="115"/>
      <c r="D4968" s="115"/>
      <c r="E4968" s="115"/>
      <c r="O4968" s="24"/>
      <c r="AB4968" s="24"/>
      <c r="AC4968" s="24"/>
      <c r="AD4968" s="24"/>
      <c r="AE4968" s="24"/>
      <c r="AV4968" s="24"/>
      <c r="AW4968" s="24"/>
      <c r="AX4968" s="24"/>
      <c r="AY4968" s="24"/>
    </row>
    <row r="4969" spans="3:51" s="23" customFormat="1">
      <c r="C4969" s="115"/>
      <c r="D4969" s="115"/>
      <c r="E4969" s="115"/>
      <c r="O4969" s="24"/>
      <c r="AB4969" s="24"/>
      <c r="AC4969" s="24"/>
      <c r="AD4969" s="24"/>
      <c r="AE4969" s="24"/>
      <c r="AV4969" s="24"/>
      <c r="AW4969" s="24"/>
      <c r="AX4969" s="24"/>
      <c r="AY4969" s="24"/>
    </row>
    <row r="4970" spans="3:51" s="23" customFormat="1">
      <c r="C4970" s="115"/>
      <c r="D4970" s="115"/>
      <c r="E4970" s="115"/>
      <c r="O4970" s="24"/>
      <c r="AB4970" s="24"/>
      <c r="AC4970" s="24"/>
      <c r="AD4970" s="24"/>
      <c r="AE4970" s="24"/>
      <c r="AV4970" s="24"/>
      <c r="AW4970" s="24"/>
      <c r="AX4970" s="24"/>
      <c r="AY4970" s="24"/>
    </row>
    <row r="4971" spans="3:51" s="23" customFormat="1">
      <c r="C4971" s="115"/>
      <c r="D4971" s="115"/>
      <c r="E4971" s="115"/>
      <c r="O4971" s="24"/>
      <c r="AB4971" s="24"/>
      <c r="AC4971" s="24"/>
      <c r="AD4971" s="24"/>
      <c r="AE4971" s="24"/>
      <c r="AV4971" s="24"/>
      <c r="AW4971" s="24"/>
      <c r="AX4971" s="24"/>
      <c r="AY4971" s="24"/>
    </row>
    <row r="4972" spans="3:51" s="23" customFormat="1">
      <c r="C4972" s="115"/>
      <c r="D4972" s="115"/>
      <c r="E4972" s="115"/>
      <c r="O4972" s="24"/>
      <c r="AB4972" s="24"/>
      <c r="AC4972" s="24"/>
      <c r="AD4972" s="24"/>
      <c r="AE4972" s="24"/>
      <c r="AV4972" s="24"/>
      <c r="AW4972" s="24"/>
      <c r="AX4972" s="24"/>
      <c r="AY4972" s="24"/>
    </row>
    <row r="4973" spans="3:51" s="23" customFormat="1">
      <c r="C4973" s="115"/>
      <c r="D4973" s="115"/>
      <c r="E4973" s="115"/>
      <c r="O4973" s="24"/>
      <c r="AB4973" s="24"/>
      <c r="AC4973" s="24"/>
      <c r="AD4973" s="24"/>
      <c r="AE4973" s="24"/>
      <c r="AV4973" s="24"/>
      <c r="AW4973" s="24"/>
      <c r="AX4973" s="24"/>
      <c r="AY4973" s="24"/>
    </row>
    <row r="4974" spans="3:51" s="23" customFormat="1">
      <c r="C4974" s="115"/>
      <c r="D4974" s="115"/>
      <c r="E4974" s="115"/>
      <c r="O4974" s="24"/>
      <c r="AB4974" s="24"/>
      <c r="AC4974" s="24"/>
      <c r="AD4974" s="24"/>
      <c r="AE4974" s="24"/>
      <c r="AV4974" s="24"/>
      <c r="AW4974" s="24"/>
      <c r="AX4974" s="24"/>
      <c r="AY4974" s="24"/>
    </row>
    <row r="4975" spans="3:51" s="23" customFormat="1">
      <c r="C4975" s="115"/>
      <c r="D4975" s="115"/>
      <c r="E4975" s="115"/>
      <c r="O4975" s="24"/>
      <c r="AB4975" s="24"/>
      <c r="AC4975" s="24"/>
      <c r="AD4975" s="24"/>
      <c r="AE4975" s="24"/>
      <c r="AV4975" s="24"/>
      <c r="AW4975" s="24"/>
      <c r="AX4975" s="24"/>
      <c r="AY4975" s="24"/>
    </row>
    <row r="4976" spans="3:51" s="23" customFormat="1">
      <c r="C4976" s="115"/>
      <c r="D4976" s="115"/>
      <c r="E4976" s="115"/>
      <c r="O4976" s="24"/>
      <c r="AB4976" s="24"/>
      <c r="AC4976" s="24"/>
      <c r="AD4976" s="24"/>
      <c r="AE4976" s="24"/>
      <c r="AV4976" s="24"/>
      <c r="AW4976" s="24"/>
      <c r="AX4976" s="24"/>
      <c r="AY4976" s="24"/>
    </row>
    <row r="4977" spans="3:51" s="23" customFormat="1">
      <c r="C4977" s="115"/>
      <c r="D4977" s="115"/>
      <c r="E4977" s="115"/>
      <c r="O4977" s="24"/>
      <c r="AB4977" s="24"/>
      <c r="AC4977" s="24"/>
      <c r="AD4977" s="24"/>
      <c r="AE4977" s="24"/>
      <c r="AV4977" s="24"/>
      <c r="AW4977" s="24"/>
      <c r="AX4977" s="24"/>
      <c r="AY4977" s="24"/>
    </row>
    <row r="4978" spans="3:51" s="23" customFormat="1">
      <c r="C4978" s="115"/>
      <c r="D4978" s="115"/>
      <c r="E4978" s="115"/>
      <c r="O4978" s="24"/>
      <c r="AB4978" s="24"/>
      <c r="AC4978" s="24"/>
      <c r="AD4978" s="24"/>
      <c r="AE4978" s="24"/>
      <c r="AV4978" s="24"/>
      <c r="AW4978" s="24"/>
      <c r="AX4978" s="24"/>
      <c r="AY4978" s="24"/>
    </row>
    <row r="4979" spans="3:51" s="23" customFormat="1">
      <c r="C4979" s="115"/>
      <c r="D4979" s="115"/>
      <c r="E4979" s="115"/>
      <c r="O4979" s="24"/>
      <c r="AB4979" s="24"/>
      <c r="AC4979" s="24"/>
      <c r="AD4979" s="24"/>
      <c r="AE4979" s="24"/>
      <c r="AV4979" s="24"/>
      <c r="AW4979" s="24"/>
      <c r="AX4979" s="24"/>
      <c r="AY4979" s="24"/>
    </row>
    <row r="4980" spans="3:51" s="23" customFormat="1">
      <c r="C4980" s="115"/>
      <c r="D4980" s="115"/>
      <c r="E4980" s="115"/>
      <c r="O4980" s="24"/>
      <c r="AB4980" s="24"/>
      <c r="AC4980" s="24"/>
      <c r="AD4980" s="24"/>
      <c r="AE4980" s="24"/>
      <c r="AV4980" s="24"/>
      <c r="AW4980" s="24"/>
      <c r="AX4980" s="24"/>
      <c r="AY4980" s="24"/>
    </row>
    <row r="4981" spans="3:51" s="23" customFormat="1">
      <c r="C4981" s="115"/>
      <c r="D4981" s="115"/>
      <c r="E4981" s="115"/>
      <c r="O4981" s="24"/>
      <c r="AB4981" s="24"/>
      <c r="AC4981" s="24"/>
      <c r="AD4981" s="24"/>
      <c r="AE4981" s="24"/>
      <c r="AV4981" s="24"/>
      <c r="AW4981" s="24"/>
      <c r="AX4981" s="24"/>
      <c r="AY4981" s="24"/>
    </row>
    <row r="4982" spans="3:51" s="23" customFormat="1">
      <c r="C4982" s="115"/>
      <c r="D4982" s="115"/>
      <c r="E4982" s="115"/>
      <c r="O4982" s="24"/>
      <c r="AB4982" s="24"/>
      <c r="AC4982" s="24"/>
      <c r="AD4982" s="24"/>
      <c r="AE4982" s="24"/>
      <c r="AV4982" s="24"/>
      <c r="AW4982" s="24"/>
      <c r="AX4982" s="24"/>
      <c r="AY4982" s="24"/>
    </row>
    <row r="4983" spans="3:51" s="23" customFormat="1">
      <c r="C4983" s="115"/>
      <c r="D4983" s="115"/>
      <c r="E4983" s="115"/>
      <c r="O4983" s="24"/>
      <c r="AB4983" s="24"/>
      <c r="AC4983" s="24"/>
      <c r="AD4983" s="24"/>
      <c r="AE4983" s="24"/>
      <c r="AV4983" s="24"/>
      <c r="AW4983" s="24"/>
      <c r="AX4983" s="24"/>
      <c r="AY4983" s="24"/>
    </row>
    <row r="4984" spans="3:51" s="23" customFormat="1">
      <c r="C4984" s="115"/>
      <c r="D4984" s="115"/>
      <c r="E4984" s="115"/>
      <c r="O4984" s="24"/>
      <c r="AB4984" s="24"/>
      <c r="AC4984" s="24"/>
      <c r="AD4984" s="24"/>
      <c r="AE4984" s="24"/>
      <c r="AV4984" s="24"/>
      <c r="AW4984" s="24"/>
      <c r="AX4984" s="24"/>
      <c r="AY4984" s="24"/>
    </row>
    <row r="4985" spans="3:51" s="23" customFormat="1">
      <c r="C4985" s="115"/>
      <c r="D4985" s="115"/>
      <c r="E4985" s="115"/>
      <c r="O4985" s="24"/>
      <c r="AB4985" s="24"/>
      <c r="AC4985" s="24"/>
      <c r="AD4985" s="24"/>
      <c r="AE4985" s="24"/>
      <c r="AV4985" s="24"/>
      <c r="AW4985" s="24"/>
      <c r="AX4985" s="24"/>
      <c r="AY4985" s="24"/>
    </row>
    <row r="4986" spans="3:51" s="23" customFormat="1">
      <c r="C4986" s="115"/>
      <c r="D4986" s="115"/>
      <c r="E4986" s="115"/>
      <c r="O4986" s="24"/>
      <c r="AB4986" s="24"/>
      <c r="AC4986" s="24"/>
      <c r="AD4986" s="24"/>
      <c r="AE4986" s="24"/>
      <c r="AV4986" s="24"/>
      <c r="AW4986" s="24"/>
      <c r="AX4986" s="24"/>
      <c r="AY4986" s="24"/>
    </row>
    <row r="4987" spans="3:51" s="23" customFormat="1">
      <c r="C4987" s="115"/>
      <c r="D4987" s="115"/>
      <c r="E4987" s="115"/>
      <c r="O4987" s="24"/>
      <c r="AB4987" s="24"/>
      <c r="AC4987" s="24"/>
      <c r="AD4987" s="24"/>
      <c r="AE4987" s="24"/>
      <c r="AV4987" s="24"/>
      <c r="AW4987" s="24"/>
      <c r="AX4987" s="24"/>
      <c r="AY4987" s="24"/>
    </row>
    <row r="4988" spans="3:51" s="23" customFormat="1">
      <c r="C4988" s="115"/>
      <c r="D4988" s="115"/>
      <c r="E4988" s="115"/>
      <c r="O4988" s="24"/>
      <c r="AB4988" s="24"/>
      <c r="AC4988" s="24"/>
      <c r="AD4988" s="24"/>
      <c r="AE4988" s="24"/>
      <c r="AV4988" s="24"/>
      <c r="AW4988" s="24"/>
      <c r="AX4988" s="24"/>
      <c r="AY4988" s="24"/>
    </row>
    <row r="4989" spans="3:51" s="23" customFormat="1">
      <c r="C4989" s="115"/>
      <c r="D4989" s="115"/>
      <c r="E4989" s="115"/>
      <c r="O4989" s="24"/>
      <c r="AB4989" s="24"/>
      <c r="AC4989" s="24"/>
      <c r="AD4989" s="24"/>
      <c r="AE4989" s="24"/>
      <c r="AV4989" s="24"/>
      <c r="AW4989" s="24"/>
      <c r="AX4989" s="24"/>
      <c r="AY4989" s="24"/>
    </row>
    <row r="4990" spans="3:51" s="23" customFormat="1">
      <c r="C4990" s="115"/>
      <c r="D4990" s="115"/>
      <c r="E4990" s="115"/>
      <c r="O4990" s="24"/>
      <c r="AB4990" s="24"/>
      <c r="AC4990" s="24"/>
      <c r="AD4990" s="24"/>
      <c r="AE4990" s="24"/>
      <c r="AV4990" s="24"/>
      <c r="AW4990" s="24"/>
      <c r="AX4990" s="24"/>
      <c r="AY4990" s="24"/>
    </row>
    <row r="4991" spans="3:51" s="23" customFormat="1">
      <c r="C4991" s="115"/>
      <c r="D4991" s="115"/>
      <c r="E4991" s="115"/>
      <c r="O4991" s="24"/>
      <c r="AB4991" s="24"/>
      <c r="AC4991" s="24"/>
      <c r="AD4991" s="24"/>
      <c r="AE4991" s="24"/>
      <c r="AV4991" s="24"/>
      <c r="AW4991" s="24"/>
      <c r="AX4991" s="24"/>
      <c r="AY4991" s="24"/>
    </row>
    <row r="4992" spans="3:51" s="23" customFormat="1">
      <c r="C4992" s="115"/>
      <c r="D4992" s="115"/>
      <c r="E4992" s="115"/>
      <c r="O4992" s="24"/>
      <c r="AB4992" s="24"/>
      <c r="AC4992" s="24"/>
      <c r="AD4992" s="24"/>
      <c r="AE4992" s="24"/>
      <c r="AV4992" s="24"/>
      <c r="AW4992" s="24"/>
      <c r="AX4992" s="24"/>
      <c r="AY4992" s="24"/>
    </row>
    <row r="4993" spans="3:51" s="23" customFormat="1">
      <c r="C4993" s="115"/>
      <c r="D4993" s="115"/>
      <c r="E4993" s="115"/>
      <c r="O4993" s="24"/>
      <c r="AB4993" s="24"/>
      <c r="AC4993" s="24"/>
      <c r="AD4993" s="24"/>
      <c r="AE4993" s="24"/>
      <c r="AV4993" s="24"/>
      <c r="AW4993" s="24"/>
      <c r="AX4993" s="24"/>
      <c r="AY4993" s="24"/>
    </row>
    <row r="4994" spans="3:51" s="23" customFormat="1">
      <c r="C4994" s="115"/>
      <c r="D4994" s="115"/>
      <c r="E4994" s="115"/>
      <c r="O4994" s="24"/>
      <c r="AB4994" s="24"/>
      <c r="AC4994" s="24"/>
      <c r="AD4994" s="24"/>
      <c r="AE4994" s="24"/>
      <c r="AV4994" s="24"/>
      <c r="AW4994" s="24"/>
      <c r="AX4994" s="24"/>
      <c r="AY4994" s="24"/>
    </row>
    <row r="4995" spans="3:51" s="23" customFormat="1">
      <c r="C4995" s="115"/>
      <c r="D4995" s="115"/>
      <c r="E4995" s="115"/>
      <c r="O4995" s="24"/>
      <c r="AB4995" s="24"/>
      <c r="AC4995" s="24"/>
      <c r="AD4995" s="24"/>
      <c r="AE4995" s="24"/>
      <c r="AV4995" s="24"/>
      <c r="AW4995" s="24"/>
      <c r="AX4995" s="24"/>
      <c r="AY4995" s="24"/>
    </row>
    <row r="4996" spans="3:51" s="23" customFormat="1">
      <c r="C4996" s="115"/>
      <c r="D4996" s="115"/>
      <c r="E4996" s="115"/>
      <c r="O4996" s="24"/>
      <c r="AB4996" s="24"/>
      <c r="AC4996" s="24"/>
      <c r="AD4996" s="24"/>
      <c r="AE4996" s="24"/>
      <c r="AV4996" s="24"/>
      <c r="AW4996" s="24"/>
      <c r="AX4996" s="24"/>
      <c r="AY4996" s="24"/>
    </row>
    <row r="4997" spans="3:51" s="23" customFormat="1">
      <c r="C4997" s="115"/>
      <c r="D4997" s="115"/>
      <c r="E4997" s="115"/>
      <c r="O4997" s="24"/>
      <c r="AB4997" s="24"/>
      <c r="AC4997" s="24"/>
      <c r="AD4997" s="24"/>
      <c r="AE4997" s="24"/>
      <c r="AV4997" s="24"/>
      <c r="AW4997" s="24"/>
      <c r="AX4997" s="24"/>
      <c r="AY4997" s="24"/>
    </row>
    <row r="4998" spans="3:51" s="23" customFormat="1">
      <c r="C4998" s="115"/>
      <c r="D4998" s="115"/>
      <c r="E4998" s="115"/>
      <c r="O4998" s="24"/>
      <c r="AB4998" s="24"/>
      <c r="AC4998" s="24"/>
      <c r="AD4998" s="24"/>
      <c r="AE4998" s="24"/>
      <c r="AV4998" s="24"/>
      <c r="AW4998" s="24"/>
      <c r="AX4998" s="24"/>
      <c r="AY4998" s="24"/>
    </row>
    <row r="4999" spans="3:51" s="23" customFormat="1">
      <c r="C4999" s="115"/>
      <c r="D4999" s="115"/>
      <c r="E4999" s="115"/>
      <c r="O4999" s="24"/>
      <c r="AB4999" s="24"/>
      <c r="AC4999" s="24"/>
      <c r="AD4999" s="24"/>
      <c r="AE4999" s="24"/>
      <c r="AV4999" s="24"/>
      <c r="AW4999" s="24"/>
      <c r="AX4999" s="24"/>
      <c r="AY4999" s="24"/>
    </row>
  </sheetData>
  <mergeCells count="100">
    <mergeCell ref="G1:M1"/>
    <mergeCell ref="G8:G9"/>
    <mergeCell ref="H8:H9"/>
    <mergeCell ref="I8:I9"/>
    <mergeCell ref="J8:J9"/>
    <mergeCell ref="K8:K9"/>
    <mergeCell ref="M8:M9"/>
    <mergeCell ref="AF8:AF9"/>
    <mergeCell ref="AF1:AU1"/>
    <mergeCell ref="AU8:AU9"/>
    <mergeCell ref="AH8:AH9"/>
    <mergeCell ref="AI8:AI9"/>
    <mergeCell ref="AJ8:AJ9"/>
    <mergeCell ref="AK8:AK9"/>
    <mergeCell ref="AL8:AL9"/>
    <mergeCell ref="AM8:AM9"/>
    <mergeCell ref="AN8:AN9"/>
    <mergeCell ref="BL8:BL9"/>
    <mergeCell ref="AZ8:AZ9"/>
    <mergeCell ref="L8:L9"/>
    <mergeCell ref="BA8:BA9"/>
    <mergeCell ref="BB8:BB9"/>
    <mergeCell ref="BC8:BC9"/>
    <mergeCell ref="BD8:BD9"/>
    <mergeCell ref="BE8:BE9"/>
    <mergeCell ref="BF8:BF9"/>
    <mergeCell ref="AO8:AO9"/>
    <mergeCell ref="AP8:AP9"/>
    <mergeCell ref="AQ8:AQ9"/>
    <mergeCell ref="AR8:AR9"/>
    <mergeCell ref="AS8:AS9"/>
    <mergeCell ref="AT8:AT9"/>
    <mergeCell ref="AG8:AG9"/>
    <mergeCell ref="BG8:BG9"/>
    <mergeCell ref="BH8:BH9"/>
    <mergeCell ref="BI8:BI9"/>
    <mergeCell ref="BJ8:BJ9"/>
    <mergeCell ref="BK8:BK9"/>
    <mergeCell ref="CL8:CL9"/>
    <mergeCell ref="CM8:CM9"/>
    <mergeCell ref="BX8:BX9"/>
    <mergeCell ref="BM8:BM9"/>
    <mergeCell ref="BN8:BN9"/>
    <mergeCell ref="BO8:BO9"/>
    <mergeCell ref="BP8:BP9"/>
    <mergeCell ref="BQ8:BQ9"/>
    <mergeCell ref="BR8:BR9"/>
    <mergeCell ref="BS8:BS9"/>
    <mergeCell ref="BT8:BT9"/>
    <mergeCell ref="BU8:BU9"/>
    <mergeCell ref="BV8:BV9"/>
    <mergeCell ref="BW8:BW9"/>
    <mergeCell ref="S8:S9"/>
    <mergeCell ref="Y8:Y9"/>
    <mergeCell ref="Z8:Z9"/>
    <mergeCell ref="CP8:CP9"/>
    <mergeCell ref="CJ8:CJ9"/>
    <mergeCell ref="BY8:BY9"/>
    <mergeCell ref="BZ8:BZ9"/>
    <mergeCell ref="CA8:CA9"/>
    <mergeCell ref="CB8:CB9"/>
    <mergeCell ref="CC8:CC9"/>
    <mergeCell ref="CD8:CD9"/>
    <mergeCell ref="CE8:CE9"/>
    <mergeCell ref="CF8:CF9"/>
    <mergeCell ref="CG8:CG9"/>
    <mergeCell ref="CH8:CH9"/>
    <mergeCell ref="CI8:CI9"/>
    <mergeCell ref="DA8:DA9"/>
    <mergeCell ref="DC8:DC9"/>
    <mergeCell ref="AY8:AY9"/>
    <mergeCell ref="CU8:CU9"/>
    <mergeCell ref="CV8:CV9"/>
    <mergeCell ref="CW8:CW9"/>
    <mergeCell ref="CX8:CX9"/>
    <mergeCell ref="CY8:CY9"/>
    <mergeCell ref="CZ8:CZ9"/>
    <mergeCell ref="CQ8:CQ9"/>
    <mergeCell ref="CR8:CR9"/>
    <mergeCell ref="CS8:CS9"/>
    <mergeCell ref="CT8:CT9"/>
    <mergeCell ref="CN8:CN9"/>
    <mergeCell ref="CO8:CO9"/>
    <mergeCell ref="CK8:CK9"/>
    <mergeCell ref="DF8:DF9"/>
    <mergeCell ref="A8:A9"/>
    <mergeCell ref="B8:B9"/>
    <mergeCell ref="F8:F9"/>
    <mergeCell ref="B1:B2"/>
    <mergeCell ref="DD8:DD9"/>
    <mergeCell ref="DB8:DB9"/>
    <mergeCell ref="AZ1:DB1"/>
    <mergeCell ref="R1:T1"/>
    <mergeCell ref="X8:X9"/>
    <mergeCell ref="Q8:Q9"/>
    <mergeCell ref="AE8:AE9"/>
    <mergeCell ref="T8:T9"/>
    <mergeCell ref="Y1:AA1"/>
    <mergeCell ref="AA8:AA9"/>
    <mergeCell ref="R8:R9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4999"/>
  <sheetViews>
    <sheetView tabSelected="1" workbookViewId="0">
      <selection activeCell="G29" sqref="G29"/>
    </sheetView>
  </sheetViews>
  <sheetFormatPr defaultRowHeight="15"/>
  <cols>
    <col min="1" max="1" width="7.7109375" style="22" customWidth="1"/>
    <col min="2" max="6" width="10.7109375" style="22" customWidth="1"/>
    <col min="7" max="16384" width="9.140625" style="22"/>
  </cols>
  <sheetData>
    <row r="1" spans="1:82" ht="31.5" customHeight="1">
      <c r="A1" s="73"/>
      <c r="B1" s="132" t="s">
        <v>4967</v>
      </c>
      <c r="C1" s="133"/>
      <c r="D1" s="133"/>
      <c r="E1" s="133"/>
      <c r="F1" s="75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</row>
    <row r="2" spans="1:82" ht="18.75">
      <c r="A2" s="90"/>
      <c r="B2" s="54" t="s">
        <v>17</v>
      </c>
      <c r="C2" s="64" t="s">
        <v>19</v>
      </c>
      <c r="D2" s="64" t="s">
        <v>47</v>
      </c>
      <c r="E2" s="89" t="s">
        <v>552</v>
      </c>
      <c r="F2" s="60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</row>
    <row r="3" spans="1:82" ht="15.75">
      <c r="A3" s="76" t="s">
        <v>1471</v>
      </c>
      <c r="B3" s="30">
        <f>COUNTIFS(Archivio!$C$3:$C$1212,"AN",Archivio!$E$3:$E$1212,"DIR",Archivio!$K$3:$K$1212,"CS01")</f>
        <v>4</v>
      </c>
      <c r="C3" s="65">
        <f>COUNTIFS(Archivio!$C$3:$C$1212,"AN",Archivio!$E$3:$E$1212,"DIR",Archivio!$K$3:$K$1212,"CS10")</f>
        <v>0</v>
      </c>
      <c r="D3" s="65">
        <f>COUNTIFS(Archivio!$C$3:$C$1212,"AN",Archivio!$E$3:$E$1212,"DIR",Archivio!$K$3:$K$1212,"CS11")</f>
        <v>0</v>
      </c>
      <c r="E3" s="80">
        <f>COUNTIFS(Archivio!$C$3:$C$1212,"AN",Archivio!$E$3:$E$1212,"DIR",Archivio!$K$3:$K$1212,"RP03")</f>
        <v>0</v>
      </c>
      <c r="F3" s="58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</row>
    <row r="4" spans="1:82" ht="15.75">
      <c r="A4" s="77" t="s">
        <v>2104</v>
      </c>
      <c r="B4" s="36">
        <f>COUNTIFS(Archivio!$C$3:$C$1212,"AP",Archivio!$E$3:$E$1212,"DIR",Archivio!$K$3:$K$1212,"CS01")</f>
        <v>3</v>
      </c>
      <c r="C4" s="66">
        <f>COUNTIFS(Archivio!$C$3:$C$1212,"AP",Archivio!$E$3:$E$1212,"DIR",Archivio!$K$3:$K$1212,"CS10")</f>
        <v>0</v>
      </c>
      <c r="D4" s="66">
        <f>COUNTIFS(Archivio!$C$3:$C$1212,"AP",Archivio!$E$3:$E$1212,"DIR",Archivio!$K$3:$K$1212,"CS11")</f>
        <v>0</v>
      </c>
      <c r="E4" s="81">
        <f>COUNTIFS(Archivio!$C$3:$C$1212,"AP",Archivio!$E$3:$E$1212,"DIR",Archivio!$K$3:$K$1212,"RP03")</f>
        <v>0</v>
      </c>
      <c r="F4" s="58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</row>
    <row r="5" spans="1:82" ht="15.75">
      <c r="A5" s="78" t="s">
        <v>2578</v>
      </c>
      <c r="B5" s="42">
        <f>COUNTIFS(Archivio!$C$3:$C$1212,"MC",Archivio!$E$3:$E$1212,"DIR",Archivio!$K$3:$K$1212,"CS01")</f>
        <v>2</v>
      </c>
      <c r="C5" s="67">
        <f>COUNTIFS(Archivio!$C$3:$C$1212,"MC",Archivio!$E$3:$E$1212,"DIR",Archivio!$K$3:$K$1212,"CS10")</f>
        <v>0</v>
      </c>
      <c r="D5" s="67">
        <f>COUNTIFS(Archivio!$C$3:$C$1212,"MC",Archivio!$E$3:$E$1212,"DIR",Archivio!$K$3:$K$1212,"CS11")</f>
        <v>0</v>
      </c>
      <c r="E5" s="82">
        <f>COUNTIFS(Archivio!$C$3:$C$1212,"MC",Archivio!$E$3:$E$1212,"DIR",Archivio!$K$3:$K$1212,"RP03")</f>
        <v>0</v>
      </c>
      <c r="F5" s="58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</row>
    <row r="6" spans="1:82" ht="15.75">
      <c r="A6" s="79" t="s">
        <v>2987</v>
      </c>
      <c r="B6" s="48">
        <f>COUNTIFS(Archivio!$C$3:$C$1212,"PS",Archivio!$E$3:$E$1212,"DIR",Archivio!$K$3:$K$1212,"CS01")</f>
        <v>2</v>
      </c>
      <c r="C6" s="68">
        <f>COUNTIFS(Archivio!$C$3:$C$1212,"PS",Archivio!$E$3:$E$1212,"DIR",Archivio!$K$3:$K$1212,"CS10")</f>
        <v>0</v>
      </c>
      <c r="D6" s="68">
        <f>COUNTIFS(Archivio!$C$3:$C$1212,"PS",Archivio!$E$3:$E$1212,"DIR",Archivio!$K$3:$K$1212,"CS11")</f>
        <v>0</v>
      </c>
      <c r="E6" s="83">
        <f>COUNTIFS(Archivio!$C$3:$C$1212,"PS",Archivio!$E$3:$E$1212,"DIR",Archivio!$K$3:$K$1212,"RP03")</f>
        <v>0</v>
      </c>
      <c r="F6" s="58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</row>
    <row r="7" spans="1:82" s="25" customFormat="1">
      <c r="A7" s="26"/>
      <c r="B7" s="26"/>
      <c r="C7" s="26"/>
      <c r="D7" s="26"/>
      <c r="E7" s="26"/>
      <c r="F7" s="59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</row>
    <row r="8" spans="1:82" ht="15.75" customHeight="1">
      <c r="A8" s="122" t="s">
        <v>4645</v>
      </c>
      <c r="B8" s="144">
        <f t="shared" ref="B8" si="0">SUM(B3:B6)</f>
        <v>11</v>
      </c>
      <c r="C8" s="142">
        <f t="shared" ref="C8:E8" si="1">SUM(C3:C6)</f>
        <v>0</v>
      </c>
      <c r="D8" s="142">
        <f t="shared" si="1"/>
        <v>0</v>
      </c>
      <c r="E8" s="135">
        <f t="shared" si="1"/>
        <v>0</v>
      </c>
      <c r="F8" s="60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</row>
    <row r="9" spans="1:82" ht="16.5" customHeight="1">
      <c r="A9" s="123"/>
      <c r="B9" s="145"/>
      <c r="C9" s="143"/>
      <c r="D9" s="143"/>
      <c r="E9" s="136"/>
      <c r="F9" s="60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</row>
    <row r="10" spans="1:82" s="23" customFormat="1">
      <c r="F10" s="59"/>
    </row>
    <row r="11" spans="1:82" s="23" customFormat="1">
      <c r="A11" s="28"/>
      <c r="B11" s="28"/>
      <c r="C11" s="28"/>
      <c r="D11" s="28"/>
      <c r="E11" s="28"/>
      <c r="F11" s="59"/>
    </row>
    <row r="12" spans="1:82" s="23" customFormat="1"/>
    <row r="13" spans="1:82" s="23" customFormat="1"/>
    <row r="14" spans="1:82" s="23" customFormat="1"/>
    <row r="15" spans="1:82" s="23" customFormat="1"/>
    <row r="16" spans="1:82" s="23" customFormat="1"/>
    <row r="17" s="23" customFormat="1"/>
    <row r="18" s="23" customFormat="1"/>
    <row r="19" s="23" customFormat="1"/>
    <row r="20" s="23" customFormat="1"/>
    <row r="21" s="23" customFormat="1"/>
    <row r="22" s="23" customFormat="1"/>
    <row r="23" s="23" customFormat="1"/>
    <row r="24" s="23" customFormat="1"/>
    <row r="25" s="23" customFormat="1"/>
    <row r="26" s="23" customFormat="1"/>
    <row r="27" s="23" customFormat="1"/>
    <row r="28" s="23" customFormat="1"/>
    <row r="29" s="23" customFormat="1"/>
    <row r="30" s="23" customFormat="1"/>
    <row r="31" s="23" customFormat="1"/>
    <row r="32" s="23" customFormat="1"/>
    <row r="33" s="23" customFormat="1"/>
    <row r="34" s="23" customFormat="1"/>
    <row r="35" s="23" customFormat="1"/>
    <row r="36" s="23" customFormat="1"/>
    <row r="37" s="23" customFormat="1"/>
    <row r="38" s="23" customFormat="1"/>
    <row r="39" s="23" customFormat="1"/>
    <row r="40" s="23" customFormat="1"/>
    <row r="41" s="23" customFormat="1"/>
    <row r="42" s="23" customFormat="1"/>
    <row r="43" s="23" customFormat="1"/>
    <row r="44" s="23" customFormat="1"/>
    <row r="45" s="23" customFormat="1"/>
    <row r="46" s="23" customFormat="1"/>
    <row r="47" s="23" customFormat="1"/>
    <row r="48" s="23" customFormat="1"/>
    <row r="49" s="23" customFormat="1"/>
    <row r="50" s="23" customFormat="1"/>
    <row r="51" s="23" customFormat="1"/>
    <row r="52" s="23" customFormat="1"/>
    <row r="53" s="23" customFormat="1"/>
    <row r="54" s="23" customFormat="1"/>
    <row r="55" s="23" customFormat="1"/>
    <row r="56" s="23" customFormat="1"/>
    <row r="57" s="23" customFormat="1"/>
    <row r="58" s="23" customFormat="1"/>
    <row r="59" s="23" customFormat="1"/>
    <row r="60" s="23" customFormat="1"/>
    <row r="61" s="23" customFormat="1"/>
    <row r="62" s="23" customFormat="1"/>
    <row r="63" s="23" customFormat="1"/>
    <row r="64" s="23" customFormat="1"/>
    <row r="65" s="23" customFormat="1"/>
    <row r="66" s="23" customFormat="1"/>
    <row r="67" s="23" customFormat="1"/>
    <row r="68" s="23" customFormat="1"/>
    <row r="69" s="23" customFormat="1"/>
    <row r="70" s="23" customFormat="1"/>
    <row r="71" s="23" customFormat="1"/>
    <row r="72" s="23" customFormat="1"/>
    <row r="73" s="23" customFormat="1"/>
    <row r="74" s="23" customFormat="1"/>
    <row r="75" s="23" customFormat="1"/>
    <row r="76" s="23" customFormat="1"/>
    <row r="77" s="23" customFormat="1"/>
    <row r="78" s="23" customFormat="1"/>
    <row r="79" s="23" customFormat="1"/>
    <row r="80" s="23" customFormat="1"/>
    <row r="81" s="23" customFormat="1"/>
    <row r="82" s="23" customFormat="1"/>
    <row r="83" s="23" customFormat="1"/>
    <row r="84" s="23" customFormat="1"/>
    <row r="85" s="23" customFormat="1"/>
    <row r="86" s="23" customFormat="1"/>
    <row r="87" s="23" customFormat="1"/>
    <row r="88" s="23" customFormat="1"/>
    <row r="89" s="23" customFormat="1"/>
    <row r="90" s="23" customFormat="1"/>
    <row r="91" s="23" customFormat="1"/>
    <row r="92" s="23" customFormat="1"/>
    <row r="93" s="23" customFormat="1"/>
    <row r="94" s="23" customFormat="1"/>
    <row r="95" s="23" customFormat="1"/>
    <row r="96" s="23" customFormat="1"/>
    <row r="97" s="23" customFormat="1"/>
    <row r="98" s="23" customFormat="1"/>
    <row r="99" s="23" customFormat="1"/>
    <row r="100" s="23" customFormat="1"/>
    <row r="101" s="23" customFormat="1"/>
    <row r="102" s="23" customFormat="1"/>
    <row r="103" s="23" customFormat="1"/>
    <row r="104" s="23" customFormat="1"/>
    <row r="105" s="23" customFormat="1"/>
    <row r="106" s="23" customFormat="1"/>
    <row r="107" s="23" customFormat="1"/>
    <row r="108" s="23" customFormat="1"/>
    <row r="109" s="23" customFormat="1"/>
    <row r="110" s="23" customFormat="1"/>
    <row r="111" s="23" customFormat="1"/>
    <row r="112" s="23" customFormat="1"/>
    <row r="113" s="23" customFormat="1"/>
    <row r="114" s="23" customFormat="1"/>
    <row r="115" s="23" customFormat="1"/>
    <row r="116" s="23" customFormat="1"/>
    <row r="117" s="23" customFormat="1"/>
    <row r="118" s="23" customFormat="1"/>
    <row r="119" s="23" customFormat="1"/>
    <row r="120" s="23" customFormat="1"/>
    <row r="121" s="23" customFormat="1"/>
    <row r="122" s="23" customFormat="1"/>
    <row r="123" s="23" customFormat="1"/>
    <row r="124" s="23" customFormat="1"/>
    <row r="125" s="23" customFormat="1"/>
    <row r="126" s="23" customFormat="1"/>
    <row r="127" s="23" customFormat="1"/>
    <row r="128" s="23" customFormat="1"/>
    <row r="129" s="23" customFormat="1"/>
    <row r="130" s="23" customFormat="1"/>
    <row r="131" s="23" customFormat="1"/>
    <row r="132" s="23" customFormat="1"/>
    <row r="133" s="23" customFormat="1"/>
    <row r="134" s="23" customFormat="1"/>
    <row r="135" s="23" customFormat="1"/>
    <row r="136" s="23" customFormat="1"/>
    <row r="137" s="23" customFormat="1"/>
    <row r="138" s="23" customFormat="1"/>
    <row r="139" s="23" customFormat="1"/>
    <row r="140" s="23" customFormat="1"/>
    <row r="141" s="23" customFormat="1"/>
    <row r="142" s="23" customFormat="1"/>
    <row r="143" s="23" customFormat="1"/>
    <row r="144" s="23" customFormat="1"/>
    <row r="145" s="23" customFormat="1"/>
    <row r="146" s="23" customFormat="1"/>
    <row r="147" s="23" customFormat="1"/>
    <row r="148" s="23" customFormat="1"/>
    <row r="149" s="23" customFormat="1"/>
    <row r="150" s="23" customFormat="1"/>
    <row r="151" s="23" customFormat="1"/>
    <row r="152" s="23" customFormat="1"/>
    <row r="153" s="23" customFormat="1"/>
    <row r="154" s="23" customFormat="1"/>
    <row r="155" s="23" customFormat="1"/>
    <row r="156" s="23" customFormat="1"/>
    <row r="157" s="23" customFormat="1"/>
    <row r="158" s="23" customFormat="1"/>
    <row r="159" s="23" customFormat="1"/>
    <row r="160" s="23" customFormat="1"/>
    <row r="161" s="23" customFormat="1"/>
    <row r="162" s="23" customFormat="1"/>
    <row r="163" s="23" customFormat="1"/>
    <row r="164" s="23" customFormat="1"/>
    <row r="165" s="23" customFormat="1"/>
    <row r="166" s="23" customFormat="1"/>
    <row r="167" s="23" customFormat="1"/>
    <row r="168" s="23" customFormat="1"/>
    <row r="169" s="23" customFormat="1"/>
    <row r="170" s="23" customFormat="1"/>
    <row r="171" s="23" customFormat="1"/>
    <row r="172" s="23" customFormat="1"/>
    <row r="173" s="23" customFormat="1"/>
    <row r="174" s="23" customFormat="1"/>
    <row r="175" s="23" customFormat="1"/>
    <row r="176" s="23" customFormat="1"/>
    <row r="177" s="23" customFormat="1"/>
    <row r="178" s="23" customFormat="1"/>
    <row r="179" s="23" customFormat="1"/>
    <row r="180" s="23" customFormat="1"/>
    <row r="181" s="23" customFormat="1"/>
    <row r="182" s="23" customFormat="1"/>
    <row r="183" s="23" customFormat="1"/>
    <row r="184" s="23" customFormat="1"/>
    <row r="185" s="23" customFormat="1"/>
    <row r="186" s="23" customFormat="1"/>
    <row r="187" s="23" customFormat="1"/>
    <row r="188" s="23" customFormat="1"/>
    <row r="189" s="23" customFormat="1"/>
    <row r="190" s="23" customFormat="1"/>
    <row r="191" s="23" customFormat="1"/>
    <row r="192" s="23" customFormat="1"/>
    <row r="193" s="23" customFormat="1"/>
    <row r="194" s="23" customFormat="1"/>
    <row r="195" s="23" customFormat="1"/>
    <row r="196" s="23" customFormat="1"/>
    <row r="197" s="23" customFormat="1"/>
    <row r="198" s="23" customFormat="1"/>
    <row r="199" s="23" customFormat="1"/>
    <row r="200" s="23" customFormat="1"/>
    <row r="201" s="23" customFormat="1"/>
    <row r="202" s="23" customFormat="1"/>
    <row r="203" s="23" customFormat="1"/>
    <row r="204" s="23" customFormat="1"/>
    <row r="205" s="23" customFormat="1"/>
    <row r="206" s="23" customFormat="1"/>
    <row r="207" s="23" customFormat="1"/>
    <row r="208" s="23" customFormat="1"/>
    <row r="209" s="23" customFormat="1"/>
    <row r="210" s="23" customFormat="1"/>
    <row r="211" s="23" customFormat="1"/>
    <row r="212" s="23" customFormat="1"/>
    <row r="213" s="23" customFormat="1"/>
    <row r="214" s="23" customFormat="1"/>
    <row r="215" s="23" customFormat="1"/>
    <row r="216" s="23" customFormat="1"/>
    <row r="217" s="23" customFormat="1"/>
    <row r="218" s="23" customFormat="1"/>
    <row r="219" s="23" customFormat="1"/>
    <row r="220" s="23" customFormat="1"/>
    <row r="221" s="23" customFormat="1"/>
    <row r="222" s="23" customFormat="1"/>
    <row r="223" s="23" customFormat="1"/>
    <row r="224" s="23" customFormat="1"/>
    <row r="225" s="23" customFormat="1"/>
    <row r="226" s="23" customFormat="1"/>
    <row r="227" s="23" customFormat="1"/>
    <row r="228" s="23" customFormat="1"/>
    <row r="229" s="23" customFormat="1"/>
    <row r="230" s="23" customFormat="1"/>
    <row r="231" s="23" customFormat="1"/>
    <row r="232" s="23" customFormat="1"/>
    <row r="233" s="23" customFormat="1"/>
    <row r="234" s="23" customFormat="1"/>
    <row r="235" s="23" customFormat="1"/>
    <row r="236" s="23" customFormat="1"/>
    <row r="237" s="23" customFormat="1"/>
    <row r="238" s="23" customFormat="1"/>
    <row r="239" s="23" customFormat="1"/>
    <row r="240" s="23" customFormat="1"/>
    <row r="241" s="23" customFormat="1"/>
    <row r="242" s="23" customFormat="1"/>
    <row r="243" s="23" customFormat="1"/>
    <row r="244" s="23" customFormat="1"/>
    <row r="245" s="23" customFormat="1"/>
    <row r="246" s="23" customFormat="1"/>
    <row r="247" s="23" customFormat="1"/>
    <row r="248" s="23" customFormat="1"/>
    <row r="249" s="23" customFormat="1"/>
    <row r="250" s="23" customFormat="1"/>
    <row r="251" s="23" customFormat="1"/>
    <row r="252" s="23" customFormat="1"/>
    <row r="253" s="23" customFormat="1"/>
    <row r="254" s="23" customFormat="1"/>
    <row r="255" s="23" customFormat="1"/>
    <row r="256" s="23" customFormat="1"/>
    <row r="257" s="23" customFormat="1"/>
    <row r="258" s="23" customFormat="1"/>
    <row r="259" s="23" customFormat="1"/>
    <row r="260" s="23" customFormat="1"/>
    <row r="261" s="23" customFormat="1"/>
    <row r="262" s="23" customFormat="1"/>
    <row r="263" s="23" customFormat="1"/>
    <row r="264" s="23" customFormat="1"/>
    <row r="265" s="23" customFormat="1"/>
    <row r="266" s="23" customFormat="1"/>
    <row r="267" s="23" customFormat="1"/>
    <row r="268" s="23" customFormat="1"/>
    <row r="269" s="23" customFormat="1"/>
    <row r="270" s="23" customFormat="1"/>
    <row r="271" s="23" customFormat="1"/>
    <row r="272" s="23" customFormat="1"/>
    <row r="273" s="23" customFormat="1"/>
    <row r="274" s="23" customFormat="1"/>
    <row r="275" s="23" customFormat="1"/>
    <row r="276" s="23" customFormat="1"/>
    <row r="277" s="23" customFormat="1"/>
    <row r="278" s="23" customFormat="1"/>
    <row r="279" s="23" customFormat="1"/>
    <row r="280" s="23" customFormat="1"/>
    <row r="281" s="23" customFormat="1"/>
    <row r="282" s="23" customFormat="1"/>
    <row r="283" s="23" customFormat="1"/>
    <row r="284" s="23" customFormat="1"/>
    <row r="285" s="23" customFormat="1"/>
    <row r="286" s="23" customFormat="1"/>
    <row r="287" s="23" customFormat="1"/>
    <row r="288" s="23" customFormat="1"/>
    <row r="289" s="23" customFormat="1"/>
    <row r="290" s="23" customFormat="1"/>
    <row r="291" s="23" customFormat="1"/>
    <row r="292" s="23" customFormat="1"/>
    <row r="293" s="23" customFormat="1"/>
    <row r="294" s="23" customFormat="1"/>
    <row r="295" s="23" customFormat="1"/>
    <row r="296" s="23" customFormat="1"/>
    <row r="297" s="23" customFormat="1"/>
    <row r="298" s="23" customFormat="1"/>
    <row r="299" s="23" customFormat="1"/>
    <row r="300" s="23" customFormat="1"/>
    <row r="301" s="23" customFormat="1"/>
    <row r="302" s="23" customFormat="1"/>
    <row r="303" s="23" customFormat="1"/>
    <row r="304" s="23" customFormat="1"/>
    <row r="305" s="23" customFormat="1"/>
    <row r="306" s="23" customFormat="1"/>
    <row r="307" s="23" customFormat="1"/>
    <row r="308" s="23" customFormat="1"/>
    <row r="309" s="23" customFormat="1"/>
    <row r="310" s="23" customFormat="1"/>
    <row r="311" s="23" customFormat="1"/>
    <row r="312" s="23" customFormat="1"/>
    <row r="313" s="23" customFormat="1"/>
    <row r="314" s="23" customFormat="1"/>
    <row r="315" s="23" customFormat="1"/>
    <row r="316" s="23" customFormat="1"/>
    <row r="317" s="23" customFormat="1"/>
    <row r="318" s="23" customFormat="1"/>
    <row r="319" s="23" customFormat="1"/>
    <row r="320" s="23" customFormat="1"/>
    <row r="321" s="23" customFormat="1"/>
    <row r="322" s="23" customFormat="1"/>
    <row r="323" s="23" customFormat="1"/>
    <row r="324" s="23" customFormat="1"/>
    <row r="325" s="23" customFormat="1"/>
    <row r="326" s="23" customFormat="1"/>
    <row r="327" s="23" customFormat="1"/>
    <row r="328" s="23" customFormat="1"/>
    <row r="329" s="23" customFormat="1"/>
    <row r="330" s="23" customFormat="1"/>
    <row r="331" s="23" customFormat="1"/>
    <row r="332" s="23" customFormat="1"/>
    <row r="333" s="23" customFormat="1"/>
    <row r="334" s="23" customFormat="1"/>
    <row r="335" s="23" customFormat="1"/>
    <row r="336" s="23" customFormat="1"/>
    <row r="337" s="23" customFormat="1"/>
    <row r="338" s="23" customFormat="1"/>
    <row r="339" s="23" customFormat="1"/>
    <row r="340" s="23" customFormat="1"/>
    <row r="341" s="23" customFormat="1"/>
    <row r="342" s="23" customFormat="1"/>
    <row r="343" s="23" customFormat="1"/>
    <row r="344" s="23" customFormat="1"/>
    <row r="345" s="23" customFormat="1"/>
    <row r="346" s="23" customFormat="1"/>
    <row r="347" s="23" customFormat="1"/>
    <row r="348" s="23" customFormat="1"/>
    <row r="349" s="23" customFormat="1"/>
    <row r="350" s="23" customFormat="1"/>
    <row r="351" s="23" customFormat="1"/>
    <row r="352" s="23" customFormat="1"/>
    <row r="353" s="23" customFormat="1"/>
    <row r="354" s="23" customFormat="1"/>
    <row r="355" s="23" customFormat="1"/>
    <row r="356" s="23" customFormat="1"/>
    <row r="357" s="23" customFormat="1"/>
    <row r="358" s="23" customFormat="1"/>
    <row r="359" s="23" customFormat="1"/>
    <row r="360" s="23" customFormat="1"/>
    <row r="361" s="23" customFormat="1"/>
    <row r="362" s="23" customFormat="1"/>
    <row r="363" s="23" customFormat="1"/>
    <row r="364" s="23" customFormat="1"/>
    <row r="365" s="23" customFormat="1"/>
    <row r="366" s="23" customFormat="1"/>
    <row r="367" s="23" customFormat="1"/>
    <row r="368" s="23" customFormat="1"/>
    <row r="369" s="23" customFormat="1"/>
    <row r="370" s="23" customFormat="1"/>
    <row r="371" s="23" customFormat="1"/>
    <row r="372" s="23" customFormat="1"/>
    <row r="373" s="23" customFormat="1"/>
    <row r="374" s="23" customFormat="1"/>
    <row r="375" s="23" customFormat="1"/>
    <row r="376" s="23" customFormat="1"/>
    <row r="377" s="23" customFormat="1"/>
    <row r="378" s="23" customFormat="1"/>
    <row r="379" s="23" customFormat="1"/>
    <row r="380" s="23" customFormat="1"/>
    <row r="381" s="23" customFormat="1"/>
    <row r="382" s="23" customFormat="1"/>
    <row r="383" s="23" customFormat="1"/>
    <row r="384" s="23" customFormat="1"/>
    <row r="385" s="23" customFormat="1"/>
    <row r="386" s="23" customFormat="1"/>
    <row r="387" s="23" customFormat="1"/>
    <row r="388" s="23" customFormat="1"/>
    <row r="389" s="23" customFormat="1"/>
    <row r="390" s="23" customFormat="1"/>
    <row r="391" s="23" customFormat="1"/>
    <row r="392" s="23" customFormat="1"/>
    <row r="393" s="23" customFormat="1"/>
    <row r="394" s="23" customFormat="1"/>
    <row r="395" s="23" customFormat="1"/>
    <row r="396" s="23" customFormat="1"/>
    <row r="397" s="23" customFormat="1"/>
    <row r="398" s="23" customFormat="1"/>
    <row r="399" s="23" customFormat="1"/>
    <row r="400" s="23" customFormat="1"/>
    <row r="401" s="23" customFormat="1"/>
    <row r="402" s="23" customFormat="1"/>
    <row r="403" s="23" customFormat="1"/>
    <row r="404" s="23" customFormat="1"/>
    <row r="405" s="23" customFormat="1"/>
    <row r="406" s="23" customFormat="1"/>
    <row r="407" s="23" customFormat="1"/>
    <row r="408" s="23" customFormat="1"/>
    <row r="409" s="23" customFormat="1"/>
    <row r="410" s="23" customFormat="1"/>
    <row r="411" s="23" customFormat="1"/>
    <row r="412" s="23" customFormat="1"/>
    <row r="413" s="23" customFormat="1"/>
    <row r="414" s="23" customFormat="1"/>
    <row r="415" s="23" customFormat="1"/>
    <row r="416" s="23" customFormat="1"/>
    <row r="417" s="23" customFormat="1"/>
    <row r="418" s="23" customFormat="1"/>
    <row r="419" s="23" customFormat="1"/>
    <row r="420" s="23" customFormat="1"/>
    <row r="421" s="23" customFormat="1"/>
    <row r="422" s="23" customFormat="1"/>
    <row r="423" s="23" customFormat="1"/>
    <row r="424" s="23" customFormat="1"/>
    <row r="425" s="23" customFormat="1"/>
    <row r="426" s="23" customFormat="1"/>
    <row r="427" s="23" customFormat="1"/>
    <row r="428" s="23" customFormat="1"/>
    <row r="429" s="23" customFormat="1"/>
    <row r="430" s="23" customFormat="1"/>
    <row r="431" s="23" customFormat="1"/>
    <row r="432" s="23" customFormat="1"/>
    <row r="433" s="23" customFormat="1"/>
    <row r="434" s="23" customFormat="1"/>
    <row r="435" s="23" customFormat="1"/>
    <row r="436" s="23" customFormat="1"/>
    <row r="437" s="23" customFormat="1"/>
    <row r="438" s="23" customFormat="1"/>
    <row r="439" s="23" customFormat="1"/>
    <row r="440" s="23" customFormat="1"/>
    <row r="441" s="23" customFormat="1"/>
    <row r="442" s="23" customFormat="1"/>
    <row r="443" s="23" customFormat="1"/>
    <row r="444" s="23" customFormat="1"/>
    <row r="445" s="23" customFormat="1"/>
    <row r="446" s="23" customFormat="1"/>
    <row r="447" s="23" customFormat="1"/>
    <row r="448" s="23" customFormat="1"/>
    <row r="449" s="23" customFormat="1"/>
    <row r="450" s="23" customFormat="1"/>
    <row r="451" s="23" customFormat="1"/>
    <row r="452" s="23" customFormat="1"/>
    <row r="453" s="23" customFormat="1"/>
    <row r="454" s="23" customFormat="1"/>
    <row r="455" s="23" customFormat="1"/>
    <row r="456" s="23" customFormat="1"/>
    <row r="457" s="23" customFormat="1"/>
    <row r="458" s="23" customFormat="1"/>
    <row r="459" s="23" customFormat="1"/>
    <row r="460" s="23" customFormat="1"/>
    <row r="461" s="23" customFormat="1"/>
    <row r="462" s="23" customFormat="1"/>
    <row r="463" s="23" customFormat="1"/>
    <row r="464" s="23" customFormat="1"/>
    <row r="465" s="23" customFormat="1"/>
    <row r="466" s="23" customFormat="1"/>
    <row r="467" s="23" customFormat="1"/>
    <row r="468" s="23" customFormat="1"/>
    <row r="469" s="23" customFormat="1"/>
    <row r="470" s="23" customFormat="1"/>
    <row r="471" s="23" customFormat="1"/>
    <row r="472" s="23" customFormat="1"/>
    <row r="473" s="23" customFormat="1"/>
    <row r="474" s="23" customFormat="1"/>
    <row r="475" s="23" customFormat="1"/>
    <row r="476" s="23" customFormat="1"/>
    <row r="477" s="23" customFormat="1"/>
    <row r="478" s="23" customFormat="1"/>
    <row r="479" s="23" customFormat="1"/>
    <row r="480" s="23" customFormat="1"/>
    <row r="481" s="23" customFormat="1"/>
    <row r="482" s="23" customFormat="1"/>
    <row r="483" s="23" customFormat="1"/>
    <row r="484" s="23" customFormat="1"/>
    <row r="485" s="23" customFormat="1"/>
    <row r="486" s="23" customFormat="1"/>
    <row r="487" s="23" customFormat="1"/>
    <row r="488" s="23" customFormat="1"/>
    <row r="489" s="23" customFormat="1"/>
    <row r="490" s="23" customFormat="1"/>
    <row r="491" s="23" customFormat="1"/>
    <row r="492" s="23" customFormat="1"/>
    <row r="493" s="23" customFormat="1"/>
    <row r="494" s="23" customFormat="1"/>
    <row r="495" s="23" customFormat="1"/>
    <row r="496" s="23" customFormat="1"/>
    <row r="497" s="23" customFormat="1"/>
    <row r="498" s="23" customFormat="1"/>
    <row r="499" s="23" customFormat="1"/>
    <row r="500" s="23" customFormat="1"/>
    <row r="501" s="23" customFormat="1"/>
    <row r="502" s="23" customFormat="1"/>
    <row r="503" s="23" customFormat="1"/>
    <row r="504" s="23" customFormat="1"/>
    <row r="505" s="23" customFormat="1"/>
    <row r="506" s="23" customFormat="1"/>
    <row r="507" s="23" customFormat="1"/>
    <row r="508" s="23" customFormat="1"/>
    <row r="509" s="23" customFormat="1"/>
    <row r="510" s="23" customFormat="1"/>
    <row r="511" s="23" customFormat="1"/>
    <row r="512" s="23" customFormat="1"/>
    <row r="513" s="23" customFormat="1"/>
    <row r="514" s="23" customFormat="1"/>
    <row r="515" s="23" customFormat="1"/>
    <row r="516" s="23" customFormat="1"/>
    <row r="517" s="23" customFormat="1"/>
    <row r="518" s="23" customFormat="1"/>
    <row r="519" s="23" customFormat="1"/>
    <row r="520" s="23" customFormat="1"/>
    <row r="521" s="23" customFormat="1"/>
    <row r="522" s="23" customFormat="1"/>
    <row r="523" s="23" customFormat="1"/>
    <row r="524" s="23" customFormat="1"/>
    <row r="525" s="23" customFormat="1"/>
    <row r="526" s="23" customFormat="1"/>
    <row r="527" s="23" customFormat="1"/>
    <row r="528" s="23" customFormat="1"/>
    <row r="529" s="23" customFormat="1"/>
    <row r="530" s="23" customFormat="1"/>
    <row r="531" s="23" customFormat="1"/>
    <row r="532" s="23" customFormat="1"/>
    <row r="533" s="23" customFormat="1"/>
    <row r="534" s="23" customFormat="1"/>
    <row r="535" s="23" customFormat="1"/>
    <row r="536" s="23" customFormat="1"/>
    <row r="537" s="23" customFormat="1"/>
    <row r="538" s="23" customFormat="1"/>
    <row r="539" s="23" customFormat="1"/>
    <row r="540" s="23" customFormat="1"/>
    <row r="541" s="23" customFormat="1"/>
    <row r="542" s="23" customFormat="1"/>
    <row r="543" s="23" customFormat="1"/>
    <row r="544" s="23" customFormat="1"/>
    <row r="545" s="23" customFormat="1"/>
    <row r="546" s="23" customFormat="1"/>
    <row r="547" s="23" customFormat="1"/>
    <row r="548" s="23" customFormat="1"/>
    <row r="549" s="23" customFormat="1"/>
    <row r="550" s="23" customFormat="1"/>
    <row r="551" s="23" customFormat="1"/>
    <row r="552" s="23" customFormat="1"/>
    <row r="553" s="23" customFormat="1"/>
    <row r="554" s="23" customFormat="1"/>
    <row r="555" s="23" customFormat="1"/>
    <row r="556" s="23" customFormat="1"/>
    <row r="557" s="23" customFormat="1"/>
    <row r="558" s="23" customFormat="1"/>
    <row r="559" s="23" customFormat="1"/>
    <row r="560" s="23" customFormat="1"/>
    <row r="561" s="23" customFormat="1"/>
    <row r="562" s="23" customFormat="1"/>
    <row r="563" s="23" customFormat="1"/>
    <row r="564" s="23" customFormat="1"/>
    <row r="565" s="23" customFormat="1"/>
    <row r="566" s="23" customFormat="1"/>
    <row r="567" s="23" customFormat="1"/>
    <row r="568" s="23" customFormat="1"/>
    <row r="569" s="23" customFormat="1"/>
    <row r="570" s="23" customFormat="1"/>
    <row r="571" s="23" customFormat="1"/>
    <row r="572" s="23" customFormat="1"/>
    <row r="573" s="23" customFormat="1"/>
    <row r="574" s="23" customFormat="1"/>
    <row r="575" s="23" customFormat="1"/>
    <row r="576" s="23" customFormat="1"/>
    <row r="577" s="23" customFormat="1"/>
    <row r="578" s="23" customFormat="1"/>
    <row r="579" s="23" customFormat="1"/>
    <row r="580" s="23" customFormat="1"/>
    <row r="581" s="23" customFormat="1"/>
    <row r="582" s="23" customFormat="1"/>
    <row r="583" s="23" customFormat="1"/>
    <row r="584" s="23" customFormat="1"/>
    <row r="585" s="23" customFormat="1"/>
    <row r="586" s="23" customFormat="1"/>
    <row r="587" s="23" customFormat="1"/>
    <row r="588" s="23" customFormat="1"/>
    <row r="589" s="23" customFormat="1"/>
    <row r="590" s="23" customFormat="1"/>
    <row r="591" s="23" customFormat="1"/>
    <row r="592" s="23" customFormat="1"/>
    <row r="593" s="23" customFormat="1"/>
    <row r="594" s="23" customFormat="1"/>
    <row r="595" s="23" customFormat="1"/>
    <row r="596" s="23" customFormat="1"/>
    <row r="597" s="23" customFormat="1"/>
    <row r="598" s="23" customFormat="1"/>
    <row r="599" s="23" customFormat="1"/>
    <row r="600" s="23" customFormat="1"/>
    <row r="601" s="23" customFormat="1"/>
    <row r="602" s="23" customFormat="1"/>
    <row r="603" s="23" customFormat="1"/>
    <row r="604" s="23" customFormat="1"/>
    <row r="605" s="23" customFormat="1"/>
    <row r="606" s="23" customFormat="1"/>
    <row r="607" s="23" customFormat="1"/>
    <row r="608" s="23" customFormat="1"/>
    <row r="609" s="23" customFormat="1"/>
    <row r="610" s="23" customFormat="1"/>
    <row r="611" s="23" customFormat="1"/>
    <row r="612" s="23" customFormat="1"/>
    <row r="613" s="23" customFormat="1"/>
    <row r="614" s="23" customFormat="1"/>
    <row r="615" s="23" customFormat="1"/>
    <row r="616" s="23" customFormat="1"/>
    <row r="617" s="23" customFormat="1"/>
    <row r="618" s="23" customFormat="1"/>
    <row r="619" s="23" customFormat="1"/>
    <row r="620" s="23" customFormat="1"/>
    <row r="621" s="23" customFormat="1"/>
    <row r="622" s="23" customFormat="1"/>
    <row r="623" s="23" customFormat="1"/>
    <row r="624" s="23" customFormat="1"/>
    <row r="625" s="23" customFormat="1"/>
    <row r="626" s="23" customFormat="1"/>
    <row r="627" s="23" customFormat="1"/>
    <row r="628" s="23" customFormat="1"/>
    <row r="629" s="23" customFormat="1"/>
    <row r="630" s="23" customFormat="1"/>
    <row r="631" s="23" customFormat="1"/>
    <row r="632" s="23" customFormat="1"/>
    <row r="633" s="23" customFormat="1"/>
    <row r="634" s="23" customFormat="1"/>
    <row r="635" s="23" customFormat="1"/>
    <row r="636" s="23" customFormat="1"/>
    <row r="637" s="23" customFormat="1"/>
    <row r="638" s="23" customFormat="1"/>
    <row r="639" s="23" customFormat="1"/>
    <row r="640" s="23" customFormat="1"/>
    <row r="641" s="23" customFormat="1"/>
    <row r="642" s="23" customFormat="1"/>
    <row r="643" s="23" customFormat="1"/>
    <row r="644" s="23" customFormat="1"/>
    <row r="645" s="23" customFormat="1"/>
    <row r="646" s="23" customFormat="1"/>
    <row r="647" s="23" customFormat="1"/>
    <row r="648" s="23" customFormat="1"/>
    <row r="649" s="23" customFormat="1"/>
    <row r="650" s="23" customFormat="1"/>
    <row r="651" s="23" customFormat="1"/>
    <row r="652" s="23" customFormat="1"/>
    <row r="653" s="23" customFormat="1"/>
    <row r="654" s="23" customFormat="1"/>
    <row r="655" s="23" customFormat="1"/>
    <row r="656" s="23" customFormat="1"/>
    <row r="657" s="23" customFormat="1"/>
    <row r="658" s="23" customFormat="1"/>
    <row r="659" s="23" customFormat="1"/>
    <row r="660" s="23" customFormat="1"/>
    <row r="661" s="23" customFormat="1"/>
    <row r="662" s="23" customFormat="1"/>
    <row r="663" s="23" customFormat="1"/>
    <row r="664" s="23" customFormat="1"/>
    <row r="665" s="23" customFormat="1"/>
    <row r="666" s="23" customFormat="1"/>
    <row r="667" s="23" customFormat="1"/>
    <row r="668" s="23" customFormat="1"/>
    <row r="669" s="23" customFormat="1"/>
    <row r="670" s="23" customFormat="1"/>
    <row r="671" s="23" customFormat="1"/>
    <row r="672" s="23" customFormat="1"/>
    <row r="673" s="23" customFormat="1"/>
    <row r="674" s="23" customFormat="1"/>
    <row r="675" s="23" customFormat="1"/>
    <row r="676" s="23" customFormat="1"/>
    <row r="677" s="23" customFormat="1"/>
    <row r="678" s="23" customFormat="1"/>
    <row r="679" s="23" customFormat="1"/>
    <row r="680" s="23" customFormat="1"/>
    <row r="681" s="23" customFormat="1"/>
    <row r="682" s="23" customFormat="1"/>
    <row r="683" s="23" customFormat="1"/>
    <row r="684" s="23" customFormat="1"/>
    <row r="685" s="23" customFormat="1"/>
    <row r="686" s="23" customFormat="1"/>
    <row r="687" s="23" customFormat="1"/>
    <row r="688" s="23" customFormat="1"/>
    <row r="689" s="23" customFormat="1"/>
    <row r="690" s="23" customFormat="1"/>
    <row r="691" s="23" customFormat="1"/>
    <row r="692" s="23" customFormat="1"/>
    <row r="693" s="23" customFormat="1"/>
    <row r="694" s="23" customFormat="1"/>
    <row r="695" s="23" customFormat="1"/>
    <row r="696" s="23" customFormat="1"/>
    <row r="697" s="23" customFormat="1"/>
    <row r="698" s="23" customFormat="1"/>
    <row r="699" s="23" customFormat="1"/>
    <row r="700" s="23" customFormat="1"/>
    <row r="701" s="23" customFormat="1"/>
    <row r="702" s="23" customFormat="1"/>
    <row r="703" s="23" customFormat="1"/>
    <row r="704" s="23" customFormat="1"/>
    <row r="705" s="23" customFormat="1"/>
    <row r="706" s="23" customFormat="1"/>
    <row r="707" s="23" customFormat="1"/>
    <row r="708" s="23" customFormat="1"/>
    <row r="709" s="23" customFormat="1"/>
    <row r="710" s="23" customFormat="1"/>
    <row r="711" s="23" customFormat="1"/>
    <row r="712" s="23" customFormat="1"/>
    <row r="713" s="23" customFormat="1"/>
    <row r="714" s="23" customFormat="1"/>
    <row r="715" s="23" customFormat="1"/>
    <row r="716" s="23" customFormat="1"/>
    <row r="717" s="23" customFormat="1"/>
    <row r="718" s="23" customFormat="1"/>
    <row r="719" s="23" customFormat="1"/>
    <row r="720" s="23" customFormat="1"/>
    <row r="721" s="23" customFormat="1"/>
    <row r="722" s="23" customFormat="1"/>
    <row r="723" s="23" customFormat="1"/>
    <row r="724" s="23" customFormat="1"/>
    <row r="725" s="23" customFormat="1"/>
    <row r="726" s="23" customFormat="1"/>
    <row r="727" s="23" customFormat="1"/>
    <row r="728" s="23" customFormat="1"/>
    <row r="729" s="23" customFormat="1"/>
    <row r="730" s="23" customFormat="1"/>
    <row r="731" s="23" customFormat="1"/>
    <row r="732" s="23" customFormat="1"/>
    <row r="733" s="23" customFormat="1"/>
    <row r="734" s="23" customFormat="1"/>
    <row r="735" s="23" customFormat="1"/>
    <row r="736" s="23" customFormat="1"/>
    <row r="737" s="23" customFormat="1"/>
    <row r="738" s="23" customFormat="1"/>
    <row r="739" s="23" customFormat="1"/>
    <row r="740" s="23" customFormat="1"/>
    <row r="741" s="23" customFormat="1"/>
    <row r="742" s="23" customFormat="1"/>
    <row r="743" s="23" customFormat="1"/>
    <row r="744" s="23" customFormat="1"/>
    <row r="745" s="23" customFormat="1"/>
    <row r="746" s="23" customFormat="1"/>
    <row r="747" s="23" customFormat="1"/>
    <row r="748" s="23" customFormat="1"/>
    <row r="749" s="23" customFormat="1"/>
    <row r="750" s="23" customFormat="1"/>
    <row r="751" s="23" customFormat="1"/>
    <row r="752" s="23" customFormat="1"/>
    <row r="753" s="23" customFormat="1"/>
    <row r="754" s="23" customFormat="1"/>
    <row r="755" s="23" customFormat="1"/>
    <row r="756" s="23" customFormat="1"/>
    <row r="757" s="23" customFormat="1"/>
    <row r="758" s="23" customFormat="1"/>
    <row r="759" s="23" customFormat="1"/>
    <row r="760" s="23" customFormat="1"/>
    <row r="761" s="23" customFormat="1"/>
    <row r="762" s="23" customFormat="1"/>
    <row r="763" s="23" customFormat="1"/>
    <row r="764" s="23" customFormat="1"/>
    <row r="765" s="23" customFormat="1"/>
    <row r="766" s="23" customFormat="1"/>
    <row r="767" s="23" customFormat="1"/>
    <row r="768" s="23" customFormat="1"/>
    <row r="769" s="23" customFormat="1"/>
    <row r="770" s="23" customFormat="1"/>
    <row r="771" s="23" customFormat="1"/>
    <row r="772" s="23" customFormat="1"/>
    <row r="773" s="23" customFormat="1"/>
    <row r="774" s="23" customFormat="1"/>
    <row r="775" s="23" customFormat="1"/>
    <row r="776" s="23" customFormat="1"/>
    <row r="777" s="23" customFormat="1"/>
    <row r="778" s="23" customFormat="1"/>
    <row r="779" s="23" customFormat="1"/>
    <row r="780" s="23" customFormat="1"/>
    <row r="781" s="23" customFormat="1"/>
    <row r="782" s="23" customFormat="1"/>
    <row r="783" s="23" customFormat="1"/>
    <row r="784" s="23" customFormat="1"/>
    <row r="785" s="23" customFormat="1"/>
    <row r="786" s="23" customFormat="1"/>
    <row r="787" s="23" customFormat="1"/>
    <row r="788" s="23" customFormat="1"/>
    <row r="789" s="23" customFormat="1"/>
    <row r="790" s="23" customFormat="1"/>
    <row r="791" s="23" customFormat="1"/>
    <row r="792" s="23" customFormat="1"/>
    <row r="793" s="23" customFormat="1"/>
    <row r="794" s="23" customFormat="1"/>
    <row r="795" s="23" customFormat="1"/>
    <row r="796" s="23" customFormat="1"/>
    <row r="797" s="23" customFormat="1"/>
    <row r="798" s="23" customFormat="1"/>
    <row r="799" s="23" customFormat="1"/>
    <row r="800" s="23" customFormat="1"/>
    <row r="801" s="23" customFormat="1"/>
    <row r="802" s="23" customFormat="1"/>
    <row r="803" s="23" customFormat="1"/>
    <row r="804" s="23" customFormat="1"/>
    <row r="805" s="23" customFormat="1"/>
    <row r="806" s="23" customFormat="1"/>
    <row r="807" s="23" customFormat="1"/>
    <row r="808" s="23" customFormat="1"/>
    <row r="809" s="23" customFormat="1"/>
    <row r="810" s="23" customFormat="1"/>
    <row r="811" s="23" customFormat="1"/>
    <row r="812" s="23" customFormat="1"/>
    <row r="813" s="23" customFormat="1"/>
    <row r="814" s="23" customFormat="1"/>
    <row r="815" s="23" customFormat="1"/>
    <row r="816" s="23" customFormat="1"/>
    <row r="817" s="23" customFormat="1"/>
    <row r="818" s="23" customFormat="1"/>
    <row r="819" s="23" customFormat="1"/>
    <row r="820" s="23" customFormat="1"/>
    <row r="821" s="23" customFormat="1"/>
    <row r="822" s="23" customFormat="1"/>
    <row r="823" s="23" customFormat="1"/>
    <row r="824" s="23" customFormat="1"/>
    <row r="825" s="23" customFormat="1"/>
    <row r="826" s="23" customFormat="1"/>
    <row r="827" s="23" customFormat="1"/>
    <row r="828" s="23" customFormat="1"/>
    <row r="829" s="23" customFormat="1"/>
    <row r="830" s="23" customFormat="1"/>
    <row r="831" s="23" customFormat="1"/>
    <row r="832" s="23" customFormat="1"/>
    <row r="833" s="23" customFormat="1"/>
    <row r="834" s="23" customFormat="1"/>
    <row r="835" s="23" customFormat="1"/>
    <row r="836" s="23" customFormat="1"/>
    <row r="837" s="23" customFormat="1"/>
    <row r="838" s="23" customFormat="1"/>
    <row r="839" s="23" customFormat="1"/>
    <row r="840" s="23" customFormat="1"/>
    <row r="841" s="23" customFormat="1"/>
    <row r="842" s="23" customFormat="1"/>
    <row r="843" s="23" customFormat="1"/>
    <row r="844" s="23" customFormat="1"/>
    <row r="845" s="23" customFormat="1"/>
    <row r="846" s="23" customFormat="1"/>
    <row r="847" s="23" customFormat="1"/>
    <row r="848" s="23" customFormat="1"/>
    <row r="849" s="23" customFormat="1"/>
    <row r="850" s="23" customFormat="1"/>
    <row r="851" s="23" customFormat="1"/>
    <row r="852" s="23" customFormat="1"/>
    <row r="853" s="23" customFormat="1"/>
    <row r="854" s="23" customFormat="1"/>
    <row r="855" s="23" customFormat="1"/>
    <row r="856" s="23" customFormat="1"/>
    <row r="857" s="23" customFormat="1"/>
    <row r="858" s="23" customFormat="1"/>
    <row r="859" s="23" customFormat="1"/>
    <row r="860" s="23" customFormat="1"/>
    <row r="861" s="23" customFormat="1"/>
    <row r="862" s="23" customFormat="1"/>
    <row r="863" s="23" customFormat="1"/>
    <row r="864" s="23" customFormat="1"/>
    <row r="865" s="23" customFormat="1"/>
    <row r="866" s="23" customFormat="1"/>
    <row r="867" s="23" customFormat="1"/>
    <row r="868" s="23" customFormat="1"/>
    <row r="869" s="23" customFormat="1"/>
    <row r="870" s="23" customFormat="1"/>
    <row r="871" s="23" customFormat="1"/>
    <row r="872" s="23" customFormat="1"/>
    <row r="873" s="23" customFormat="1"/>
    <row r="874" s="23" customFormat="1"/>
    <row r="875" s="23" customFormat="1"/>
    <row r="876" s="23" customFormat="1"/>
    <row r="877" s="23" customFormat="1"/>
    <row r="878" s="23" customFormat="1"/>
    <row r="879" s="23" customFormat="1"/>
    <row r="880" s="23" customFormat="1"/>
    <row r="881" s="23" customFormat="1"/>
    <row r="882" s="23" customFormat="1"/>
    <row r="883" s="23" customFormat="1"/>
    <row r="884" s="23" customFormat="1"/>
    <row r="885" s="23" customFormat="1"/>
    <row r="886" s="23" customFormat="1"/>
    <row r="887" s="23" customFormat="1"/>
    <row r="888" s="23" customFormat="1"/>
    <row r="889" s="23" customFormat="1"/>
    <row r="890" s="23" customFormat="1"/>
    <row r="891" s="23" customFormat="1"/>
    <row r="892" s="23" customFormat="1"/>
    <row r="893" s="23" customFormat="1"/>
    <row r="894" s="23" customFormat="1"/>
    <row r="895" s="23" customFormat="1"/>
    <row r="896" s="23" customFormat="1"/>
    <row r="897" s="23" customFormat="1"/>
    <row r="898" s="23" customFormat="1"/>
    <row r="899" s="23" customFormat="1"/>
    <row r="900" s="23" customFormat="1"/>
    <row r="901" s="23" customFormat="1"/>
    <row r="902" s="23" customFormat="1"/>
    <row r="903" s="23" customFormat="1"/>
    <row r="904" s="23" customFormat="1"/>
    <row r="905" s="23" customFormat="1"/>
    <row r="906" s="23" customFormat="1"/>
    <row r="907" s="23" customFormat="1"/>
    <row r="908" s="23" customFormat="1"/>
    <row r="909" s="23" customFormat="1"/>
    <row r="910" s="23" customFormat="1"/>
    <row r="911" s="23" customFormat="1"/>
    <row r="912" s="23" customFormat="1"/>
    <row r="913" s="23" customFormat="1"/>
    <row r="914" s="23" customFormat="1"/>
    <row r="915" s="23" customFormat="1"/>
    <row r="916" s="23" customFormat="1"/>
    <row r="917" s="23" customFormat="1"/>
    <row r="918" s="23" customFormat="1"/>
    <row r="919" s="23" customFormat="1"/>
    <row r="920" s="23" customFormat="1"/>
    <row r="921" s="23" customFormat="1"/>
    <row r="922" s="23" customFormat="1"/>
    <row r="923" s="23" customFormat="1"/>
    <row r="924" s="23" customFormat="1"/>
    <row r="925" s="23" customFormat="1"/>
    <row r="926" s="23" customFormat="1"/>
    <row r="927" s="23" customFormat="1"/>
    <row r="928" s="23" customFormat="1"/>
    <row r="929" s="23" customFormat="1"/>
    <row r="930" s="23" customFormat="1"/>
    <row r="931" s="23" customFormat="1"/>
    <row r="932" s="23" customFormat="1"/>
    <row r="933" s="23" customFormat="1"/>
    <row r="934" s="23" customFormat="1"/>
    <row r="935" s="23" customFormat="1"/>
    <row r="936" s="23" customFormat="1"/>
    <row r="937" s="23" customFormat="1"/>
    <row r="938" s="23" customFormat="1"/>
    <row r="939" s="23" customFormat="1"/>
    <row r="940" s="23" customFormat="1"/>
    <row r="941" s="23" customFormat="1"/>
    <row r="942" s="23" customFormat="1"/>
    <row r="943" s="23" customFormat="1"/>
    <row r="944" s="23" customFormat="1"/>
    <row r="945" s="23" customFormat="1"/>
    <row r="946" s="23" customFormat="1"/>
    <row r="947" s="23" customFormat="1"/>
    <row r="948" s="23" customFormat="1"/>
    <row r="949" s="23" customFormat="1"/>
    <row r="950" s="23" customFormat="1"/>
    <row r="951" s="23" customFormat="1"/>
    <row r="952" s="23" customFormat="1"/>
    <row r="953" s="23" customFormat="1"/>
    <row r="954" s="23" customFormat="1"/>
    <row r="955" s="23" customFormat="1"/>
    <row r="956" s="23" customFormat="1"/>
    <row r="957" s="23" customFormat="1"/>
    <row r="958" s="23" customFormat="1"/>
    <row r="959" s="23" customFormat="1"/>
    <row r="960" s="23" customFormat="1"/>
    <row r="961" s="23" customFormat="1"/>
    <row r="962" s="23" customFormat="1"/>
    <row r="963" s="23" customFormat="1"/>
    <row r="964" s="23" customFormat="1"/>
    <row r="965" s="23" customFormat="1"/>
    <row r="966" s="23" customFormat="1"/>
    <row r="967" s="23" customFormat="1"/>
    <row r="968" s="23" customFormat="1"/>
    <row r="969" s="23" customFormat="1"/>
    <row r="970" s="23" customFormat="1"/>
    <row r="971" s="23" customFormat="1"/>
    <row r="972" s="23" customFormat="1"/>
    <row r="973" s="23" customFormat="1"/>
    <row r="974" s="23" customFormat="1"/>
    <row r="975" s="23" customFormat="1"/>
    <row r="976" s="23" customFormat="1"/>
    <row r="977" s="23" customFormat="1"/>
    <row r="978" s="23" customFormat="1"/>
    <row r="979" s="23" customFormat="1"/>
    <row r="980" s="23" customFormat="1"/>
    <row r="981" s="23" customFormat="1"/>
    <row r="982" s="23" customFormat="1"/>
    <row r="983" s="23" customFormat="1"/>
    <row r="984" s="23" customFormat="1"/>
    <row r="985" s="23" customFormat="1"/>
    <row r="986" s="23" customFormat="1"/>
    <row r="987" s="23" customFormat="1"/>
    <row r="988" s="23" customFormat="1"/>
    <row r="989" s="23" customFormat="1"/>
    <row r="990" s="23" customFormat="1"/>
    <row r="991" s="23" customFormat="1"/>
    <row r="992" s="23" customFormat="1"/>
    <row r="993" s="23" customFormat="1"/>
    <row r="994" s="23" customFormat="1"/>
    <row r="995" s="23" customFormat="1"/>
    <row r="996" s="23" customFormat="1"/>
    <row r="997" s="23" customFormat="1"/>
    <row r="998" s="23" customFormat="1"/>
    <row r="999" s="23" customFormat="1"/>
    <row r="1000" s="23" customFormat="1"/>
    <row r="1001" s="23" customFormat="1"/>
    <row r="1002" s="23" customFormat="1"/>
    <row r="1003" s="23" customFormat="1"/>
    <row r="1004" s="23" customFormat="1"/>
    <row r="1005" s="23" customFormat="1"/>
    <row r="1006" s="23" customFormat="1"/>
    <row r="1007" s="23" customFormat="1"/>
    <row r="1008" s="23" customFormat="1"/>
    <row r="1009" s="23" customFormat="1"/>
    <row r="1010" s="23" customFormat="1"/>
    <row r="1011" s="23" customFormat="1"/>
    <row r="1012" s="23" customFormat="1"/>
    <row r="1013" s="23" customFormat="1"/>
    <row r="1014" s="23" customFormat="1"/>
    <row r="1015" s="23" customFormat="1"/>
    <row r="1016" s="23" customFormat="1"/>
    <row r="1017" s="23" customFormat="1"/>
    <row r="1018" s="23" customFormat="1"/>
    <row r="1019" s="23" customFormat="1"/>
    <row r="1020" s="23" customFormat="1"/>
    <row r="1021" s="23" customFormat="1"/>
    <row r="1022" s="23" customFormat="1"/>
    <row r="1023" s="23" customFormat="1"/>
    <row r="1024" s="23" customFormat="1"/>
    <row r="1025" s="23" customFormat="1"/>
    <row r="1026" s="23" customFormat="1"/>
    <row r="1027" s="23" customFormat="1"/>
    <row r="1028" s="23" customFormat="1"/>
    <row r="1029" s="23" customFormat="1"/>
    <row r="1030" s="23" customFormat="1"/>
    <row r="1031" s="23" customFormat="1"/>
    <row r="1032" s="23" customFormat="1"/>
    <row r="1033" s="23" customFormat="1"/>
    <row r="1034" s="23" customFormat="1"/>
    <row r="1035" s="23" customFormat="1"/>
    <row r="1036" s="23" customFormat="1"/>
    <row r="1037" s="23" customFormat="1"/>
    <row r="1038" s="23" customFormat="1"/>
    <row r="1039" s="23" customFormat="1"/>
    <row r="1040" s="23" customFormat="1"/>
    <row r="1041" s="23" customFormat="1"/>
    <row r="1042" s="23" customFormat="1"/>
    <row r="1043" s="23" customFormat="1"/>
    <row r="1044" s="23" customFormat="1"/>
    <row r="1045" s="23" customFormat="1"/>
    <row r="1046" s="23" customFormat="1"/>
    <row r="1047" s="23" customFormat="1"/>
    <row r="1048" s="23" customFormat="1"/>
    <row r="1049" s="23" customFormat="1"/>
    <row r="1050" s="23" customFormat="1"/>
    <row r="1051" s="23" customFormat="1"/>
    <row r="1052" s="23" customFormat="1"/>
    <row r="1053" s="23" customFormat="1"/>
    <row r="1054" s="23" customFormat="1"/>
    <row r="1055" s="23" customFormat="1"/>
    <row r="1056" s="23" customFormat="1"/>
    <row r="1057" s="23" customFormat="1"/>
    <row r="1058" s="23" customFormat="1"/>
    <row r="1059" s="23" customFormat="1"/>
    <row r="1060" s="23" customFormat="1"/>
    <row r="1061" s="23" customFormat="1"/>
    <row r="1062" s="23" customFormat="1"/>
    <row r="1063" s="23" customFormat="1"/>
    <row r="1064" s="23" customFormat="1"/>
    <row r="1065" s="23" customFormat="1"/>
    <row r="1066" s="23" customFormat="1"/>
    <row r="1067" s="23" customFormat="1"/>
    <row r="1068" s="23" customFormat="1"/>
    <row r="1069" s="23" customFormat="1"/>
    <row r="1070" s="23" customFormat="1"/>
    <row r="1071" s="23" customFormat="1"/>
    <row r="1072" s="23" customFormat="1"/>
    <row r="1073" s="23" customFormat="1"/>
    <row r="1074" s="23" customFormat="1"/>
    <row r="1075" s="23" customFormat="1"/>
    <row r="1076" s="23" customFormat="1"/>
    <row r="1077" s="23" customFormat="1"/>
    <row r="1078" s="23" customFormat="1"/>
    <row r="1079" s="23" customFormat="1"/>
    <row r="1080" s="23" customFormat="1"/>
    <row r="1081" s="23" customFormat="1"/>
    <row r="1082" s="23" customFormat="1"/>
    <row r="1083" s="23" customFormat="1"/>
    <row r="1084" s="23" customFormat="1"/>
    <row r="1085" s="23" customFormat="1"/>
    <row r="1086" s="23" customFormat="1"/>
    <row r="1087" s="23" customFormat="1"/>
    <row r="1088" s="23" customFormat="1"/>
    <row r="1089" s="23" customFormat="1"/>
    <row r="1090" s="23" customFormat="1"/>
    <row r="1091" s="23" customFormat="1"/>
    <row r="1092" s="23" customFormat="1"/>
    <row r="1093" s="23" customFormat="1"/>
    <row r="1094" s="23" customFormat="1"/>
    <row r="1095" s="23" customFormat="1"/>
    <row r="1096" s="23" customFormat="1"/>
    <row r="1097" s="23" customFormat="1"/>
    <row r="1098" s="23" customFormat="1"/>
    <row r="1099" s="23" customFormat="1"/>
    <row r="1100" s="23" customFormat="1"/>
    <row r="1101" s="23" customFormat="1"/>
    <row r="1102" s="23" customFormat="1"/>
    <row r="1103" s="23" customFormat="1"/>
    <row r="1104" s="23" customFormat="1"/>
    <row r="1105" s="23" customFormat="1"/>
    <row r="1106" s="23" customFormat="1"/>
    <row r="1107" s="23" customFormat="1"/>
    <row r="1108" s="23" customFormat="1"/>
    <row r="1109" s="23" customFormat="1"/>
    <row r="1110" s="23" customFormat="1"/>
    <row r="1111" s="23" customFormat="1"/>
    <row r="1112" s="23" customFormat="1"/>
    <row r="1113" s="23" customFormat="1"/>
    <row r="1114" s="23" customFormat="1"/>
    <row r="1115" s="23" customFormat="1"/>
    <row r="1116" s="23" customFormat="1"/>
    <row r="1117" s="23" customFormat="1"/>
    <row r="1118" s="23" customFormat="1"/>
    <row r="1119" s="23" customFormat="1"/>
    <row r="1120" s="23" customFormat="1"/>
    <row r="1121" s="23" customFormat="1"/>
    <row r="1122" s="23" customFormat="1"/>
    <row r="1123" s="23" customFormat="1"/>
    <row r="1124" s="23" customFormat="1"/>
    <row r="1125" s="23" customFormat="1"/>
    <row r="1126" s="23" customFormat="1"/>
    <row r="1127" s="23" customFormat="1"/>
    <row r="1128" s="23" customFormat="1"/>
    <row r="1129" s="23" customFormat="1"/>
    <row r="1130" s="23" customFormat="1"/>
    <row r="1131" s="23" customFormat="1"/>
    <row r="1132" s="23" customFormat="1"/>
    <row r="1133" s="23" customFormat="1"/>
    <row r="1134" s="23" customFormat="1"/>
    <row r="1135" s="23" customFormat="1"/>
    <row r="1136" s="23" customFormat="1"/>
    <row r="1137" s="23" customFormat="1"/>
    <row r="1138" s="23" customFormat="1"/>
    <row r="1139" s="23" customFormat="1"/>
    <row r="1140" s="23" customFormat="1"/>
    <row r="1141" s="23" customFormat="1"/>
    <row r="1142" s="23" customFormat="1"/>
    <row r="1143" s="23" customFormat="1"/>
    <row r="1144" s="23" customFormat="1"/>
    <row r="1145" s="23" customFormat="1"/>
    <row r="1146" s="23" customFormat="1"/>
    <row r="1147" s="23" customFormat="1"/>
    <row r="1148" s="23" customFormat="1"/>
    <row r="1149" s="23" customFormat="1"/>
    <row r="1150" s="23" customFormat="1"/>
    <row r="1151" s="23" customFormat="1"/>
    <row r="1152" s="23" customFormat="1"/>
    <row r="1153" s="23" customFormat="1"/>
    <row r="1154" s="23" customFormat="1"/>
    <row r="1155" s="23" customFormat="1"/>
    <row r="1156" s="23" customFormat="1"/>
    <row r="1157" s="23" customFormat="1"/>
    <row r="1158" s="23" customFormat="1"/>
    <row r="1159" s="23" customFormat="1"/>
    <row r="1160" s="23" customFormat="1"/>
    <row r="1161" s="23" customFormat="1"/>
    <row r="1162" s="23" customFormat="1"/>
    <row r="1163" s="23" customFormat="1"/>
    <row r="1164" s="23" customFormat="1"/>
    <row r="1165" s="23" customFormat="1"/>
    <row r="1166" s="23" customFormat="1"/>
    <row r="1167" s="23" customFormat="1"/>
    <row r="1168" s="23" customFormat="1"/>
    <row r="1169" s="23" customFormat="1"/>
    <row r="1170" s="23" customFormat="1"/>
    <row r="1171" s="23" customFormat="1"/>
    <row r="1172" s="23" customFormat="1"/>
    <row r="1173" s="23" customFormat="1"/>
    <row r="1174" s="23" customFormat="1"/>
    <row r="1175" s="23" customFormat="1"/>
    <row r="1176" s="23" customFormat="1"/>
    <row r="1177" s="23" customFormat="1"/>
    <row r="1178" s="23" customFormat="1"/>
    <row r="1179" s="23" customFormat="1"/>
    <row r="1180" s="23" customFormat="1"/>
    <row r="1181" s="23" customFormat="1"/>
    <row r="1182" s="23" customFormat="1"/>
    <row r="1183" s="23" customFormat="1"/>
    <row r="1184" s="23" customFormat="1"/>
    <row r="1185" s="23" customFormat="1"/>
    <row r="1186" s="23" customFormat="1"/>
    <row r="1187" s="23" customFormat="1"/>
    <row r="1188" s="23" customFormat="1"/>
    <row r="1189" s="23" customFormat="1"/>
    <row r="1190" s="23" customFormat="1"/>
    <row r="1191" s="23" customFormat="1"/>
    <row r="1192" s="23" customFormat="1"/>
    <row r="1193" s="23" customFormat="1"/>
    <row r="1194" s="23" customFormat="1"/>
    <row r="1195" s="23" customFormat="1"/>
    <row r="1196" s="23" customFormat="1"/>
    <row r="1197" s="23" customFormat="1"/>
    <row r="1198" s="23" customFormat="1"/>
    <row r="1199" s="23" customFormat="1"/>
    <row r="1200" s="23" customFormat="1"/>
    <row r="1201" s="23" customFormat="1"/>
    <row r="1202" s="23" customFormat="1"/>
    <row r="1203" s="23" customFormat="1"/>
    <row r="1204" s="23" customFormat="1"/>
    <row r="1205" s="23" customFormat="1"/>
    <row r="1206" s="23" customFormat="1"/>
    <row r="1207" s="23" customFormat="1"/>
    <row r="1208" s="23" customFormat="1"/>
    <row r="1209" s="23" customFormat="1"/>
    <row r="1210" s="23" customFormat="1"/>
    <row r="1211" s="23" customFormat="1"/>
    <row r="1212" s="23" customFormat="1"/>
    <row r="1213" s="23" customFormat="1"/>
    <row r="1214" s="23" customFormat="1"/>
    <row r="1215" s="23" customFormat="1"/>
    <row r="1216" s="23" customFormat="1"/>
    <row r="1217" s="23" customFormat="1"/>
    <row r="1218" s="23" customFormat="1"/>
    <row r="1219" s="23" customFormat="1"/>
    <row r="1220" s="23" customFormat="1"/>
    <row r="1221" s="23" customFormat="1"/>
    <row r="1222" s="23" customFormat="1"/>
    <row r="1223" s="23" customFormat="1"/>
    <row r="1224" s="23" customFormat="1"/>
    <row r="1225" s="23" customFormat="1"/>
    <row r="1226" s="23" customFormat="1"/>
    <row r="1227" s="23" customFormat="1"/>
    <row r="1228" s="23" customFormat="1"/>
    <row r="1229" s="23" customFormat="1"/>
    <row r="1230" s="23" customFormat="1"/>
    <row r="1231" s="23" customFormat="1"/>
    <row r="1232" s="23" customFormat="1"/>
    <row r="1233" s="23" customFormat="1"/>
    <row r="1234" s="23" customFormat="1"/>
    <row r="1235" s="23" customFormat="1"/>
    <row r="1236" s="23" customFormat="1"/>
    <row r="1237" s="23" customFormat="1"/>
    <row r="1238" s="23" customFormat="1"/>
    <row r="1239" s="23" customFormat="1"/>
    <row r="1240" s="23" customFormat="1"/>
    <row r="1241" s="23" customFormat="1"/>
    <row r="1242" s="23" customFormat="1"/>
    <row r="1243" s="23" customFormat="1"/>
    <row r="1244" s="23" customFormat="1"/>
    <row r="1245" s="23" customFormat="1"/>
    <row r="1246" s="23" customFormat="1"/>
    <row r="1247" s="23" customFormat="1"/>
    <row r="1248" s="23" customFormat="1"/>
    <row r="1249" s="23" customFormat="1"/>
    <row r="1250" s="23" customFormat="1"/>
    <row r="1251" s="23" customFormat="1"/>
    <row r="1252" s="23" customFormat="1"/>
    <row r="1253" s="23" customFormat="1"/>
    <row r="1254" s="23" customFormat="1"/>
    <row r="1255" s="23" customFormat="1"/>
    <row r="1256" s="23" customFormat="1"/>
    <row r="1257" s="23" customFormat="1"/>
    <row r="1258" s="23" customFormat="1"/>
    <row r="1259" s="23" customFormat="1"/>
    <row r="1260" s="23" customFormat="1"/>
    <row r="1261" s="23" customFormat="1"/>
    <row r="1262" s="23" customFormat="1"/>
    <row r="1263" s="23" customFormat="1"/>
    <row r="1264" s="23" customFormat="1"/>
    <row r="1265" s="23" customFormat="1"/>
    <row r="1266" s="23" customFormat="1"/>
    <row r="1267" s="23" customFormat="1"/>
    <row r="1268" s="23" customFormat="1"/>
    <row r="1269" s="23" customFormat="1"/>
    <row r="1270" s="23" customFormat="1"/>
    <row r="1271" s="23" customFormat="1"/>
    <row r="1272" s="23" customFormat="1"/>
    <row r="1273" s="23" customFormat="1"/>
    <row r="1274" s="23" customFormat="1"/>
    <row r="1275" s="23" customFormat="1"/>
    <row r="1276" s="23" customFormat="1"/>
    <row r="1277" s="23" customFormat="1"/>
    <row r="1278" s="23" customFormat="1"/>
    <row r="1279" s="23" customFormat="1"/>
    <row r="1280" s="23" customFormat="1"/>
    <row r="1281" s="23" customFormat="1"/>
    <row r="1282" s="23" customFormat="1"/>
    <row r="1283" s="23" customFormat="1"/>
    <row r="1284" s="23" customFormat="1"/>
    <row r="1285" s="23" customFormat="1"/>
    <row r="1286" s="23" customFormat="1"/>
    <row r="1287" s="23" customFormat="1"/>
    <row r="1288" s="23" customFormat="1"/>
    <row r="1289" s="23" customFormat="1"/>
    <row r="1290" s="23" customFormat="1"/>
    <row r="1291" s="23" customFormat="1"/>
    <row r="1292" s="23" customFormat="1"/>
    <row r="1293" s="23" customFormat="1"/>
    <row r="1294" s="23" customFormat="1"/>
    <row r="1295" s="23" customFormat="1"/>
    <row r="1296" s="23" customFormat="1"/>
    <row r="1297" s="23" customFormat="1"/>
    <row r="1298" s="23" customFormat="1"/>
    <row r="1299" s="23" customFormat="1"/>
    <row r="1300" s="23" customFormat="1"/>
    <row r="1301" s="23" customFormat="1"/>
    <row r="1302" s="23" customFormat="1"/>
    <row r="1303" s="23" customFormat="1"/>
    <row r="1304" s="23" customFormat="1"/>
    <row r="1305" s="23" customFormat="1"/>
    <row r="1306" s="23" customFormat="1"/>
    <row r="1307" s="23" customFormat="1"/>
    <row r="1308" s="23" customFormat="1"/>
    <row r="1309" s="23" customFormat="1"/>
    <row r="1310" s="23" customFormat="1"/>
    <row r="1311" s="23" customFormat="1"/>
    <row r="1312" s="23" customFormat="1"/>
    <row r="1313" s="23" customFormat="1"/>
    <row r="1314" s="23" customFormat="1"/>
    <row r="1315" s="23" customFormat="1"/>
    <row r="1316" s="23" customFormat="1"/>
    <row r="1317" s="23" customFormat="1"/>
    <row r="1318" s="23" customFormat="1"/>
    <row r="1319" s="23" customFormat="1"/>
    <row r="1320" s="23" customFormat="1"/>
    <row r="1321" s="23" customFormat="1"/>
    <row r="1322" s="23" customFormat="1"/>
    <row r="1323" s="23" customFormat="1"/>
    <row r="1324" s="23" customFormat="1"/>
    <row r="1325" s="23" customFormat="1"/>
    <row r="1326" s="23" customFormat="1"/>
    <row r="1327" s="23" customFormat="1"/>
    <row r="1328" s="23" customFormat="1"/>
    <row r="1329" s="23" customFormat="1"/>
    <row r="1330" s="23" customFormat="1"/>
    <row r="1331" s="23" customFormat="1"/>
    <row r="1332" s="23" customFormat="1"/>
    <row r="1333" s="23" customFormat="1"/>
    <row r="1334" s="23" customFormat="1"/>
    <row r="1335" s="23" customFormat="1"/>
    <row r="1336" s="23" customFormat="1"/>
    <row r="1337" s="23" customFormat="1"/>
    <row r="1338" s="23" customFormat="1"/>
    <row r="1339" s="23" customFormat="1"/>
    <row r="1340" s="23" customFormat="1"/>
    <row r="1341" s="23" customFormat="1"/>
    <row r="1342" s="23" customFormat="1"/>
    <row r="1343" s="23" customFormat="1"/>
    <row r="1344" s="23" customFormat="1"/>
    <row r="1345" s="23" customFormat="1"/>
    <row r="1346" s="23" customFormat="1"/>
    <row r="1347" s="23" customFormat="1"/>
    <row r="1348" s="23" customFormat="1"/>
    <row r="1349" s="23" customFormat="1"/>
    <row r="1350" s="23" customFormat="1"/>
    <row r="1351" s="23" customFormat="1"/>
    <row r="1352" s="23" customFormat="1"/>
    <row r="1353" s="23" customFormat="1"/>
    <row r="1354" s="23" customFormat="1"/>
    <row r="1355" s="23" customFormat="1"/>
    <row r="1356" s="23" customFormat="1"/>
    <row r="1357" s="23" customFormat="1"/>
    <row r="1358" s="23" customFormat="1"/>
    <row r="1359" s="23" customFormat="1"/>
    <row r="1360" s="23" customFormat="1"/>
    <row r="1361" s="23" customFormat="1"/>
    <row r="1362" s="23" customFormat="1"/>
    <row r="1363" s="23" customFormat="1"/>
    <row r="1364" s="23" customFormat="1"/>
    <row r="1365" s="23" customFormat="1"/>
    <row r="1366" s="23" customFormat="1"/>
    <row r="1367" s="23" customFormat="1"/>
    <row r="1368" s="23" customFormat="1"/>
    <row r="1369" s="23" customFormat="1"/>
    <row r="1370" s="23" customFormat="1"/>
    <row r="1371" s="23" customFormat="1"/>
    <row r="1372" s="23" customFormat="1"/>
    <row r="1373" s="23" customFormat="1"/>
    <row r="1374" s="23" customFormat="1"/>
    <row r="1375" s="23" customFormat="1"/>
    <row r="1376" s="23" customFormat="1"/>
    <row r="1377" s="23" customFormat="1"/>
    <row r="1378" s="23" customFormat="1"/>
    <row r="1379" s="23" customFormat="1"/>
    <row r="1380" s="23" customFormat="1"/>
    <row r="1381" s="23" customFormat="1"/>
    <row r="1382" s="23" customFormat="1"/>
    <row r="1383" s="23" customFormat="1"/>
    <row r="1384" s="23" customFormat="1"/>
    <row r="1385" s="23" customFormat="1"/>
    <row r="1386" s="23" customFormat="1"/>
    <row r="1387" s="23" customFormat="1"/>
    <row r="1388" s="23" customFormat="1"/>
    <row r="1389" s="23" customFormat="1"/>
    <row r="1390" s="23" customFormat="1"/>
    <row r="1391" s="23" customFormat="1"/>
    <row r="1392" s="23" customFormat="1"/>
    <row r="1393" s="23" customFormat="1"/>
    <row r="1394" s="23" customFormat="1"/>
    <row r="1395" s="23" customFormat="1"/>
    <row r="1396" s="23" customFormat="1"/>
    <row r="1397" s="23" customFormat="1"/>
    <row r="1398" s="23" customFormat="1"/>
    <row r="1399" s="23" customFormat="1"/>
    <row r="1400" s="23" customFormat="1"/>
    <row r="1401" s="23" customFormat="1"/>
    <row r="1402" s="23" customFormat="1"/>
    <row r="1403" s="23" customFormat="1"/>
    <row r="1404" s="23" customFormat="1"/>
    <row r="1405" s="23" customFormat="1"/>
    <row r="1406" s="23" customFormat="1"/>
    <row r="1407" s="23" customFormat="1"/>
    <row r="1408" s="23" customFormat="1"/>
    <row r="1409" s="23" customFormat="1"/>
    <row r="1410" s="23" customFormat="1"/>
    <row r="1411" s="23" customFormat="1"/>
    <row r="1412" s="23" customFormat="1"/>
    <row r="1413" s="23" customFormat="1"/>
    <row r="1414" s="23" customFormat="1"/>
    <row r="1415" s="23" customFormat="1"/>
    <row r="1416" s="23" customFormat="1"/>
    <row r="1417" s="23" customFormat="1"/>
    <row r="1418" s="23" customFormat="1"/>
    <row r="1419" s="23" customFormat="1"/>
    <row r="1420" s="23" customFormat="1"/>
    <row r="1421" s="23" customFormat="1"/>
    <row r="1422" s="23" customFormat="1"/>
    <row r="1423" s="23" customFormat="1"/>
    <row r="1424" s="23" customFormat="1"/>
    <row r="1425" s="23" customFormat="1"/>
    <row r="1426" s="23" customFormat="1"/>
    <row r="1427" s="23" customFormat="1"/>
    <row r="1428" s="23" customFormat="1"/>
    <row r="1429" s="23" customFormat="1"/>
    <row r="1430" s="23" customFormat="1"/>
    <row r="1431" s="23" customFormat="1"/>
    <row r="1432" s="23" customFormat="1"/>
    <row r="1433" s="23" customFormat="1"/>
    <row r="1434" s="23" customFormat="1"/>
    <row r="1435" s="23" customFormat="1"/>
    <row r="1436" s="23" customFormat="1"/>
    <row r="1437" s="23" customFormat="1"/>
    <row r="1438" s="23" customFormat="1"/>
    <row r="1439" s="23" customFormat="1"/>
    <row r="1440" s="23" customFormat="1"/>
    <row r="1441" s="23" customFormat="1"/>
    <row r="1442" s="23" customFormat="1"/>
    <row r="1443" s="23" customFormat="1"/>
    <row r="1444" s="23" customFormat="1"/>
    <row r="1445" s="23" customFormat="1"/>
    <row r="1446" s="23" customFormat="1"/>
    <row r="1447" s="23" customFormat="1"/>
    <row r="1448" s="23" customFormat="1"/>
    <row r="1449" s="23" customFormat="1"/>
    <row r="1450" s="23" customFormat="1"/>
    <row r="1451" s="23" customFormat="1"/>
    <row r="1452" s="23" customFormat="1"/>
    <row r="1453" s="23" customFormat="1"/>
    <row r="1454" s="23" customFormat="1"/>
    <row r="1455" s="23" customFormat="1"/>
    <row r="1456" s="23" customFormat="1"/>
    <row r="1457" s="23" customFormat="1"/>
    <row r="1458" s="23" customFormat="1"/>
    <row r="1459" s="23" customFormat="1"/>
    <row r="1460" s="23" customFormat="1"/>
    <row r="1461" s="23" customFormat="1"/>
    <row r="1462" s="23" customFormat="1"/>
    <row r="1463" s="23" customFormat="1"/>
    <row r="1464" s="23" customFormat="1"/>
    <row r="1465" s="23" customFormat="1"/>
    <row r="1466" s="23" customFormat="1"/>
    <row r="1467" s="23" customFormat="1"/>
    <row r="1468" s="23" customFormat="1"/>
    <row r="1469" s="23" customFormat="1"/>
    <row r="1470" s="23" customFormat="1"/>
    <row r="1471" s="23" customFormat="1"/>
    <row r="1472" s="23" customFormat="1"/>
    <row r="1473" s="23" customFormat="1"/>
    <row r="1474" s="23" customFormat="1"/>
    <row r="1475" s="23" customFormat="1"/>
    <row r="1476" s="23" customFormat="1"/>
    <row r="1477" s="23" customFormat="1"/>
    <row r="1478" s="23" customFormat="1"/>
    <row r="1479" s="23" customFormat="1"/>
    <row r="1480" s="23" customFormat="1"/>
    <row r="1481" s="23" customFormat="1"/>
    <row r="1482" s="23" customFormat="1"/>
    <row r="1483" s="23" customFormat="1"/>
    <row r="1484" s="23" customFormat="1"/>
    <row r="1485" s="23" customFormat="1"/>
    <row r="1486" s="23" customFormat="1"/>
    <row r="1487" s="23" customFormat="1"/>
    <row r="1488" s="23" customFormat="1"/>
    <row r="1489" s="23" customFormat="1"/>
    <row r="1490" s="23" customFormat="1"/>
    <row r="1491" s="23" customFormat="1"/>
    <row r="1492" s="23" customFormat="1"/>
    <row r="1493" s="23" customFormat="1"/>
    <row r="1494" s="23" customFormat="1"/>
    <row r="1495" s="23" customFormat="1"/>
    <row r="1496" s="23" customFormat="1"/>
    <row r="1497" s="23" customFormat="1"/>
    <row r="1498" s="23" customFormat="1"/>
    <row r="1499" s="23" customFormat="1"/>
    <row r="1500" s="23" customFormat="1"/>
    <row r="1501" s="23" customFormat="1"/>
    <row r="1502" s="23" customFormat="1"/>
    <row r="1503" s="23" customFormat="1"/>
    <row r="1504" s="23" customFormat="1"/>
    <row r="1505" s="23" customFormat="1"/>
    <row r="1506" s="23" customFormat="1"/>
    <row r="1507" s="23" customFormat="1"/>
    <row r="1508" s="23" customFormat="1"/>
    <row r="1509" s="23" customFormat="1"/>
    <row r="1510" s="23" customFormat="1"/>
    <row r="1511" s="23" customFormat="1"/>
    <row r="1512" s="23" customFormat="1"/>
    <row r="1513" s="23" customFormat="1"/>
    <row r="1514" s="23" customFormat="1"/>
    <row r="1515" s="23" customFormat="1"/>
    <row r="1516" s="23" customFormat="1"/>
    <row r="1517" s="23" customFormat="1"/>
    <row r="1518" s="23" customFormat="1"/>
    <row r="1519" s="23" customFormat="1"/>
    <row r="1520" s="23" customFormat="1"/>
    <row r="1521" s="23" customFormat="1"/>
    <row r="1522" s="23" customFormat="1"/>
    <row r="1523" s="23" customFormat="1"/>
    <row r="1524" s="23" customFormat="1"/>
    <row r="1525" s="23" customFormat="1"/>
    <row r="1526" s="23" customFormat="1"/>
    <row r="1527" s="23" customFormat="1"/>
    <row r="1528" s="23" customFormat="1"/>
    <row r="1529" s="23" customFormat="1"/>
    <row r="1530" s="23" customFormat="1"/>
    <row r="1531" s="23" customFormat="1"/>
    <row r="1532" s="23" customFormat="1"/>
    <row r="1533" s="23" customFormat="1"/>
    <row r="1534" s="23" customFormat="1"/>
    <row r="1535" s="23" customFormat="1"/>
    <row r="1536" s="23" customFormat="1"/>
    <row r="1537" s="23" customFormat="1"/>
    <row r="1538" s="23" customFormat="1"/>
    <row r="1539" s="23" customFormat="1"/>
    <row r="1540" s="23" customFormat="1"/>
    <row r="1541" s="23" customFormat="1"/>
    <row r="1542" s="23" customFormat="1"/>
    <row r="1543" s="23" customFormat="1"/>
    <row r="1544" s="23" customFormat="1"/>
    <row r="1545" s="23" customFormat="1"/>
    <row r="1546" s="23" customFormat="1"/>
    <row r="1547" s="23" customFormat="1"/>
    <row r="1548" s="23" customFormat="1"/>
    <row r="1549" s="23" customFormat="1"/>
    <row r="1550" s="23" customFormat="1"/>
    <row r="1551" s="23" customFormat="1"/>
    <row r="1552" s="23" customFormat="1"/>
    <row r="1553" s="23" customFormat="1"/>
    <row r="1554" s="23" customFormat="1"/>
    <row r="1555" s="23" customFormat="1"/>
    <row r="1556" s="23" customFormat="1"/>
    <row r="1557" s="23" customFormat="1"/>
    <row r="1558" s="23" customFormat="1"/>
    <row r="1559" s="23" customFormat="1"/>
    <row r="1560" s="23" customFormat="1"/>
    <row r="1561" s="23" customFormat="1"/>
    <row r="1562" s="23" customFormat="1"/>
    <row r="1563" s="23" customFormat="1"/>
    <row r="1564" s="23" customFormat="1"/>
    <row r="1565" s="23" customFormat="1"/>
    <row r="1566" s="23" customFormat="1"/>
    <row r="1567" s="23" customFormat="1"/>
    <row r="1568" s="23" customFormat="1"/>
    <row r="1569" s="23" customFormat="1"/>
    <row r="1570" s="23" customFormat="1"/>
    <row r="1571" s="23" customFormat="1"/>
    <row r="1572" s="23" customFormat="1"/>
    <row r="1573" s="23" customFormat="1"/>
    <row r="1574" s="23" customFormat="1"/>
    <row r="1575" s="23" customFormat="1"/>
    <row r="1576" s="23" customFormat="1"/>
    <row r="1577" s="23" customFormat="1"/>
    <row r="1578" s="23" customFormat="1"/>
    <row r="1579" s="23" customFormat="1"/>
    <row r="1580" s="23" customFormat="1"/>
    <row r="1581" s="23" customFormat="1"/>
    <row r="1582" s="23" customFormat="1"/>
    <row r="1583" s="23" customFormat="1"/>
    <row r="1584" s="23" customFormat="1"/>
    <row r="1585" s="23" customFormat="1"/>
    <row r="1586" s="23" customFormat="1"/>
    <row r="1587" s="23" customFormat="1"/>
    <row r="1588" s="23" customFormat="1"/>
    <row r="1589" s="23" customFormat="1"/>
    <row r="1590" s="23" customFormat="1"/>
    <row r="1591" s="23" customFormat="1"/>
    <row r="1592" s="23" customFormat="1"/>
    <row r="1593" s="23" customFormat="1"/>
    <row r="1594" s="23" customFormat="1"/>
    <row r="1595" s="23" customFormat="1"/>
    <row r="1596" s="23" customFormat="1"/>
    <row r="1597" s="23" customFormat="1"/>
    <row r="1598" s="23" customFormat="1"/>
    <row r="1599" s="23" customFormat="1"/>
    <row r="1600" s="23" customFormat="1"/>
    <row r="1601" s="23" customFormat="1"/>
    <row r="1602" s="23" customFormat="1"/>
    <row r="1603" s="23" customFormat="1"/>
    <row r="1604" s="23" customFormat="1"/>
    <row r="1605" s="23" customFormat="1"/>
    <row r="1606" s="23" customFormat="1"/>
    <row r="1607" s="23" customFormat="1"/>
    <row r="1608" s="23" customFormat="1"/>
    <row r="1609" s="23" customFormat="1"/>
    <row r="1610" s="23" customFormat="1"/>
    <row r="1611" s="23" customFormat="1"/>
    <row r="1612" s="23" customFormat="1"/>
    <row r="1613" s="23" customFormat="1"/>
    <row r="1614" s="23" customFormat="1"/>
    <row r="1615" s="23" customFormat="1"/>
    <row r="1616" s="23" customFormat="1"/>
    <row r="1617" s="23" customFormat="1"/>
    <row r="1618" s="23" customFormat="1"/>
    <row r="1619" s="23" customFormat="1"/>
    <row r="1620" s="23" customFormat="1"/>
    <row r="1621" s="23" customFormat="1"/>
    <row r="1622" s="23" customFormat="1"/>
    <row r="1623" s="23" customFormat="1"/>
    <row r="1624" s="23" customFormat="1"/>
    <row r="1625" s="23" customFormat="1"/>
    <row r="1626" s="23" customFormat="1"/>
    <row r="1627" s="23" customFormat="1"/>
    <row r="1628" s="23" customFormat="1"/>
    <row r="1629" s="23" customFormat="1"/>
    <row r="1630" s="23" customFormat="1"/>
    <row r="1631" s="23" customFormat="1"/>
    <row r="1632" s="23" customFormat="1"/>
    <row r="1633" s="23" customFormat="1"/>
    <row r="1634" s="23" customFormat="1"/>
    <row r="1635" s="23" customFormat="1"/>
    <row r="1636" s="23" customFormat="1"/>
    <row r="1637" s="23" customFormat="1"/>
    <row r="1638" s="23" customFormat="1"/>
    <row r="1639" s="23" customFormat="1"/>
    <row r="1640" s="23" customFormat="1"/>
    <row r="1641" s="23" customFormat="1"/>
    <row r="1642" s="23" customFormat="1"/>
    <row r="1643" s="23" customFormat="1"/>
    <row r="1644" s="23" customFormat="1"/>
    <row r="1645" s="23" customFormat="1"/>
    <row r="1646" s="23" customFormat="1"/>
    <row r="1647" s="23" customFormat="1"/>
    <row r="1648" s="23" customFormat="1"/>
    <row r="1649" s="23" customFormat="1"/>
    <row r="1650" s="23" customFormat="1"/>
    <row r="1651" s="23" customFormat="1"/>
    <row r="1652" s="23" customFormat="1"/>
    <row r="1653" s="23" customFormat="1"/>
    <row r="1654" s="23" customFormat="1"/>
    <row r="1655" s="23" customFormat="1"/>
    <row r="1656" s="23" customFormat="1"/>
    <row r="1657" s="23" customFormat="1"/>
    <row r="1658" s="23" customFormat="1"/>
    <row r="1659" s="23" customFormat="1"/>
    <row r="1660" s="23" customFormat="1"/>
    <row r="1661" s="23" customFormat="1"/>
    <row r="1662" s="23" customFormat="1"/>
    <row r="1663" s="23" customFormat="1"/>
    <row r="1664" s="23" customFormat="1"/>
    <row r="1665" s="23" customFormat="1"/>
    <row r="1666" s="23" customFormat="1"/>
    <row r="1667" s="23" customFormat="1"/>
    <row r="1668" s="23" customFormat="1"/>
    <row r="1669" s="23" customFormat="1"/>
    <row r="1670" s="23" customFormat="1"/>
    <row r="1671" s="23" customFormat="1"/>
    <row r="1672" s="23" customFormat="1"/>
    <row r="1673" s="23" customFormat="1"/>
    <row r="1674" s="23" customFormat="1"/>
    <row r="1675" s="23" customFormat="1"/>
    <row r="1676" s="23" customFormat="1"/>
    <row r="1677" s="23" customFormat="1"/>
    <row r="1678" s="23" customFormat="1"/>
    <row r="1679" s="23" customFormat="1"/>
    <row r="1680" s="23" customFormat="1"/>
    <row r="1681" s="23" customFormat="1"/>
    <row r="1682" s="23" customFormat="1"/>
    <row r="1683" s="23" customFormat="1"/>
    <row r="1684" s="23" customFormat="1"/>
    <row r="1685" s="23" customFormat="1"/>
    <row r="1686" s="23" customFormat="1"/>
    <row r="1687" s="23" customFormat="1"/>
    <row r="1688" s="23" customFormat="1"/>
    <row r="1689" s="23" customFormat="1"/>
    <row r="1690" s="23" customFormat="1"/>
    <row r="1691" s="23" customFormat="1"/>
    <row r="1692" s="23" customFormat="1"/>
    <row r="1693" s="23" customFormat="1"/>
    <row r="1694" s="23" customFormat="1"/>
    <row r="1695" s="23" customFormat="1"/>
    <row r="1696" s="23" customFormat="1"/>
    <row r="1697" s="23" customFormat="1"/>
    <row r="1698" s="23" customFormat="1"/>
    <row r="1699" s="23" customFormat="1"/>
    <row r="1700" s="23" customFormat="1"/>
    <row r="1701" s="23" customFormat="1"/>
    <row r="1702" s="23" customFormat="1"/>
    <row r="1703" s="23" customFormat="1"/>
    <row r="1704" s="23" customFormat="1"/>
    <row r="1705" s="23" customFormat="1"/>
    <row r="1706" s="23" customFormat="1"/>
    <row r="1707" s="23" customFormat="1"/>
    <row r="1708" s="23" customFormat="1"/>
    <row r="1709" s="23" customFormat="1"/>
    <row r="1710" s="23" customFormat="1"/>
    <row r="1711" s="23" customFormat="1"/>
    <row r="1712" s="23" customFormat="1"/>
    <row r="1713" s="23" customFormat="1"/>
    <row r="1714" s="23" customFormat="1"/>
    <row r="1715" s="23" customFormat="1"/>
    <row r="1716" s="23" customFormat="1"/>
    <row r="1717" s="23" customFormat="1"/>
    <row r="1718" s="23" customFormat="1"/>
    <row r="1719" s="23" customFormat="1"/>
    <row r="1720" s="23" customFormat="1"/>
    <row r="1721" s="23" customFormat="1"/>
    <row r="1722" s="23" customFormat="1"/>
    <row r="1723" s="23" customFormat="1"/>
    <row r="1724" s="23" customFormat="1"/>
    <row r="1725" s="23" customFormat="1"/>
    <row r="1726" s="23" customFormat="1"/>
    <row r="1727" s="23" customFormat="1"/>
    <row r="1728" s="23" customFormat="1"/>
    <row r="1729" s="23" customFormat="1"/>
    <row r="1730" s="23" customFormat="1"/>
    <row r="1731" s="23" customFormat="1"/>
    <row r="1732" s="23" customFormat="1"/>
    <row r="1733" s="23" customFormat="1"/>
    <row r="1734" s="23" customFormat="1"/>
    <row r="1735" s="23" customFormat="1"/>
    <row r="1736" s="23" customFormat="1"/>
    <row r="1737" s="23" customFormat="1"/>
    <row r="1738" s="23" customFormat="1"/>
    <row r="1739" s="23" customFormat="1"/>
    <row r="1740" s="23" customFormat="1"/>
    <row r="1741" s="23" customFormat="1"/>
    <row r="1742" s="23" customFormat="1"/>
    <row r="1743" s="23" customFormat="1"/>
    <row r="1744" s="23" customFormat="1"/>
    <row r="1745" s="23" customFormat="1"/>
    <row r="1746" s="23" customFormat="1"/>
    <row r="1747" s="23" customFormat="1"/>
    <row r="1748" s="23" customFormat="1"/>
    <row r="1749" s="23" customFormat="1"/>
    <row r="1750" s="23" customFormat="1"/>
    <row r="1751" s="23" customFormat="1"/>
    <row r="1752" s="23" customFormat="1"/>
    <row r="1753" s="23" customFormat="1"/>
    <row r="1754" s="23" customFormat="1"/>
    <row r="1755" s="23" customFormat="1"/>
    <row r="1756" s="23" customFormat="1"/>
    <row r="1757" s="23" customFormat="1"/>
    <row r="1758" s="23" customFormat="1"/>
    <row r="1759" s="23" customFormat="1"/>
    <row r="1760" s="23" customFormat="1"/>
    <row r="1761" s="23" customFormat="1"/>
    <row r="1762" s="23" customFormat="1"/>
    <row r="1763" s="23" customFormat="1"/>
    <row r="1764" s="23" customFormat="1"/>
    <row r="1765" s="23" customFormat="1"/>
    <row r="1766" s="23" customFormat="1"/>
    <row r="1767" s="23" customFormat="1"/>
    <row r="1768" s="23" customFormat="1"/>
    <row r="1769" s="23" customFormat="1"/>
    <row r="1770" s="23" customFormat="1"/>
    <row r="1771" s="23" customFormat="1"/>
    <row r="1772" s="23" customFormat="1"/>
    <row r="1773" s="23" customFormat="1"/>
    <row r="1774" s="23" customFormat="1"/>
    <row r="1775" s="23" customFormat="1"/>
    <row r="1776" s="23" customFormat="1"/>
    <row r="1777" s="23" customFormat="1"/>
    <row r="1778" s="23" customFormat="1"/>
    <row r="1779" s="23" customFormat="1"/>
    <row r="1780" s="23" customFormat="1"/>
    <row r="1781" s="23" customFormat="1"/>
    <row r="1782" s="23" customFormat="1"/>
    <row r="1783" s="23" customFormat="1"/>
    <row r="1784" s="23" customFormat="1"/>
    <row r="1785" s="23" customFormat="1"/>
    <row r="1786" s="23" customFormat="1"/>
    <row r="1787" s="23" customFormat="1"/>
    <row r="1788" s="23" customFormat="1"/>
    <row r="1789" s="23" customFormat="1"/>
    <row r="1790" s="23" customFormat="1"/>
    <row r="1791" s="23" customFormat="1"/>
    <row r="1792" s="23" customFormat="1"/>
    <row r="1793" s="23" customFormat="1"/>
    <row r="1794" s="23" customFormat="1"/>
    <row r="1795" s="23" customFormat="1"/>
    <row r="1796" s="23" customFormat="1"/>
    <row r="1797" s="23" customFormat="1"/>
    <row r="1798" s="23" customFormat="1"/>
    <row r="1799" s="23" customFormat="1"/>
    <row r="1800" s="23" customFormat="1"/>
    <row r="1801" s="23" customFormat="1"/>
    <row r="1802" s="23" customFormat="1"/>
    <row r="1803" s="23" customFormat="1"/>
    <row r="1804" s="23" customFormat="1"/>
    <row r="1805" s="23" customFormat="1"/>
    <row r="1806" s="23" customFormat="1"/>
    <row r="1807" s="23" customFormat="1"/>
    <row r="1808" s="23" customFormat="1"/>
    <row r="1809" s="23" customFormat="1"/>
    <row r="1810" s="23" customFormat="1"/>
    <row r="1811" s="23" customFormat="1"/>
    <row r="1812" s="23" customFormat="1"/>
    <row r="1813" s="23" customFormat="1"/>
    <row r="1814" s="23" customFormat="1"/>
    <row r="1815" s="23" customFormat="1"/>
    <row r="1816" s="23" customFormat="1"/>
    <row r="1817" s="23" customFormat="1"/>
    <row r="1818" s="23" customFormat="1"/>
    <row r="1819" s="23" customFormat="1"/>
    <row r="1820" s="23" customFormat="1"/>
    <row r="1821" s="23" customFormat="1"/>
    <row r="1822" s="23" customFormat="1"/>
    <row r="1823" s="23" customFormat="1"/>
    <row r="1824" s="23" customFormat="1"/>
    <row r="1825" s="23" customFormat="1"/>
    <row r="1826" s="23" customFormat="1"/>
    <row r="1827" s="23" customFormat="1"/>
    <row r="1828" s="23" customFormat="1"/>
    <row r="1829" s="23" customFormat="1"/>
    <row r="1830" s="23" customFormat="1"/>
    <row r="1831" s="23" customFormat="1"/>
    <row r="1832" s="23" customFormat="1"/>
    <row r="1833" s="23" customFormat="1"/>
    <row r="1834" s="23" customFormat="1"/>
    <row r="1835" s="23" customFormat="1"/>
    <row r="1836" s="23" customFormat="1"/>
    <row r="1837" s="23" customFormat="1"/>
    <row r="1838" s="23" customFormat="1"/>
    <row r="1839" s="23" customFormat="1"/>
    <row r="1840" s="23" customFormat="1"/>
    <row r="1841" s="23" customFormat="1"/>
    <row r="1842" s="23" customFormat="1"/>
    <row r="1843" s="23" customFormat="1"/>
    <row r="1844" s="23" customFormat="1"/>
    <row r="1845" s="23" customFormat="1"/>
    <row r="1846" s="23" customFormat="1"/>
    <row r="1847" s="23" customFormat="1"/>
    <row r="1848" s="23" customFormat="1"/>
    <row r="1849" s="23" customFormat="1"/>
    <row r="1850" s="23" customFormat="1"/>
    <row r="1851" s="23" customFormat="1"/>
    <row r="1852" s="23" customFormat="1"/>
    <row r="1853" s="23" customFormat="1"/>
    <row r="1854" s="23" customFormat="1"/>
    <row r="1855" s="23" customFormat="1"/>
    <row r="1856" s="23" customFormat="1"/>
    <row r="1857" s="23" customFormat="1"/>
    <row r="1858" s="23" customFormat="1"/>
    <row r="1859" s="23" customFormat="1"/>
    <row r="1860" s="23" customFormat="1"/>
    <row r="1861" s="23" customFormat="1"/>
    <row r="1862" s="23" customFormat="1"/>
    <row r="1863" s="23" customFormat="1"/>
    <row r="1864" s="23" customFormat="1"/>
    <row r="1865" s="23" customFormat="1"/>
    <row r="1866" s="23" customFormat="1"/>
    <row r="1867" s="23" customFormat="1"/>
    <row r="1868" s="23" customFormat="1"/>
    <row r="1869" s="23" customFormat="1"/>
    <row r="1870" s="23" customFormat="1"/>
    <row r="1871" s="23" customFormat="1"/>
    <row r="1872" s="23" customFormat="1"/>
    <row r="1873" s="23" customFormat="1"/>
    <row r="1874" s="23" customFormat="1"/>
    <row r="1875" s="23" customFormat="1"/>
    <row r="1876" s="23" customFormat="1"/>
    <row r="1877" s="23" customFormat="1"/>
    <row r="1878" s="23" customFormat="1"/>
    <row r="1879" s="23" customFormat="1"/>
    <row r="1880" s="23" customFormat="1"/>
    <row r="1881" s="23" customFormat="1"/>
    <row r="1882" s="23" customFormat="1"/>
    <row r="1883" s="23" customFormat="1"/>
    <row r="1884" s="23" customFormat="1"/>
    <row r="1885" s="23" customFormat="1"/>
    <row r="1886" s="23" customFormat="1"/>
    <row r="1887" s="23" customFormat="1"/>
    <row r="1888" s="23" customFormat="1"/>
    <row r="1889" s="23" customFormat="1"/>
    <row r="1890" s="23" customFormat="1"/>
    <row r="1891" s="23" customFormat="1"/>
    <row r="1892" s="23" customFormat="1"/>
    <row r="1893" s="23" customFormat="1"/>
    <row r="1894" s="23" customFormat="1"/>
    <row r="1895" s="23" customFormat="1"/>
    <row r="1896" s="23" customFormat="1"/>
    <row r="1897" s="23" customFormat="1"/>
    <row r="1898" s="23" customFormat="1"/>
    <row r="1899" s="23" customFormat="1"/>
    <row r="1900" s="23" customFormat="1"/>
    <row r="1901" s="23" customFormat="1"/>
    <row r="1902" s="23" customFormat="1"/>
    <row r="1903" s="23" customFormat="1"/>
    <row r="1904" s="23" customFormat="1"/>
    <row r="1905" s="23" customFormat="1"/>
    <row r="1906" s="23" customFormat="1"/>
    <row r="1907" s="23" customFormat="1"/>
    <row r="1908" s="23" customFormat="1"/>
    <row r="1909" s="23" customFormat="1"/>
    <row r="1910" s="23" customFormat="1"/>
    <row r="1911" s="23" customFormat="1"/>
    <row r="1912" s="23" customFormat="1"/>
    <row r="1913" s="23" customFormat="1"/>
    <row r="1914" s="23" customFormat="1"/>
    <row r="1915" s="23" customFormat="1"/>
    <row r="1916" s="23" customFormat="1"/>
    <row r="1917" s="23" customFormat="1"/>
    <row r="1918" s="23" customFormat="1"/>
    <row r="1919" s="23" customFormat="1"/>
    <row r="1920" s="23" customFormat="1"/>
    <row r="1921" s="23" customFormat="1"/>
    <row r="1922" s="23" customFormat="1"/>
    <row r="1923" s="23" customFormat="1"/>
    <row r="1924" s="23" customFormat="1"/>
    <row r="1925" s="23" customFormat="1"/>
    <row r="1926" s="23" customFormat="1"/>
    <row r="1927" s="23" customFormat="1"/>
    <row r="1928" s="23" customFormat="1"/>
    <row r="1929" s="23" customFormat="1"/>
    <row r="1930" s="23" customFormat="1"/>
    <row r="1931" s="23" customFormat="1"/>
    <row r="1932" s="23" customFormat="1"/>
    <row r="1933" s="23" customFormat="1"/>
    <row r="1934" s="23" customFormat="1"/>
    <row r="1935" s="23" customFormat="1"/>
    <row r="1936" s="23" customFormat="1"/>
    <row r="1937" s="23" customFormat="1"/>
    <row r="1938" s="23" customFormat="1"/>
    <row r="1939" s="23" customFormat="1"/>
    <row r="1940" s="23" customFormat="1"/>
    <row r="1941" s="23" customFormat="1"/>
    <row r="1942" s="23" customFormat="1"/>
    <row r="1943" s="23" customFormat="1"/>
    <row r="1944" s="23" customFormat="1"/>
    <row r="1945" s="23" customFormat="1"/>
    <row r="1946" s="23" customFormat="1"/>
    <row r="1947" s="23" customFormat="1"/>
    <row r="1948" s="23" customFormat="1"/>
    <row r="1949" s="23" customFormat="1"/>
    <row r="1950" s="23" customFormat="1"/>
    <row r="1951" s="23" customFormat="1"/>
    <row r="1952" s="23" customFormat="1"/>
    <row r="1953" s="23" customFormat="1"/>
    <row r="1954" s="23" customFormat="1"/>
    <row r="1955" s="23" customFormat="1"/>
    <row r="1956" s="23" customFormat="1"/>
    <row r="1957" s="23" customFormat="1"/>
    <row r="1958" s="23" customFormat="1"/>
    <row r="1959" s="23" customFormat="1"/>
    <row r="1960" s="23" customFormat="1"/>
    <row r="1961" s="23" customFormat="1"/>
    <row r="1962" s="23" customFormat="1"/>
    <row r="1963" s="23" customFormat="1"/>
    <row r="1964" s="23" customFormat="1"/>
    <row r="1965" s="23" customFormat="1"/>
    <row r="1966" s="23" customFormat="1"/>
    <row r="1967" s="23" customFormat="1"/>
    <row r="1968" s="23" customFormat="1"/>
    <row r="1969" s="23" customFormat="1"/>
    <row r="1970" s="23" customFormat="1"/>
    <row r="1971" s="23" customFormat="1"/>
    <row r="1972" s="23" customFormat="1"/>
    <row r="1973" s="23" customFormat="1"/>
    <row r="1974" s="23" customFormat="1"/>
    <row r="1975" s="23" customFormat="1"/>
    <row r="1976" s="23" customFormat="1"/>
    <row r="1977" s="23" customFormat="1"/>
    <row r="1978" s="23" customFormat="1"/>
    <row r="1979" s="23" customFormat="1"/>
    <row r="1980" s="23" customFormat="1"/>
    <row r="1981" s="23" customFormat="1"/>
    <row r="1982" s="23" customFormat="1"/>
    <row r="1983" s="23" customFormat="1"/>
    <row r="1984" s="23" customFormat="1"/>
    <row r="1985" s="23" customFormat="1"/>
    <row r="1986" s="23" customFormat="1"/>
    <row r="1987" s="23" customFormat="1"/>
    <row r="1988" s="23" customFormat="1"/>
    <row r="1989" s="23" customFormat="1"/>
    <row r="1990" s="23" customFormat="1"/>
    <row r="1991" s="23" customFormat="1"/>
    <row r="1992" s="23" customFormat="1"/>
    <row r="1993" s="23" customFormat="1"/>
    <row r="1994" s="23" customFormat="1"/>
    <row r="1995" s="23" customFormat="1"/>
    <row r="1996" s="23" customFormat="1"/>
    <row r="1997" s="23" customFormat="1"/>
    <row r="1998" s="23" customFormat="1"/>
    <row r="1999" s="23" customFormat="1"/>
    <row r="2000" s="23" customFormat="1"/>
    <row r="2001" s="23" customFormat="1"/>
    <row r="2002" s="23" customFormat="1"/>
    <row r="2003" s="23" customFormat="1"/>
    <row r="2004" s="23" customFormat="1"/>
    <row r="2005" s="23" customFormat="1"/>
    <row r="2006" s="23" customFormat="1"/>
    <row r="2007" s="23" customFormat="1"/>
    <row r="2008" s="23" customFormat="1"/>
    <row r="2009" s="23" customFormat="1"/>
    <row r="2010" s="23" customFormat="1"/>
    <row r="2011" s="23" customFormat="1"/>
    <row r="2012" s="23" customFormat="1"/>
    <row r="2013" s="23" customFormat="1"/>
    <row r="2014" s="23" customFormat="1"/>
    <row r="2015" s="23" customFormat="1"/>
    <row r="2016" s="23" customFormat="1"/>
    <row r="2017" s="23" customFormat="1"/>
    <row r="2018" s="23" customFormat="1"/>
    <row r="2019" s="23" customFormat="1"/>
    <row r="2020" s="23" customFormat="1"/>
    <row r="2021" s="23" customFormat="1"/>
    <row r="2022" s="23" customFormat="1"/>
    <row r="2023" s="23" customFormat="1"/>
    <row r="2024" s="23" customFormat="1"/>
    <row r="2025" s="23" customFormat="1"/>
    <row r="2026" s="23" customFormat="1"/>
    <row r="2027" s="23" customFormat="1"/>
    <row r="2028" s="23" customFormat="1"/>
    <row r="2029" s="23" customFormat="1"/>
    <row r="2030" s="23" customFormat="1"/>
    <row r="2031" s="23" customFormat="1"/>
    <row r="2032" s="23" customFormat="1"/>
    <row r="2033" s="23" customFormat="1"/>
    <row r="2034" s="23" customFormat="1"/>
    <row r="2035" s="23" customFormat="1"/>
    <row r="2036" s="23" customFormat="1"/>
    <row r="2037" s="23" customFormat="1"/>
    <row r="2038" s="23" customFormat="1"/>
    <row r="2039" s="23" customFormat="1"/>
    <row r="2040" s="23" customFormat="1"/>
    <row r="2041" s="23" customFormat="1"/>
    <row r="2042" s="23" customFormat="1"/>
    <row r="2043" s="23" customFormat="1"/>
    <row r="2044" s="23" customFormat="1"/>
    <row r="2045" s="23" customFormat="1"/>
    <row r="2046" s="23" customFormat="1"/>
    <row r="2047" s="23" customFormat="1"/>
    <row r="2048" s="23" customFormat="1"/>
    <row r="2049" s="23" customFormat="1"/>
    <row r="2050" s="23" customFormat="1"/>
    <row r="2051" s="23" customFormat="1"/>
    <row r="2052" s="23" customFormat="1"/>
    <row r="2053" s="23" customFormat="1"/>
    <row r="2054" s="23" customFormat="1"/>
    <row r="2055" s="23" customFormat="1"/>
    <row r="2056" s="23" customFormat="1"/>
    <row r="2057" s="23" customFormat="1"/>
    <row r="2058" s="23" customFormat="1"/>
    <row r="2059" s="23" customFormat="1"/>
    <row r="2060" s="23" customFormat="1"/>
    <row r="2061" s="23" customFormat="1"/>
    <row r="2062" s="23" customFormat="1"/>
    <row r="2063" s="23" customFormat="1"/>
    <row r="2064" s="23" customFormat="1"/>
    <row r="2065" s="23" customFormat="1"/>
    <row r="2066" s="23" customFormat="1"/>
    <row r="2067" s="23" customFormat="1"/>
    <row r="2068" s="23" customFormat="1"/>
    <row r="2069" s="23" customFormat="1"/>
    <row r="2070" s="23" customFormat="1"/>
    <row r="2071" s="23" customFormat="1"/>
    <row r="2072" s="23" customFormat="1"/>
    <row r="2073" s="23" customFormat="1"/>
    <row r="2074" s="23" customFormat="1"/>
    <row r="2075" s="23" customFormat="1"/>
    <row r="2076" s="23" customFormat="1"/>
    <row r="2077" s="23" customFormat="1"/>
    <row r="2078" s="23" customFormat="1"/>
    <row r="2079" s="23" customFormat="1"/>
    <row r="2080" s="23" customFormat="1"/>
    <row r="2081" s="23" customFormat="1"/>
    <row r="2082" s="23" customFormat="1"/>
    <row r="2083" s="23" customFormat="1"/>
    <row r="2084" s="23" customFormat="1"/>
    <row r="2085" s="23" customFormat="1"/>
    <row r="2086" s="23" customFormat="1"/>
    <row r="2087" s="23" customFormat="1"/>
    <row r="2088" s="23" customFormat="1"/>
    <row r="2089" s="23" customFormat="1"/>
    <row r="2090" s="23" customFormat="1"/>
    <row r="2091" s="23" customFormat="1"/>
    <row r="2092" s="23" customFormat="1"/>
    <row r="2093" s="23" customFormat="1"/>
    <row r="2094" s="23" customFormat="1"/>
    <row r="2095" s="23" customFormat="1"/>
    <row r="2096" s="23" customFormat="1"/>
    <row r="2097" s="23" customFormat="1"/>
    <row r="2098" s="23" customFormat="1"/>
    <row r="2099" s="23" customFormat="1"/>
    <row r="2100" s="23" customFormat="1"/>
    <row r="2101" s="23" customFormat="1"/>
    <row r="2102" s="23" customFormat="1"/>
    <row r="2103" s="23" customFormat="1"/>
    <row r="2104" s="23" customFormat="1"/>
    <row r="2105" s="23" customFormat="1"/>
    <row r="2106" s="23" customFormat="1"/>
    <row r="2107" s="23" customFormat="1"/>
    <row r="2108" s="23" customFormat="1"/>
    <row r="2109" s="23" customFormat="1"/>
    <row r="2110" s="23" customFormat="1"/>
    <row r="2111" s="23" customFormat="1"/>
    <row r="2112" s="23" customFormat="1"/>
    <row r="2113" s="23" customFormat="1"/>
    <row r="2114" s="23" customFormat="1"/>
    <row r="2115" s="23" customFormat="1"/>
    <row r="2116" s="23" customFormat="1"/>
    <row r="2117" s="23" customFormat="1"/>
    <row r="2118" s="23" customFormat="1"/>
    <row r="2119" s="23" customFormat="1"/>
    <row r="2120" s="23" customFormat="1"/>
    <row r="2121" s="23" customFormat="1"/>
    <row r="2122" s="23" customFormat="1"/>
    <row r="2123" s="23" customFormat="1"/>
    <row r="2124" s="23" customFormat="1"/>
    <row r="2125" s="23" customFormat="1"/>
    <row r="2126" s="23" customFormat="1"/>
    <row r="2127" s="23" customFormat="1"/>
    <row r="2128" s="23" customFormat="1"/>
    <row r="2129" s="23" customFormat="1"/>
    <row r="2130" s="23" customFormat="1"/>
    <row r="2131" s="23" customFormat="1"/>
    <row r="2132" s="23" customFormat="1"/>
    <row r="2133" s="23" customFormat="1"/>
    <row r="2134" s="23" customFormat="1"/>
    <row r="2135" s="23" customFormat="1"/>
    <row r="2136" s="23" customFormat="1"/>
    <row r="2137" s="23" customFormat="1"/>
    <row r="2138" s="23" customFormat="1"/>
    <row r="2139" s="23" customFormat="1"/>
    <row r="2140" s="23" customFormat="1"/>
    <row r="2141" s="23" customFormat="1"/>
    <row r="2142" s="23" customFormat="1"/>
    <row r="2143" s="23" customFormat="1"/>
    <row r="2144" s="23" customFormat="1"/>
    <row r="2145" s="23" customFormat="1"/>
    <row r="2146" s="23" customFormat="1"/>
    <row r="2147" s="23" customFormat="1"/>
    <row r="2148" s="23" customFormat="1"/>
    <row r="2149" s="23" customFormat="1"/>
    <row r="2150" s="23" customFormat="1"/>
    <row r="2151" s="23" customFormat="1"/>
    <row r="2152" s="23" customFormat="1"/>
    <row r="2153" s="23" customFormat="1"/>
    <row r="2154" s="23" customFormat="1"/>
    <row r="2155" s="23" customFormat="1"/>
    <row r="2156" s="23" customFormat="1"/>
    <row r="2157" s="23" customFormat="1"/>
    <row r="2158" s="23" customFormat="1"/>
    <row r="2159" s="23" customFormat="1"/>
    <row r="2160" s="23" customFormat="1"/>
    <row r="2161" s="23" customFormat="1"/>
    <row r="2162" s="23" customFormat="1"/>
    <row r="2163" s="23" customFormat="1"/>
    <row r="2164" s="23" customFormat="1"/>
    <row r="2165" s="23" customFormat="1"/>
    <row r="2166" s="23" customFormat="1"/>
    <row r="2167" s="23" customFormat="1"/>
    <row r="2168" s="23" customFormat="1"/>
    <row r="2169" s="23" customFormat="1"/>
    <row r="2170" s="23" customFormat="1"/>
    <row r="2171" s="23" customFormat="1"/>
    <row r="2172" s="23" customFormat="1"/>
    <row r="2173" s="23" customFormat="1"/>
    <row r="2174" s="23" customFormat="1"/>
    <row r="2175" s="23" customFormat="1"/>
    <row r="2176" s="23" customFormat="1"/>
    <row r="2177" s="23" customFormat="1"/>
    <row r="2178" s="23" customFormat="1"/>
    <row r="2179" s="23" customFormat="1"/>
    <row r="2180" s="23" customFormat="1"/>
    <row r="2181" s="23" customFormat="1"/>
    <row r="2182" s="23" customFormat="1"/>
    <row r="2183" s="23" customFormat="1"/>
    <row r="2184" s="23" customFormat="1"/>
    <row r="2185" s="23" customFormat="1"/>
    <row r="2186" s="23" customFormat="1"/>
    <row r="2187" s="23" customFormat="1"/>
    <row r="2188" s="23" customFormat="1"/>
    <row r="2189" s="23" customFormat="1"/>
    <row r="2190" s="23" customFormat="1"/>
    <row r="2191" s="23" customFormat="1"/>
    <row r="2192" s="23" customFormat="1"/>
    <row r="2193" s="23" customFormat="1"/>
    <row r="2194" s="23" customFormat="1"/>
    <row r="2195" s="23" customFormat="1"/>
    <row r="2196" s="23" customFormat="1"/>
    <row r="2197" s="23" customFormat="1"/>
    <row r="2198" s="23" customFormat="1"/>
    <row r="2199" s="23" customFormat="1"/>
    <row r="2200" s="23" customFormat="1"/>
    <row r="2201" s="23" customFormat="1"/>
    <row r="2202" s="23" customFormat="1"/>
    <row r="2203" s="23" customFormat="1"/>
    <row r="2204" s="23" customFormat="1"/>
    <row r="2205" s="23" customFormat="1"/>
    <row r="2206" s="23" customFormat="1"/>
    <row r="2207" s="23" customFormat="1"/>
    <row r="2208" s="23" customFormat="1"/>
    <row r="2209" s="23" customFormat="1"/>
    <row r="2210" s="23" customFormat="1"/>
    <row r="2211" s="23" customFormat="1"/>
    <row r="2212" s="23" customFormat="1"/>
    <row r="2213" s="23" customFormat="1"/>
    <row r="2214" s="23" customFormat="1"/>
    <row r="2215" s="23" customFormat="1"/>
    <row r="2216" s="23" customFormat="1"/>
    <row r="2217" s="23" customFormat="1"/>
    <row r="2218" s="23" customFormat="1"/>
    <row r="2219" s="23" customFormat="1"/>
    <row r="2220" s="23" customFormat="1"/>
    <row r="2221" s="23" customFormat="1"/>
    <row r="2222" s="23" customFormat="1"/>
    <row r="2223" s="23" customFormat="1"/>
    <row r="2224" s="23" customFormat="1"/>
    <row r="2225" s="23" customFormat="1"/>
    <row r="2226" s="23" customFormat="1"/>
    <row r="2227" s="23" customFormat="1"/>
    <row r="2228" s="23" customFormat="1"/>
    <row r="2229" s="23" customFormat="1"/>
    <row r="2230" s="23" customFormat="1"/>
    <row r="2231" s="23" customFormat="1"/>
    <row r="2232" s="23" customFormat="1"/>
    <row r="2233" s="23" customFormat="1"/>
    <row r="2234" s="23" customFormat="1"/>
    <row r="2235" s="23" customFormat="1"/>
    <row r="2236" s="23" customFormat="1"/>
    <row r="2237" s="23" customFormat="1"/>
    <row r="2238" s="23" customFormat="1"/>
    <row r="2239" s="23" customFormat="1"/>
    <row r="2240" s="23" customFormat="1"/>
    <row r="2241" s="23" customFormat="1"/>
    <row r="2242" s="23" customFormat="1"/>
    <row r="2243" s="23" customFormat="1"/>
    <row r="2244" s="23" customFormat="1"/>
    <row r="2245" s="23" customFormat="1"/>
    <row r="2246" s="23" customFormat="1"/>
    <row r="2247" s="23" customFormat="1"/>
    <row r="2248" s="23" customFormat="1"/>
    <row r="2249" s="23" customFormat="1"/>
    <row r="2250" s="23" customFormat="1"/>
    <row r="2251" s="23" customFormat="1"/>
    <row r="2252" s="23" customFormat="1"/>
    <row r="2253" s="23" customFormat="1"/>
    <row r="2254" s="23" customFormat="1"/>
    <row r="2255" s="23" customFormat="1"/>
    <row r="2256" s="23" customFormat="1"/>
    <row r="2257" s="23" customFormat="1"/>
    <row r="2258" s="23" customFormat="1"/>
    <row r="2259" s="23" customFormat="1"/>
    <row r="2260" s="23" customFormat="1"/>
    <row r="2261" s="23" customFormat="1"/>
    <row r="2262" s="23" customFormat="1"/>
    <row r="2263" s="23" customFormat="1"/>
    <row r="2264" s="23" customFormat="1"/>
    <row r="2265" s="23" customFormat="1"/>
    <row r="2266" s="23" customFormat="1"/>
    <row r="2267" s="23" customFormat="1"/>
    <row r="2268" s="23" customFormat="1"/>
    <row r="2269" s="23" customFormat="1"/>
    <row r="2270" s="23" customFormat="1"/>
    <row r="2271" s="23" customFormat="1"/>
    <row r="2272" s="23" customFormat="1"/>
    <row r="2273" s="23" customFormat="1"/>
    <row r="2274" s="23" customFormat="1"/>
    <row r="2275" s="23" customFormat="1"/>
    <row r="2276" s="23" customFormat="1"/>
    <row r="2277" s="23" customFormat="1"/>
    <row r="2278" s="23" customFormat="1"/>
    <row r="2279" s="23" customFormat="1"/>
    <row r="2280" s="23" customFormat="1"/>
    <row r="2281" s="23" customFormat="1"/>
    <row r="2282" s="23" customFormat="1"/>
    <row r="2283" s="23" customFormat="1"/>
    <row r="2284" s="23" customFormat="1"/>
    <row r="2285" s="23" customFormat="1"/>
    <row r="2286" s="23" customFormat="1"/>
    <row r="2287" s="23" customFormat="1"/>
    <row r="2288" s="23" customFormat="1"/>
    <row r="2289" s="23" customFormat="1"/>
    <row r="2290" s="23" customFormat="1"/>
    <row r="2291" s="23" customFormat="1"/>
    <row r="2292" s="23" customFormat="1"/>
    <row r="2293" s="23" customFormat="1"/>
    <row r="2294" s="23" customFormat="1"/>
    <row r="2295" s="23" customFormat="1"/>
    <row r="2296" s="23" customFormat="1"/>
    <row r="2297" s="23" customFormat="1"/>
    <row r="2298" s="23" customFormat="1"/>
    <row r="2299" s="23" customFormat="1"/>
    <row r="2300" s="23" customFormat="1"/>
    <row r="2301" s="23" customFormat="1"/>
    <row r="2302" s="23" customFormat="1"/>
    <row r="2303" s="23" customFormat="1"/>
    <row r="2304" s="23" customFormat="1"/>
    <row r="2305" s="23" customFormat="1"/>
    <row r="2306" s="23" customFormat="1"/>
    <row r="2307" s="23" customFormat="1"/>
    <row r="2308" s="23" customFormat="1"/>
    <row r="2309" s="23" customFormat="1"/>
    <row r="2310" s="23" customFormat="1"/>
    <row r="2311" s="23" customFormat="1"/>
    <row r="2312" s="23" customFormat="1"/>
    <row r="2313" s="23" customFormat="1"/>
    <row r="2314" s="23" customFormat="1"/>
    <row r="2315" s="23" customFormat="1"/>
    <row r="2316" s="23" customFormat="1"/>
    <row r="2317" s="23" customFormat="1"/>
    <row r="2318" s="23" customFormat="1"/>
    <row r="2319" s="23" customFormat="1"/>
    <row r="2320" s="23" customFormat="1"/>
    <row r="2321" s="23" customFormat="1"/>
    <row r="2322" s="23" customFormat="1"/>
    <row r="2323" s="23" customFormat="1"/>
    <row r="2324" s="23" customFormat="1"/>
    <row r="2325" s="23" customFormat="1"/>
    <row r="2326" s="23" customFormat="1"/>
    <row r="2327" s="23" customFormat="1"/>
    <row r="2328" s="23" customFormat="1"/>
    <row r="2329" s="23" customFormat="1"/>
    <row r="2330" s="23" customFormat="1"/>
    <row r="2331" s="23" customFormat="1"/>
    <row r="2332" s="23" customFormat="1"/>
    <row r="2333" s="23" customFormat="1"/>
    <row r="2334" s="23" customFormat="1"/>
    <row r="2335" s="23" customFormat="1"/>
    <row r="2336" s="23" customFormat="1"/>
    <row r="2337" s="23" customFormat="1"/>
    <row r="2338" s="23" customFormat="1"/>
    <row r="2339" s="23" customFormat="1"/>
    <row r="2340" s="23" customFormat="1"/>
    <row r="2341" s="23" customFormat="1"/>
    <row r="2342" s="23" customFormat="1"/>
    <row r="2343" s="23" customFormat="1"/>
    <row r="2344" s="23" customFormat="1"/>
    <row r="2345" s="23" customFormat="1"/>
    <row r="2346" s="23" customFormat="1"/>
    <row r="2347" s="23" customFormat="1"/>
    <row r="2348" s="23" customFormat="1"/>
    <row r="2349" s="23" customFormat="1"/>
    <row r="2350" s="23" customFormat="1"/>
    <row r="2351" s="23" customFormat="1"/>
    <row r="2352" s="23" customFormat="1"/>
    <row r="2353" s="23" customFormat="1"/>
    <row r="2354" s="23" customFormat="1"/>
    <row r="2355" s="23" customFormat="1"/>
    <row r="2356" s="23" customFormat="1"/>
    <row r="2357" s="23" customFormat="1"/>
    <row r="2358" s="23" customFormat="1"/>
    <row r="2359" s="23" customFormat="1"/>
    <row r="2360" s="23" customFormat="1"/>
    <row r="2361" s="23" customFormat="1"/>
    <row r="2362" s="23" customFormat="1"/>
    <row r="2363" s="23" customFormat="1"/>
    <row r="2364" s="23" customFormat="1"/>
    <row r="2365" s="23" customFormat="1"/>
    <row r="2366" s="23" customFormat="1"/>
    <row r="2367" s="23" customFormat="1"/>
    <row r="2368" s="23" customFormat="1"/>
    <row r="2369" s="23" customFormat="1"/>
    <row r="2370" s="23" customFormat="1"/>
    <row r="2371" s="23" customFormat="1"/>
    <row r="2372" s="23" customFormat="1"/>
    <row r="2373" s="23" customFormat="1"/>
    <row r="2374" s="23" customFormat="1"/>
    <row r="2375" s="23" customFormat="1"/>
    <row r="2376" s="23" customFormat="1"/>
    <row r="2377" s="23" customFormat="1"/>
    <row r="2378" s="23" customFormat="1"/>
    <row r="2379" s="23" customFormat="1"/>
    <row r="2380" s="23" customFormat="1"/>
    <row r="2381" s="23" customFormat="1"/>
    <row r="2382" s="23" customFormat="1"/>
    <row r="2383" s="23" customFormat="1"/>
    <row r="2384" s="23" customFormat="1"/>
    <row r="2385" s="23" customFormat="1"/>
    <row r="2386" s="23" customFormat="1"/>
    <row r="2387" s="23" customFormat="1"/>
    <row r="2388" s="23" customFormat="1"/>
    <row r="2389" s="23" customFormat="1"/>
    <row r="2390" s="23" customFormat="1"/>
    <row r="2391" s="23" customFormat="1"/>
    <row r="2392" s="23" customFormat="1"/>
    <row r="2393" s="23" customFormat="1"/>
    <row r="2394" s="23" customFormat="1"/>
    <row r="2395" s="23" customFormat="1"/>
    <row r="2396" s="23" customFormat="1"/>
    <row r="2397" s="23" customFormat="1"/>
    <row r="2398" s="23" customFormat="1"/>
    <row r="2399" s="23" customFormat="1"/>
    <row r="2400" s="23" customFormat="1"/>
    <row r="2401" s="23" customFormat="1"/>
    <row r="2402" s="23" customFormat="1"/>
    <row r="2403" s="23" customFormat="1"/>
    <row r="2404" s="23" customFormat="1"/>
    <row r="2405" s="23" customFormat="1"/>
    <row r="2406" s="23" customFormat="1"/>
    <row r="2407" s="23" customFormat="1"/>
    <row r="2408" s="23" customFormat="1"/>
    <row r="2409" s="23" customFormat="1"/>
    <row r="2410" s="23" customFormat="1"/>
    <row r="2411" s="23" customFormat="1"/>
    <row r="2412" s="23" customFormat="1"/>
    <row r="2413" s="23" customFormat="1"/>
    <row r="2414" s="23" customFormat="1"/>
    <row r="2415" s="23" customFormat="1"/>
    <row r="2416" s="23" customFormat="1"/>
    <row r="2417" s="23" customFormat="1"/>
    <row r="2418" s="23" customFormat="1"/>
    <row r="2419" s="23" customFormat="1"/>
    <row r="2420" s="23" customFormat="1"/>
    <row r="2421" s="23" customFormat="1"/>
    <row r="2422" s="23" customFormat="1"/>
    <row r="2423" s="23" customFormat="1"/>
    <row r="2424" s="23" customFormat="1"/>
    <row r="2425" s="23" customFormat="1"/>
    <row r="2426" s="23" customFormat="1"/>
    <row r="2427" s="23" customFormat="1"/>
    <row r="2428" s="23" customFormat="1"/>
    <row r="2429" s="23" customFormat="1"/>
    <row r="2430" s="23" customFormat="1"/>
    <row r="2431" s="23" customFormat="1"/>
    <row r="2432" s="23" customFormat="1"/>
    <row r="2433" s="23" customFormat="1"/>
    <row r="2434" s="23" customFormat="1"/>
    <row r="2435" s="23" customFormat="1"/>
    <row r="2436" s="23" customFormat="1"/>
    <row r="2437" s="23" customFormat="1"/>
    <row r="2438" s="23" customFormat="1"/>
    <row r="2439" s="23" customFormat="1"/>
    <row r="2440" s="23" customFormat="1"/>
    <row r="2441" s="23" customFormat="1"/>
    <row r="2442" s="23" customFormat="1"/>
    <row r="2443" s="23" customFormat="1"/>
    <row r="2444" s="23" customFormat="1"/>
    <row r="2445" s="23" customFormat="1"/>
    <row r="2446" s="23" customFormat="1"/>
    <row r="2447" s="23" customFormat="1"/>
    <row r="2448" s="23" customFormat="1"/>
    <row r="2449" s="23" customFormat="1"/>
    <row r="2450" s="23" customFormat="1"/>
    <row r="2451" s="23" customFormat="1"/>
    <row r="2452" s="23" customFormat="1"/>
    <row r="2453" s="23" customFormat="1"/>
    <row r="2454" s="23" customFormat="1"/>
    <row r="2455" s="23" customFormat="1"/>
    <row r="2456" s="23" customFormat="1"/>
    <row r="2457" s="23" customFormat="1"/>
    <row r="2458" s="23" customFormat="1"/>
    <row r="2459" s="23" customFormat="1"/>
    <row r="2460" s="23" customFormat="1"/>
    <row r="2461" s="23" customFormat="1"/>
    <row r="2462" s="23" customFormat="1"/>
    <row r="2463" s="23" customFormat="1"/>
    <row r="2464" s="23" customFormat="1"/>
    <row r="2465" s="23" customFormat="1"/>
    <row r="2466" s="23" customFormat="1"/>
    <row r="2467" s="23" customFormat="1"/>
    <row r="2468" s="23" customFormat="1"/>
    <row r="2469" s="23" customFormat="1"/>
    <row r="2470" s="23" customFormat="1"/>
    <row r="2471" s="23" customFormat="1"/>
    <row r="2472" s="23" customFormat="1"/>
    <row r="2473" s="23" customFormat="1"/>
    <row r="2474" s="23" customFormat="1"/>
    <row r="2475" s="23" customFormat="1"/>
    <row r="2476" s="23" customFormat="1"/>
    <row r="2477" s="23" customFormat="1"/>
    <row r="2478" s="23" customFormat="1"/>
    <row r="2479" s="23" customFormat="1"/>
    <row r="2480" s="23" customFormat="1"/>
    <row r="2481" s="23" customFormat="1"/>
    <row r="2482" s="23" customFormat="1"/>
    <row r="2483" s="23" customFormat="1"/>
    <row r="2484" s="23" customFormat="1"/>
    <row r="2485" s="23" customFormat="1"/>
    <row r="2486" s="23" customFormat="1"/>
    <row r="2487" s="23" customFormat="1"/>
    <row r="2488" s="23" customFormat="1"/>
    <row r="2489" s="23" customFormat="1"/>
    <row r="2490" s="23" customFormat="1"/>
    <row r="2491" s="23" customFormat="1"/>
    <row r="2492" s="23" customFormat="1"/>
    <row r="2493" s="23" customFormat="1"/>
    <row r="2494" s="23" customFormat="1"/>
    <row r="2495" s="23" customFormat="1"/>
    <row r="2496" s="23" customFormat="1"/>
    <row r="2497" s="23" customFormat="1"/>
    <row r="2498" s="23" customFormat="1"/>
    <row r="2499" s="23" customFormat="1"/>
    <row r="2500" s="23" customFormat="1"/>
    <row r="2501" s="23" customFormat="1"/>
    <row r="2502" s="23" customFormat="1"/>
    <row r="2503" s="23" customFormat="1"/>
    <row r="2504" s="23" customFormat="1"/>
    <row r="2505" s="23" customFormat="1"/>
    <row r="2506" s="23" customFormat="1"/>
    <row r="2507" s="23" customFormat="1"/>
    <row r="2508" s="23" customFormat="1"/>
    <row r="2509" s="23" customFormat="1"/>
    <row r="2510" s="23" customFormat="1"/>
    <row r="2511" s="23" customFormat="1"/>
    <row r="2512" s="23" customFormat="1"/>
    <row r="2513" s="23" customFormat="1"/>
    <row r="2514" s="23" customFormat="1"/>
    <row r="2515" s="23" customFormat="1"/>
    <row r="2516" s="23" customFormat="1"/>
    <row r="2517" s="23" customFormat="1"/>
    <row r="2518" s="23" customFormat="1"/>
    <row r="2519" s="23" customFormat="1"/>
    <row r="2520" s="23" customFormat="1"/>
    <row r="2521" s="23" customFormat="1"/>
    <row r="2522" s="23" customFormat="1"/>
    <row r="2523" s="23" customFormat="1"/>
    <row r="2524" s="23" customFormat="1"/>
    <row r="2525" s="23" customFormat="1"/>
    <row r="2526" s="23" customFormat="1"/>
    <row r="2527" s="23" customFormat="1"/>
    <row r="2528" s="23" customFormat="1"/>
    <row r="2529" s="23" customFormat="1"/>
    <row r="2530" s="23" customFormat="1"/>
    <row r="2531" s="23" customFormat="1"/>
    <row r="2532" s="23" customFormat="1"/>
    <row r="2533" s="23" customFormat="1"/>
    <row r="2534" s="23" customFormat="1"/>
    <row r="2535" s="23" customFormat="1"/>
    <row r="2536" s="23" customFormat="1"/>
    <row r="2537" s="23" customFormat="1"/>
    <row r="2538" s="23" customFormat="1"/>
    <row r="2539" s="23" customFormat="1"/>
    <row r="2540" s="23" customFormat="1"/>
    <row r="2541" s="23" customFormat="1"/>
    <row r="2542" s="23" customFormat="1"/>
    <row r="2543" s="23" customFormat="1"/>
    <row r="2544" s="23" customFormat="1"/>
    <row r="2545" s="23" customFormat="1"/>
    <row r="2546" s="23" customFormat="1"/>
    <row r="2547" s="23" customFormat="1"/>
    <row r="2548" s="23" customFormat="1"/>
    <row r="2549" s="23" customFormat="1"/>
    <row r="2550" s="23" customFormat="1"/>
    <row r="2551" s="23" customFormat="1"/>
    <row r="2552" s="23" customFormat="1"/>
    <row r="2553" s="23" customFormat="1"/>
    <row r="2554" s="23" customFormat="1"/>
    <row r="2555" s="23" customFormat="1"/>
    <row r="2556" s="23" customFormat="1"/>
    <row r="2557" s="23" customFormat="1"/>
    <row r="2558" s="23" customFormat="1"/>
    <row r="2559" s="23" customFormat="1"/>
    <row r="2560" s="23" customFormat="1"/>
    <row r="2561" s="23" customFormat="1"/>
    <row r="2562" s="23" customFormat="1"/>
    <row r="2563" s="23" customFormat="1"/>
    <row r="2564" s="23" customFormat="1"/>
    <row r="2565" s="23" customFormat="1"/>
    <row r="2566" s="23" customFormat="1"/>
    <row r="2567" s="23" customFormat="1"/>
    <row r="2568" s="23" customFormat="1"/>
    <row r="2569" s="23" customFormat="1"/>
    <row r="2570" s="23" customFormat="1"/>
    <row r="2571" s="23" customFormat="1"/>
    <row r="2572" s="23" customFormat="1"/>
    <row r="2573" s="23" customFormat="1"/>
    <row r="2574" s="23" customFormat="1"/>
    <row r="2575" s="23" customFormat="1"/>
    <row r="2576" s="23" customFormat="1"/>
    <row r="2577" s="23" customFormat="1"/>
    <row r="2578" s="23" customFormat="1"/>
    <row r="2579" s="23" customFormat="1"/>
    <row r="2580" s="23" customFormat="1"/>
    <row r="2581" s="23" customFormat="1"/>
    <row r="2582" s="23" customFormat="1"/>
    <row r="2583" s="23" customFormat="1"/>
    <row r="2584" s="23" customFormat="1"/>
    <row r="2585" s="23" customFormat="1"/>
    <row r="2586" s="23" customFormat="1"/>
    <row r="2587" s="23" customFormat="1"/>
    <row r="2588" s="23" customFormat="1"/>
    <row r="2589" s="23" customFormat="1"/>
    <row r="2590" s="23" customFormat="1"/>
    <row r="2591" s="23" customFormat="1"/>
    <row r="2592" s="23" customFormat="1"/>
    <row r="2593" s="23" customFormat="1"/>
    <row r="2594" s="23" customFormat="1"/>
    <row r="2595" s="23" customFormat="1"/>
    <row r="2596" s="23" customFormat="1"/>
    <row r="2597" s="23" customFormat="1"/>
    <row r="2598" s="23" customFormat="1"/>
    <row r="2599" s="23" customFormat="1"/>
    <row r="2600" s="23" customFormat="1"/>
    <row r="2601" s="23" customFormat="1"/>
    <row r="2602" s="23" customFormat="1"/>
    <row r="2603" s="23" customFormat="1"/>
    <row r="2604" s="23" customFormat="1"/>
    <row r="2605" s="23" customFormat="1"/>
    <row r="2606" s="23" customFormat="1"/>
    <row r="2607" s="23" customFormat="1"/>
    <row r="2608" s="23" customFormat="1"/>
    <row r="2609" s="23" customFormat="1"/>
    <row r="2610" s="23" customFormat="1"/>
    <row r="2611" s="23" customFormat="1"/>
    <row r="2612" s="23" customFormat="1"/>
    <row r="2613" s="23" customFormat="1"/>
    <row r="2614" s="23" customFormat="1"/>
    <row r="2615" s="23" customFormat="1"/>
    <row r="2616" s="23" customFormat="1"/>
    <row r="2617" s="23" customFormat="1"/>
    <row r="2618" s="23" customFormat="1"/>
    <row r="2619" s="23" customFormat="1"/>
    <row r="2620" s="23" customFormat="1"/>
    <row r="2621" s="23" customFormat="1"/>
    <row r="2622" s="23" customFormat="1"/>
    <row r="2623" s="23" customFormat="1"/>
    <row r="2624" s="23" customFormat="1"/>
    <row r="2625" s="23" customFormat="1"/>
    <row r="2626" s="23" customFormat="1"/>
    <row r="2627" s="23" customFormat="1"/>
    <row r="2628" s="23" customFormat="1"/>
    <row r="2629" s="23" customFormat="1"/>
    <row r="2630" s="23" customFormat="1"/>
    <row r="2631" s="23" customFormat="1"/>
    <row r="2632" s="23" customFormat="1"/>
    <row r="2633" s="23" customFormat="1"/>
    <row r="2634" s="23" customFormat="1"/>
    <row r="2635" s="23" customFormat="1"/>
    <row r="2636" s="23" customFormat="1"/>
    <row r="2637" s="23" customFormat="1"/>
    <row r="2638" s="23" customFormat="1"/>
    <row r="2639" s="23" customFormat="1"/>
    <row r="2640" s="23" customFormat="1"/>
    <row r="2641" s="23" customFormat="1"/>
    <row r="2642" s="23" customFormat="1"/>
    <row r="2643" s="23" customFormat="1"/>
    <row r="2644" s="23" customFormat="1"/>
    <row r="2645" s="23" customFormat="1"/>
    <row r="2646" s="23" customFormat="1"/>
    <row r="2647" s="23" customFormat="1"/>
    <row r="2648" s="23" customFormat="1"/>
    <row r="2649" s="23" customFormat="1"/>
    <row r="2650" s="23" customFormat="1"/>
    <row r="2651" s="23" customFormat="1"/>
    <row r="2652" s="23" customFormat="1"/>
    <row r="2653" s="23" customFormat="1"/>
    <row r="2654" s="23" customFormat="1"/>
    <row r="2655" s="23" customFormat="1"/>
    <row r="2656" s="23" customFormat="1"/>
    <row r="2657" s="23" customFormat="1"/>
    <row r="2658" s="23" customFormat="1"/>
    <row r="2659" s="23" customFormat="1"/>
    <row r="2660" s="23" customFormat="1"/>
    <row r="2661" s="23" customFormat="1"/>
    <row r="2662" s="23" customFormat="1"/>
    <row r="2663" s="23" customFormat="1"/>
    <row r="2664" s="23" customFormat="1"/>
    <row r="2665" s="23" customFormat="1"/>
    <row r="2666" s="23" customFormat="1"/>
    <row r="2667" s="23" customFormat="1"/>
    <row r="2668" s="23" customFormat="1"/>
    <row r="2669" s="23" customFormat="1"/>
    <row r="2670" s="23" customFormat="1"/>
    <row r="2671" s="23" customFormat="1"/>
    <row r="2672" s="23" customFormat="1"/>
    <row r="2673" s="23" customFormat="1"/>
    <row r="2674" s="23" customFormat="1"/>
    <row r="2675" s="23" customFormat="1"/>
    <row r="2676" s="23" customFormat="1"/>
    <row r="2677" s="23" customFormat="1"/>
    <row r="2678" s="23" customFormat="1"/>
    <row r="2679" s="23" customFormat="1"/>
    <row r="2680" s="23" customFormat="1"/>
    <row r="2681" s="23" customFormat="1"/>
    <row r="2682" s="23" customFormat="1"/>
    <row r="2683" s="23" customFormat="1"/>
    <row r="2684" s="23" customFormat="1"/>
    <row r="2685" s="23" customFormat="1"/>
    <row r="2686" s="23" customFormat="1"/>
    <row r="2687" s="23" customFormat="1"/>
    <row r="2688" s="23" customFormat="1"/>
    <row r="2689" s="23" customFormat="1"/>
    <row r="2690" s="23" customFormat="1"/>
    <row r="2691" s="23" customFormat="1"/>
    <row r="2692" s="23" customFormat="1"/>
    <row r="2693" s="23" customFormat="1"/>
    <row r="2694" s="23" customFormat="1"/>
    <row r="2695" s="23" customFormat="1"/>
    <row r="2696" s="23" customFormat="1"/>
    <row r="2697" s="23" customFormat="1"/>
    <row r="2698" s="23" customFormat="1"/>
    <row r="2699" s="23" customFormat="1"/>
    <row r="2700" s="23" customFormat="1"/>
    <row r="2701" s="23" customFormat="1"/>
    <row r="2702" s="23" customFormat="1"/>
    <row r="2703" s="23" customFormat="1"/>
    <row r="2704" s="23" customFormat="1"/>
    <row r="2705" s="23" customFormat="1"/>
    <row r="2706" s="23" customFormat="1"/>
    <row r="2707" s="23" customFormat="1"/>
    <row r="2708" s="23" customFormat="1"/>
    <row r="2709" s="23" customFormat="1"/>
    <row r="2710" s="23" customFormat="1"/>
    <row r="2711" s="23" customFormat="1"/>
    <row r="2712" s="23" customFormat="1"/>
    <row r="2713" s="23" customFormat="1"/>
    <row r="2714" s="23" customFormat="1"/>
    <row r="2715" s="23" customFormat="1"/>
    <row r="2716" s="23" customFormat="1"/>
    <row r="2717" s="23" customFormat="1"/>
    <row r="2718" s="23" customFormat="1"/>
    <row r="2719" s="23" customFormat="1"/>
    <row r="2720" s="23" customFormat="1"/>
    <row r="2721" s="23" customFormat="1"/>
    <row r="2722" s="23" customFormat="1"/>
    <row r="2723" s="23" customFormat="1"/>
    <row r="2724" s="23" customFormat="1"/>
    <row r="2725" s="23" customFormat="1"/>
    <row r="2726" s="23" customFormat="1"/>
    <row r="2727" s="23" customFormat="1"/>
    <row r="2728" s="23" customFormat="1"/>
    <row r="2729" s="23" customFormat="1"/>
    <row r="2730" s="23" customFormat="1"/>
    <row r="2731" s="23" customFormat="1"/>
    <row r="2732" s="23" customFormat="1"/>
    <row r="2733" s="23" customFormat="1"/>
    <row r="2734" s="23" customFormat="1"/>
    <row r="2735" s="23" customFormat="1"/>
    <row r="2736" s="23" customFormat="1"/>
    <row r="2737" s="23" customFormat="1"/>
    <row r="2738" s="23" customFormat="1"/>
    <row r="2739" s="23" customFormat="1"/>
    <row r="2740" s="23" customFormat="1"/>
    <row r="2741" s="23" customFormat="1"/>
    <row r="2742" s="23" customFormat="1"/>
    <row r="2743" s="23" customFormat="1"/>
    <row r="2744" s="23" customFormat="1"/>
    <row r="2745" s="23" customFormat="1"/>
    <row r="2746" s="23" customFormat="1"/>
    <row r="2747" s="23" customFormat="1"/>
    <row r="2748" s="23" customFormat="1"/>
    <row r="2749" s="23" customFormat="1"/>
    <row r="2750" s="23" customFormat="1"/>
    <row r="2751" s="23" customFormat="1"/>
    <row r="2752" s="23" customFormat="1"/>
    <row r="2753" s="23" customFormat="1"/>
    <row r="2754" s="23" customFormat="1"/>
    <row r="2755" s="23" customFormat="1"/>
    <row r="2756" s="23" customFormat="1"/>
    <row r="2757" s="23" customFormat="1"/>
    <row r="2758" s="23" customFormat="1"/>
    <row r="2759" s="23" customFormat="1"/>
    <row r="2760" s="23" customFormat="1"/>
    <row r="2761" s="23" customFormat="1"/>
    <row r="2762" s="23" customFormat="1"/>
    <row r="2763" s="23" customFormat="1"/>
    <row r="2764" s="23" customFormat="1"/>
    <row r="2765" s="23" customFormat="1"/>
    <row r="2766" s="23" customFormat="1"/>
    <row r="2767" s="23" customFormat="1"/>
    <row r="2768" s="23" customFormat="1"/>
    <row r="2769" s="23" customFormat="1"/>
    <row r="2770" s="23" customFormat="1"/>
    <row r="2771" s="23" customFormat="1"/>
    <row r="2772" s="23" customFormat="1"/>
    <row r="2773" s="23" customFormat="1"/>
    <row r="2774" s="23" customFormat="1"/>
    <row r="2775" s="23" customFormat="1"/>
    <row r="2776" s="23" customFormat="1"/>
    <row r="2777" s="23" customFormat="1"/>
    <row r="2778" s="23" customFormat="1"/>
    <row r="2779" s="23" customFormat="1"/>
    <row r="2780" s="23" customFormat="1"/>
    <row r="2781" s="23" customFormat="1"/>
    <row r="2782" s="23" customFormat="1"/>
    <row r="2783" s="23" customFormat="1"/>
    <row r="2784" s="23" customFormat="1"/>
    <row r="2785" s="23" customFormat="1"/>
    <row r="2786" s="23" customFormat="1"/>
    <row r="2787" s="23" customFormat="1"/>
    <row r="2788" s="23" customFormat="1"/>
    <row r="2789" s="23" customFormat="1"/>
    <row r="2790" s="23" customFormat="1"/>
    <row r="2791" s="23" customFormat="1"/>
    <row r="2792" s="23" customFormat="1"/>
    <row r="2793" s="23" customFormat="1"/>
    <row r="2794" s="23" customFormat="1"/>
    <row r="2795" s="23" customFormat="1"/>
    <row r="2796" s="23" customFormat="1"/>
    <row r="2797" s="23" customFormat="1"/>
    <row r="2798" s="23" customFormat="1"/>
    <row r="2799" s="23" customFormat="1"/>
    <row r="2800" s="23" customFormat="1"/>
    <row r="2801" s="23" customFormat="1"/>
    <row r="2802" s="23" customFormat="1"/>
    <row r="2803" s="23" customFormat="1"/>
    <row r="2804" s="23" customFormat="1"/>
    <row r="2805" s="23" customFormat="1"/>
    <row r="2806" s="23" customFormat="1"/>
    <row r="2807" s="23" customFormat="1"/>
    <row r="2808" s="23" customFormat="1"/>
    <row r="2809" s="23" customFormat="1"/>
    <row r="2810" s="23" customFormat="1"/>
    <row r="2811" s="23" customFormat="1"/>
    <row r="2812" s="23" customFormat="1"/>
    <row r="2813" s="23" customFormat="1"/>
    <row r="2814" s="23" customFormat="1"/>
    <row r="2815" s="23" customFormat="1"/>
    <row r="2816" s="23" customFormat="1"/>
    <row r="2817" s="23" customFormat="1"/>
    <row r="2818" s="23" customFormat="1"/>
    <row r="2819" s="23" customFormat="1"/>
    <row r="2820" s="23" customFormat="1"/>
    <row r="2821" s="23" customFormat="1"/>
    <row r="2822" s="23" customFormat="1"/>
    <row r="2823" s="23" customFormat="1"/>
    <row r="2824" s="23" customFormat="1"/>
    <row r="2825" s="23" customFormat="1"/>
    <row r="2826" s="23" customFormat="1"/>
    <row r="2827" s="23" customFormat="1"/>
    <row r="2828" s="23" customFormat="1"/>
    <row r="2829" s="23" customFormat="1"/>
    <row r="2830" s="23" customFormat="1"/>
    <row r="2831" s="23" customFormat="1"/>
    <row r="2832" s="23" customFormat="1"/>
    <row r="2833" s="23" customFormat="1"/>
    <row r="2834" s="23" customFormat="1"/>
    <row r="2835" s="23" customFormat="1"/>
    <row r="2836" s="23" customFormat="1"/>
    <row r="2837" s="23" customFormat="1"/>
    <row r="2838" s="23" customFormat="1"/>
    <row r="2839" s="23" customFormat="1"/>
    <row r="2840" s="23" customFormat="1"/>
    <row r="2841" s="23" customFormat="1"/>
    <row r="2842" s="23" customFormat="1"/>
    <row r="2843" s="23" customFormat="1"/>
    <row r="2844" s="23" customFormat="1"/>
    <row r="2845" s="23" customFormat="1"/>
    <row r="2846" s="23" customFormat="1"/>
    <row r="2847" s="23" customFormat="1"/>
    <row r="2848" s="23" customFormat="1"/>
    <row r="2849" s="23" customFormat="1"/>
    <row r="2850" s="23" customFormat="1"/>
    <row r="2851" s="23" customFormat="1"/>
    <row r="2852" s="23" customFormat="1"/>
    <row r="2853" s="23" customFormat="1"/>
    <row r="2854" s="23" customFormat="1"/>
    <row r="2855" s="23" customFormat="1"/>
    <row r="2856" s="23" customFormat="1"/>
    <row r="2857" s="23" customFormat="1"/>
    <row r="2858" s="23" customFormat="1"/>
    <row r="2859" s="23" customFormat="1"/>
    <row r="2860" s="23" customFormat="1"/>
    <row r="2861" s="23" customFormat="1"/>
    <row r="2862" s="23" customFormat="1"/>
    <row r="2863" s="23" customFormat="1"/>
    <row r="2864" s="23" customFormat="1"/>
    <row r="2865" s="23" customFormat="1"/>
    <row r="2866" s="23" customFormat="1"/>
    <row r="2867" s="23" customFormat="1"/>
    <row r="2868" s="23" customFormat="1"/>
    <row r="2869" s="23" customFormat="1"/>
    <row r="2870" s="23" customFormat="1"/>
    <row r="2871" s="23" customFormat="1"/>
    <row r="2872" s="23" customFormat="1"/>
    <row r="2873" s="23" customFormat="1"/>
    <row r="2874" s="23" customFormat="1"/>
    <row r="2875" s="23" customFormat="1"/>
    <row r="2876" s="23" customFormat="1"/>
    <row r="2877" s="23" customFormat="1"/>
    <row r="2878" s="23" customFormat="1"/>
    <row r="2879" s="23" customFormat="1"/>
    <row r="2880" s="23" customFormat="1"/>
    <row r="2881" s="23" customFormat="1"/>
    <row r="2882" s="23" customFormat="1"/>
    <row r="2883" s="23" customFormat="1"/>
    <row r="2884" s="23" customFormat="1"/>
    <row r="2885" s="23" customFormat="1"/>
    <row r="2886" s="23" customFormat="1"/>
    <row r="2887" s="23" customFormat="1"/>
    <row r="2888" s="23" customFormat="1"/>
    <row r="2889" s="23" customFormat="1"/>
    <row r="2890" s="23" customFormat="1"/>
    <row r="2891" s="23" customFormat="1"/>
    <row r="2892" s="23" customFormat="1"/>
    <row r="2893" s="23" customFormat="1"/>
    <row r="2894" s="23" customFormat="1"/>
    <row r="2895" s="23" customFormat="1"/>
    <row r="2896" s="23" customFormat="1"/>
    <row r="2897" s="23" customFormat="1"/>
    <row r="2898" s="23" customFormat="1"/>
    <row r="2899" s="23" customFormat="1"/>
    <row r="2900" s="23" customFormat="1"/>
    <row r="2901" s="23" customFormat="1"/>
    <row r="2902" s="23" customFormat="1"/>
    <row r="2903" s="23" customFormat="1"/>
    <row r="2904" s="23" customFormat="1"/>
    <row r="2905" s="23" customFormat="1"/>
    <row r="2906" s="23" customFormat="1"/>
    <row r="2907" s="23" customFormat="1"/>
    <row r="2908" s="23" customFormat="1"/>
    <row r="2909" s="23" customFormat="1"/>
    <row r="2910" s="23" customFormat="1"/>
    <row r="2911" s="23" customFormat="1"/>
    <row r="2912" s="23" customFormat="1"/>
    <row r="2913" s="23" customFormat="1"/>
    <row r="2914" s="23" customFormat="1"/>
    <row r="2915" s="23" customFormat="1"/>
    <row r="2916" s="23" customFormat="1"/>
    <row r="2917" s="23" customFormat="1"/>
    <row r="2918" s="23" customFormat="1"/>
    <row r="2919" s="23" customFormat="1"/>
    <row r="2920" s="23" customFormat="1"/>
    <row r="2921" s="23" customFormat="1"/>
    <row r="2922" s="23" customFormat="1"/>
    <row r="2923" s="23" customFormat="1"/>
    <row r="2924" s="23" customFormat="1"/>
    <row r="2925" s="23" customFormat="1"/>
    <row r="2926" s="23" customFormat="1"/>
    <row r="2927" s="23" customFormat="1"/>
    <row r="2928" s="23" customFormat="1"/>
    <row r="2929" s="23" customFormat="1"/>
    <row r="2930" s="23" customFormat="1"/>
    <row r="2931" s="23" customFormat="1"/>
    <row r="2932" s="23" customFormat="1"/>
    <row r="2933" s="23" customFormat="1"/>
    <row r="2934" s="23" customFormat="1"/>
    <row r="2935" s="23" customFormat="1"/>
    <row r="2936" s="23" customFormat="1"/>
    <row r="2937" s="23" customFormat="1"/>
    <row r="2938" s="23" customFormat="1"/>
    <row r="2939" s="23" customFormat="1"/>
    <row r="2940" s="23" customFormat="1"/>
    <row r="2941" s="23" customFormat="1"/>
    <row r="2942" s="23" customFormat="1"/>
    <row r="2943" s="23" customFormat="1"/>
    <row r="2944" s="23" customFormat="1"/>
    <row r="2945" s="23" customFormat="1"/>
    <row r="2946" s="23" customFormat="1"/>
    <row r="2947" s="23" customFormat="1"/>
    <row r="2948" s="23" customFormat="1"/>
    <row r="2949" s="23" customFormat="1"/>
    <row r="2950" s="23" customFormat="1"/>
    <row r="2951" s="23" customFormat="1"/>
    <row r="2952" s="23" customFormat="1"/>
    <row r="2953" s="23" customFormat="1"/>
    <row r="2954" s="23" customFormat="1"/>
    <row r="2955" s="23" customFormat="1"/>
    <row r="2956" s="23" customFormat="1"/>
    <row r="2957" s="23" customFormat="1"/>
    <row r="2958" s="23" customFormat="1"/>
    <row r="2959" s="23" customFormat="1"/>
    <row r="2960" s="23" customFormat="1"/>
    <row r="2961" s="23" customFormat="1"/>
    <row r="2962" s="23" customFormat="1"/>
    <row r="2963" s="23" customFormat="1"/>
    <row r="2964" s="23" customFormat="1"/>
    <row r="2965" s="23" customFormat="1"/>
    <row r="2966" s="23" customFormat="1"/>
    <row r="2967" s="23" customFormat="1"/>
    <row r="2968" s="23" customFormat="1"/>
    <row r="2969" s="23" customFormat="1"/>
    <row r="2970" s="23" customFormat="1"/>
    <row r="2971" s="23" customFormat="1"/>
    <row r="2972" s="23" customFormat="1"/>
    <row r="2973" s="23" customFormat="1"/>
    <row r="2974" s="23" customFormat="1"/>
    <row r="2975" s="23" customFormat="1"/>
    <row r="2976" s="23" customFormat="1"/>
    <row r="2977" s="23" customFormat="1"/>
    <row r="2978" s="23" customFormat="1"/>
    <row r="2979" s="23" customFormat="1"/>
    <row r="2980" s="23" customFormat="1"/>
    <row r="2981" s="23" customFormat="1"/>
    <row r="2982" s="23" customFormat="1"/>
    <row r="2983" s="23" customFormat="1"/>
    <row r="2984" s="23" customFormat="1"/>
    <row r="2985" s="23" customFormat="1"/>
    <row r="2986" s="23" customFormat="1"/>
    <row r="2987" s="23" customFormat="1"/>
    <row r="2988" s="23" customFormat="1"/>
    <row r="2989" s="23" customFormat="1"/>
    <row r="2990" s="23" customFormat="1"/>
    <row r="2991" s="23" customFormat="1"/>
    <row r="2992" s="23" customFormat="1"/>
    <row r="2993" s="23" customFormat="1"/>
    <row r="2994" s="23" customFormat="1"/>
    <row r="2995" s="23" customFormat="1"/>
    <row r="2996" s="23" customFormat="1"/>
    <row r="2997" s="23" customFormat="1"/>
    <row r="2998" s="23" customFormat="1"/>
    <row r="2999" s="23" customFormat="1"/>
    <row r="3000" s="23" customFormat="1"/>
    <row r="3001" s="23" customFormat="1"/>
    <row r="3002" s="23" customFormat="1"/>
    <row r="3003" s="23" customFormat="1"/>
    <row r="3004" s="23" customFormat="1"/>
    <row r="3005" s="23" customFormat="1"/>
    <row r="3006" s="23" customFormat="1"/>
    <row r="3007" s="23" customFormat="1"/>
    <row r="3008" s="23" customFormat="1"/>
    <row r="3009" s="23" customFormat="1"/>
    <row r="3010" s="23" customFormat="1"/>
    <row r="3011" s="23" customFormat="1"/>
    <row r="3012" s="23" customFormat="1"/>
    <row r="3013" s="23" customFormat="1"/>
    <row r="3014" s="23" customFormat="1"/>
    <row r="3015" s="23" customFormat="1"/>
    <row r="3016" s="23" customFormat="1"/>
    <row r="3017" s="23" customFormat="1"/>
    <row r="3018" s="23" customFormat="1"/>
    <row r="3019" s="23" customFormat="1"/>
    <row r="3020" s="23" customFormat="1"/>
    <row r="3021" s="23" customFormat="1"/>
    <row r="3022" s="23" customFormat="1"/>
    <row r="3023" s="23" customFormat="1"/>
    <row r="3024" s="23" customFormat="1"/>
    <row r="3025" s="23" customFormat="1"/>
    <row r="3026" s="23" customFormat="1"/>
    <row r="3027" s="23" customFormat="1"/>
    <row r="3028" s="23" customFormat="1"/>
    <row r="3029" s="23" customFormat="1"/>
    <row r="3030" s="23" customFormat="1"/>
    <row r="3031" s="23" customFormat="1"/>
    <row r="3032" s="23" customFormat="1"/>
    <row r="3033" s="23" customFormat="1"/>
    <row r="3034" s="23" customFormat="1"/>
    <row r="3035" s="23" customFormat="1"/>
    <row r="3036" s="23" customFormat="1"/>
    <row r="3037" s="23" customFormat="1"/>
    <row r="3038" s="23" customFormat="1"/>
    <row r="3039" s="23" customFormat="1"/>
    <row r="3040" s="23" customFormat="1"/>
    <row r="3041" s="23" customFormat="1"/>
    <row r="3042" s="23" customFormat="1"/>
    <row r="3043" s="23" customFormat="1"/>
    <row r="3044" s="23" customFormat="1"/>
    <row r="3045" s="23" customFormat="1"/>
    <row r="3046" s="23" customFormat="1"/>
    <row r="3047" s="23" customFormat="1"/>
    <row r="3048" s="23" customFormat="1"/>
    <row r="3049" s="23" customFormat="1"/>
    <row r="3050" s="23" customFormat="1"/>
    <row r="3051" s="23" customFormat="1"/>
    <row r="3052" s="23" customFormat="1"/>
    <row r="3053" s="23" customFormat="1"/>
    <row r="3054" s="23" customFormat="1"/>
    <row r="3055" s="23" customFormat="1"/>
    <row r="3056" s="23" customFormat="1"/>
    <row r="3057" s="23" customFormat="1"/>
    <row r="3058" s="23" customFormat="1"/>
    <row r="3059" s="23" customFormat="1"/>
    <row r="3060" s="23" customFormat="1"/>
    <row r="3061" s="23" customFormat="1"/>
    <row r="3062" s="23" customFormat="1"/>
    <row r="3063" s="23" customFormat="1"/>
    <row r="3064" s="23" customFormat="1"/>
    <row r="3065" s="23" customFormat="1"/>
    <row r="3066" s="23" customFormat="1"/>
    <row r="3067" s="23" customFormat="1"/>
    <row r="3068" s="23" customFormat="1"/>
    <row r="3069" s="23" customFormat="1"/>
    <row r="3070" s="23" customFormat="1"/>
    <row r="3071" s="23" customFormat="1"/>
    <row r="3072" s="23" customFormat="1"/>
    <row r="3073" s="23" customFormat="1"/>
    <row r="3074" s="23" customFormat="1"/>
    <row r="3075" s="23" customFormat="1"/>
    <row r="3076" s="23" customFormat="1"/>
    <row r="3077" s="23" customFormat="1"/>
    <row r="3078" s="23" customFormat="1"/>
    <row r="3079" s="23" customFormat="1"/>
    <row r="3080" s="23" customFormat="1"/>
    <row r="3081" s="23" customFormat="1"/>
    <row r="3082" s="23" customFormat="1"/>
    <row r="3083" s="23" customFormat="1"/>
    <row r="3084" s="23" customFormat="1"/>
    <row r="3085" s="23" customFormat="1"/>
    <row r="3086" s="23" customFormat="1"/>
    <row r="3087" s="23" customFormat="1"/>
    <row r="3088" s="23" customFormat="1"/>
    <row r="3089" s="23" customFormat="1"/>
    <row r="3090" s="23" customFormat="1"/>
    <row r="3091" s="23" customFormat="1"/>
    <row r="3092" s="23" customFormat="1"/>
    <row r="3093" s="23" customFormat="1"/>
    <row r="3094" s="23" customFormat="1"/>
    <row r="3095" s="23" customFormat="1"/>
    <row r="3096" s="23" customFormat="1"/>
    <row r="3097" s="23" customFormat="1"/>
    <row r="3098" s="23" customFormat="1"/>
    <row r="3099" s="23" customFormat="1"/>
    <row r="3100" s="23" customFormat="1"/>
    <row r="3101" s="23" customFormat="1"/>
    <row r="3102" s="23" customFormat="1"/>
    <row r="3103" s="23" customFormat="1"/>
    <row r="3104" s="23" customFormat="1"/>
    <row r="3105" s="23" customFormat="1"/>
    <row r="3106" s="23" customFormat="1"/>
    <row r="3107" s="23" customFormat="1"/>
    <row r="3108" s="23" customFormat="1"/>
    <row r="3109" s="23" customFormat="1"/>
    <row r="3110" s="23" customFormat="1"/>
    <row r="3111" s="23" customFormat="1"/>
    <row r="3112" s="23" customFormat="1"/>
    <row r="3113" s="23" customFormat="1"/>
    <row r="3114" s="23" customFormat="1"/>
    <row r="3115" s="23" customFormat="1"/>
    <row r="3116" s="23" customFormat="1"/>
    <row r="3117" s="23" customFormat="1"/>
    <row r="3118" s="23" customFormat="1"/>
    <row r="3119" s="23" customFormat="1"/>
    <row r="3120" s="23" customFormat="1"/>
    <row r="3121" s="23" customFormat="1"/>
    <row r="3122" s="23" customFormat="1"/>
    <row r="3123" s="23" customFormat="1"/>
    <row r="3124" s="23" customFormat="1"/>
    <row r="3125" s="23" customFormat="1"/>
    <row r="3126" s="23" customFormat="1"/>
    <row r="3127" s="23" customFormat="1"/>
    <row r="3128" s="23" customFormat="1"/>
    <row r="3129" s="23" customFormat="1"/>
    <row r="3130" s="23" customFormat="1"/>
    <row r="3131" s="23" customFormat="1"/>
    <row r="3132" s="23" customFormat="1"/>
    <row r="3133" s="23" customFormat="1"/>
    <row r="3134" s="23" customFormat="1"/>
    <row r="3135" s="23" customFormat="1"/>
    <row r="3136" s="23" customFormat="1"/>
    <row r="3137" s="23" customFormat="1"/>
    <row r="3138" s="23" customFormat="1"/>
    <row r="3139" s="23" customFormat="1"/>
    <row r="3140" s="23" customFormat="1"/>
    <row r="3141" s="23" customFormat="1"/>
    <row r="3142" s="23" customFormat="1"/>
    <row r="3143" s="23" customFormat="1"/>
    <row r="3144" s="23" customFormat="1"/>
    <row r="3145" s="23" customFormat="1"/>
    <row r="3146" s="23" customFormat="1"/>
    <row r="3147" s="23" customFormat="1"/>
    <row r="3148" s="23" customFormat="1"/>
    <row r="3149" s="23" customFormat="1"/>
    <row r="3150" s="23" customFormat="1"/>
    <row r="3151" s="23" customFormat="1"/>
    <row r="3152" s="23" customFormat="1"/>
    <row r="3153" s="23" customFormat="1"/>
    <row r="3154" s="23" customFormat="1"/>
    <row r="3155" s="23" customFormat="1"/>
    <row r="3156" s="23" customFormat="1"/>
    <row r="3157" s="23" customFormat="1"/>
    <row r="3158" s="23" customFormat="1"/>
    <row r="3159" s="23" customFormat="1"/>
    <row r="3160" s="23" customFormat="1"/>
    <row r="3161" s="23" customFormat="1"/>
    <row r="3162" s="23" customFormat="1"/>
    <row r="3163" s="23" customFormat="1"/>
    <row r="3164" s="23" customFormat="1"/>
    <row r="3165" s="23" customFormat="1"/>
    <row r="3166" s="23" customFormat="1"/>
    <row r="3167" s="23" customFormat="1"/>
    <row r="3168" s="23" customFormat="1"/>
    <row r="3169" s="23" customFormat="1"/>
    <row r="3170" s="23" customFormat="1"/>
    <row r="3171" s="23" customFormat="1"/>
    <row r="3172" s="23" customFormat="1"/>
    <row r="3173" s="23" customFormat="1"/>
    <row r="3174" s="23" customFormat="1"/>
    <row r="3175" s="23" customFormat="1"/>
    <row r="3176" s="23" customFormat="1"/>
    <row r="3177" s="23" customFormat="1"/>
    <row r="3178" s="23" customFormat="1"/>
    <row r="3179" s="23" customFormat="1"/>
    <row r="3180" s="23" customFormat="1"/>
    <row r="3181" s="23" customFormat="1"/>
    <row r="3182" s="23" customFormat="1"/>
    <row r="3183" s="23" customFormat="1"/>
    <row r="3184" s="23" customFormat="1"/>
    <row r="3185" s="23" customFormat="1"/>
    <row r="3186" s="23" customFormat="1"/>
    <row r="3187" s="23" customFormat="1"/>
    <row r="3188" s="23" customFormat="1"/>
    <row r="3189" s="23" customFormat="1"/>
    <row r="3190" s="23" customFormat="1"/>
    <row r="3191" s="23" customFormat="1"/>
    <row r="3192" s="23" customFormat="1"/>
    <row r="3193" s="23" customFormat="1"/>
    <row r="3194" s="23" customFormat="1"/>
    <row r="3195" s="23" customFormat="1"/>
    <row r="3196" s="23" customFormat="1"/>
    <row r="3197" s="23" customFormat="1"/>
    <row r="3198" s="23" customFormat="1"/>
    <row r="3199" s="23" customFormat="1"/>
    <row r="3200" s="23" customFormat="1"/>
    <row r="3201" s="23" customFormat="1"/>
    <row r="3202" s="23" customFormat="1"/>
    <row r="3203" s="23" customFormat="1"/>
    <row r="3204" s="23" customFormat="1"/>
    <row r="3205" s="23" customFormat="1"/>
    <row r="3206" s="23" customFormat="1"/>
    <row r="3207" s="23" customFormat="1"/>
    <row r="3208" s="23" customFormat="1"/>
    <row r="3209" s="23" customFormat="1"/>
    <row r="3210" s="23" customFormat="1"/>
    <row r="3211" s="23" customFormat="1"/>
    <row r="3212" s="23" customFormat="1"/>
    <row r="3213" s="23" customFormat="1"/>
    <row r="3214" s="23" customFormat="1"/>
    <row r="3215" s="23" customFormat="1"/>
    <row r="3216" s="23" customFormat="1"/>
    <row r="3217" s="23" customFormat="1"/>
    <row r="3218" s="23" customFormat="1"/>
    <row r="3219" s="23" customFormat="1"/>
    <row r="3220" s="23" customFormat="1"/>
    <row r="3221" s="23" customFormat="1"/>
    <row r="3222" s="23" customFormat="1"/>
    <row r="3223" s="23" customFormat="1"/>
    <row r="3224" s="23" customFormat="1"/>
    <row r="3225" s="23" customFormat="1"/>
    <row r="3226" s="23" customFormat="1"/>
    <row r="3227" s="23" customFormat="1"/>
    <row r="3228" s="23" customFormat="1"/>
    <row r="3229" s="23" customFormat="1"/>
    <row r="3230" s="23" customFormat="1"/>
    <row r="3231" s="23" customFormat="1"/>
    <row r="3232" s="23" customFormat="1"/>
    <row r="3233" s="23" customFormat="1"/>
    <row r="3234" s="23" customFormat="1"/>
    <row r="3235" s="23" customFormat="1"/>
    <row r="3236" s="23" customFormat="1"/>
    <row r="3237" s="23" customFormat="1"/>
    <row r="3238" s="23" customFormat="1"/>
    <row r="3239" s="23" customFormat="1"/>
    <row r="3240" s="23" customFormat="1"/>
    <row r="3241" s="23" customFormat="1"/>
    <row r="3242" s="23" customFormat="1"/>
    <row r="3243" s="23" customFormat="1"/>
    <row r="3244" s="23" customFormat="1"/>
    <row r="3245" s="23" customFormat="1"/>
    <row r="3246" s="23" customFormat="1"/>
    <row r="3247" s="23" customFormat="1"/>
    <row r="3248" s="23" customFormat="1"/>
    <row r="3249" s="23" customFormat="1"/>
    <row r="3250" s="23" customFormat="1"/>
    <row r="3251" s="23" customFormat="1"/>
    <row r="3252" s="23" customFormat="1"/>
    <row r="3253" s="23" customFormat="1"/>
    <row r="3254" s="23" customFormat="1"/>
    <row r="3255" s="23" customFormat="1"/>
    <row r="3256" s="23" customFormat="1"/>
    <row r="3257" s="23" customFormat="1"/>
    <row r="3258" s="23" customFormat="1"/>
    <row r="3259" s="23" customFormat="1"/>
    <row r="3260" s="23" customFormat="1"/>
    <row r="3261" s="23" customFormat="1"/>
    <row r="3262" s="23" customFormat="1"/>
    <row r="3263" s="23" customFormat="1"/>
    <row r="3264" s="23" customFormat="1"/>
    <row r="3265" s="23" customFormat="1"/>
    <row r="3266" s="23" customFormat="1"/>
    <row r="3267" s="23" customFormat="1"/>
    <row r="3268" s="23" customFormat="1"/>
    <row r="3269" s="23" customFormat="1"/>
    <row r="3270" s="23" customFormat="1"/>
    <row r="3271" s="23" customFormat="1"/>
    <row r="3272" s="23" customFormat="1"/>
    <row r="3273" s="23" customFormat="1"/>
    <row r="3274" s="23" customFormat="1"/>
    <row r="3275" s="23" customFormat="1"/>
    <row r="3276" s="23" customFormat="1"/>
    <row r="3277" s="23" customFormat="1"/>
    <row r="3278" s="23" customFormat="1"/>
    <row r="3279" s="23" customFormat="1"/>
    <row r="3280" s="23" customFormat="1"/>
    <row r="3281" s="23" customFormat="1"/>
    <row r="3282" s="23" customFormat="1"/>
    <row r="3283" s="23" customFormat="1"/>
    <row r="3284" s="23" customFormat="1"/>
    <row r="3285" s="23" customFormat="1"/>
    <row r="3286" s="23" customFormat="1"/>
    <row r="3287" s="23" customFormat="1"/>
    <row r="3288" s="23" customFormat="1"/>
    <row r="3289" s="23" customFormat="1"/>
    <row r="3290" s="23" customFormat="1"/>
    <row r="3291" s="23" customFormat="1"/>
    <row r="3292" s="23" customFormat="1"/>
    <row r="3293" s="23" customFormat="1"/>
    <row r="3294" s="23" customFormat="1"/>
    <row r="3295" s="23" customFormat="1"/>
    <row r="3296" s="23" customFormat="1"/>
    <row r="3297" s="23" customFormat="1"/>
    <row r="3298" s="23" customFormat="1"/>
    <row r="3299" s="23" customFormat="1"/>
    <row r="3300" s="23" customFormat="1"/>
    <row r="3301" s="23" customFormat="1"/>
    <row r="3302" s="23" customFormat="1"/>
    <row r="3303" s="23" customFormat="1"/>
    <row r="3304" s="23" customFormat="1"/>
    <row r="3305" s="23" customFormat="1"/>
    <row r="3306" s="23" customFormat="1"/>
    <row r="3307" s="23" customFormat="1"/>
    <row r="3308" s="23" customFormat="1"/>
    <row r="3309" s="23" customFormat="1"/>
    <row r="3310" s="23" customFormat="1"/>
    <row r="3311" s="23" customFormat="1"/>
    <row r="3312" s="23" customFormat="1"/>
    <row r="3313" s="23" customFormat="1"/>
    <row r="3314" s="23" customFormat="1"/>
    <row r="3315" s="23" customFormat="1"/>
    <row r="3316" s="23" customFormat="1"/>
    <row r="3317" s="23" customFormat="1"/>
    <row r="3318" s="23" customFormat="1"/>
    <row r="3319" s="23" customFormat="1"/>
    <row r="3320" s="23" customFormat="1"/>
    <row r="3321" s="23" customFormat="1"/>
    <row r="3322" s="23" customFormat="1"/>
    <row r="3323" s="23" customFormat="1"/>
    <row r="3324" s="23" customFormat="1"/>
    <row r="3325" s="23" customFormat="1"/>
    <row r="3326" s="23" customFormat="1"/>
    <row r="3327" s="23" customFormat="1"/>
    <row r="3328" s="23" customFormat="1"/>
    <row r="3329" s="23" customFormat="1"/>
    <row r="3330" s="23" customFormat="1"/>
    <row r="3331" s="23" customFormat="1"/>
    <row r="3332" s="23" customFormat="1"/>
    <row r="3333" s="23" customFormat="1"/>
    <row r="3334" s="23" customFormat="1"/>
    <row r="3335" s="23" customFormat="1"/>
    <row r="3336" s="23" customFormat="1"/>
    <row r="3337" s="23" customFormat="1"/>
    <row r="3338" s="23" customFormat="1"/>
    <row r="3339" s="23" customFormat="1"/>
    <row r="3340" s="23" customFormat="1"/>
    <row r="3341" s="23" customFormat="1"/>
    <row r="3342" s="23" customFormat="1"/>
    <row r="3343" s="23" customFormat="1"/>
    <row r="3344" s="23" customFormat="1"/>
    <row r="3345" s="23" customFormat="1"/>
    <row r="3346" s="23" customFormat="1"/>
    <row r="3347" s="23" customFormat="1"/>
    <row r="3348" s="23" customFormat="1"/>
    <row r="3349" s="23" customFormat="1"/>
    <row r="3350" s="23" customFormat="1"/>
    <row r="3351" s="23" customFormat="1"/>
    <row r="3352" s="23" customFormat="1"/>
    <row r="3353" s="23" customFormat="1"/>
    <row r="3354" s="23" customFormat="1"/>
    <row r="3355" s="23" customFormat="1"/>
    <row r="3356" s="23" customFormat="1"/>
    <row r="3357" s="23" customFormat="1"/>
    <row r="3358" s="23" customFormat="1"/>
    <row r="3359" s="23" customFormat="1"/>
    <row r="3360" s="23" customFormat="1"/>
    <row r="3361" s="23" customFormat="1"/>
    <row r="3362" s="23" customFormat="1"/>
    <row r="3363" s="23" customFormat="1"/>
    <row r="3364" s="23" customFormat="1"/>
    <row r="3365" s="23" customFormat="1"/>
    <row r="3366" s="23" customFormat="1"/>
    <row r="3367" s="23" customFormat="1"/>
    <row r="3368" s="23" customFormat="1"/>
    <row r="3369" s="23" customFormat="1"/>
    <row r="3370" s="23" customFormat="1"/>
    <row r="3371" s="23" customFormat="1"/>
    <row r="3372" s="23" customFormat="1"/>
    <row r="3373" s="23" customFormat="1"/>
    <row r="3374" s="23" customFormat="1"/>
    <row r="3375" s="23" customFormat="1"/>
    <row r="3376" s="23" customFormat="1"/>
    <row r="3377" s="23" customFormat="1"/>
    <row r="3378" s="23" customFormat="1"/>
    <row r="3379" s="23" customFormat="1"/>
    <row r="3380" s="23" customFormat="1"/>
    <row r="3381" s="23" customFormat="1"/>
    <row r="3382" s="23" customFormat="1"/>
    <row r="3383" s="23" customFormat="1"/>
    <row r="3384" s="23" customFormat="1"/>
    <row r="3385" s="23" customFormat="1"/>
    <row r="3386" s="23" customFormat="1"/>
    <row r="3387" s="23" customFormat="1"/>
    <row r="3388" s="23" customFormat="1"/>
    <row r="3389" s="23" customFormat="1"/>
    <row r="3390" s="23" customFormat="1"/>
    <row r="3391" s="23" customFormat="1"/>
    <row r="3392" s="23" customFormat="1"/>
    <row r="3393" s="23" customFormat="1"/>
    <row r="3394" s="23" customFormat="1"/>
    <row r="3395" s="23" customFormat="1"/>
    <row r="3396" s="23" customFormat="1"/>
    <row r="3397" s="23" customFormat="1"/>
    <row r="3398" s="23" customFormat="1"/>
    <row r="3399" s="23" customFormat="1"/>
    <row r="3400" s="23" customFormat="1"/>
    <row r="3401" s="23" customFormat="1"/>
    <row r="3402" s="23" customFormat="1"/>
    <row r="3403" s="23" customFormat="1"/>
    <row r="3404" s="23" customFormat="1"/>
    <row r="3405" s="23" customFormat="1"/>
    <row r="3406" s="23" customFormat="1"/>
    <row r="3407" s="23" customFormat="1"/>
    <row r="3408" s="23" customFormat="1"/>
    <row r="3409" s="23" customFormat="1"/>
    <row r="3410" s="23" customFormat="1"/>
    <row r="3411" s="23" customFormat="1"/>
    <row r="3412" s="23" customFormat="1"/>
    <row r="3413" s="23" customFormat="1"/>
    <row r="3414" s="23" customFormat="1"/>
    <row r="3415" s="23" customFormat="1"/>
    <row r="3416" s="23" customFormat="1"/>
    <row r="3417" s="23" customFormat="1"/>
    <row r="3418" s="23" customFormat="1"/>
    <row r="3419" s="23" customFormat="1"/>
    <row r="3420" s="23" customFormat="1"/>
    <row r="3421" s="23" customFormat="1"/>
    <row r="3422" s="23" customFormat="1"/>
    <row r="3423" s="23" customFormat="1"/>
    <row r="3424" s="23" customFormat="1"/>
    <row r="3425" s="23" customFormat="1"/>
    <row r="3426" s="23" customFormat="1"/>
    <row r="3427" s="23" customFormat="1"/>
    <row r="3428" s="23" customFormat="1"/>
    <row r="3429" s="23" customFormat="1"/>
    <row r="3430" s="23" customFormat="1"/>
    <row r="3431" s="23" customFormat="1"/>
    <row r="3432" s="23" customFormat="1"/>
    <row r="3433" s="23" customFormat="1"/>
    <row r="3434" s="23" customFormat="1"/>
    <row r="3435" s="23" customFormat="1"/>
    <row r="3436" s="23" customFormat="1"/>
    <row r="3437" s="23" customFormat="1"/>
    <row r="3438" s="23" customFormat="1"/>
    <row r="3439" s="23" customFormat="1"/>
    <row r="3440" s="23" customFormat="1"/>
    <row r="3441" s="23" customFormat="1"/>
    <row r="3442" s="23" customFormat="1"/>
    <row r="3443" s="23" customFormat="1"/>
    <row r="3444" s="23" customFormat="1"/>
    <row r="3445" s="23" customFormat="1"/>
    <row r="3446" s="23" customFormat="1"/>
    <row r="3447" s="23" customFormat="1"/>
    <row r="3448" s="23" customFormat="1"/>
    <row r="3449" s="23" customFormat="1"/>
    <row r="3450" s="23" customFormat="1"/>
    <row r="3451" s="23" customFormat="1"/>
    <row r="3452" s="23" customFormat="1"/>
    <row r="3453" s="23" customFormat="1"/>
    <row r="3454" s="23" customFormat="1"/>
    <row r="3455" s="23" customFormat="1"/>
    <row r="3456" s="23" customFormat="1"/>
    <row r="3457" s="23" customFormat="1"/>
    <row r="3458" s="23" customFormat="1"/>
    <row r="3459" s="23" customFormat="1"/>
    <row r="3460" s="23" customFormat="1"/>
    <row r="3461" s="23" customFormat="1"/>
    <row r="3462" s="23" customFormat="1"/>
    <row r="3463" s="23" customFormat="1"/>
    <row r="3464" s="23" customFormat="1"/>
    <row r="3465" s="23" customFormat="1"/>
    <row r="3466" s="23" customFormat="1"/>
    <row r="3467" s="23" customFormat="1"/>
    <row r="3468" s="23" customFormat="1"/>
    <row r="3469" s="23" customFormat="1"/>
    <row r="3470" s="23" customFormat="1"/>
    <row r="3471" s="23" customFormat="1"/>
    <row r="3472" s="23" customFormat="1"/>
    <row r="3473" s="23" customFormat="1"/>
    <row r="3474" s="23" customFormat="1"/>
    <row r="3475" s="23" customFormat="1"/>
    <row r="3476" s="23" customFormat="1"/>
    <row r="3477" s="23" customFormat="1"/>
    <row r="3478" s="23" customFormat="1"/>
    <row r="3479" s="23" customFormat="1"/>
    <row r="3480" s="23" customFormat="1"/>
    <row r="3481" s="23" customFormat="1"/>
    <row r="3482" s="23" customFormat="1"/>
    <row r="3483" s="23" customFormat="1"/>
    <row r="3484" s="23" customFormat="1"/>
    <row r="3485" s="23" customFormat="1"/>
    <row r="3486" s="23" customFormat="1"/>
    <row r="3487" s="23" customFormat="1"/>
    <row r="3488" s="23" customFormat="1"/>
    <row r="3489" s="23" customFormat="1"/>
    <row r="3490" s="23" customFormat="1"/>
    <row r="3491" s="23" customFormat="1"/>
    <row r="3492" s="23" customFormat="1"/>
    <row r="3493" s="23" customFormat="1"/>
    <row r="3494" s="23" customFormat="1"/>
    <row r="3495" s="23" customFormat="1"/>
    <row r="3496" s="23" customFormat="1"/>
    <row r="3497" s="23" customFormat="1"/>
    <row r="3498" s="23" customFormat="1"/>
    <row r="3499" s="23" customFormat="1"/>
    <row r="3500" s="23" customFormat="1"/>
    <row r="3501" s="23" customFormat="1"/>
    <row r="3502" s="23" customFormat="1"/>
    <row r="3503" s="23" customFormat="1"/>
    <row r="3504" s="23" customFormat="1"/>
    <row r="3505" s="23" customFormat="1"/>
    <row r="3506" s="23" customFormat="1"/>
    <row r="3507" s="23" customFormat="1"/>
    <row r="3508" s="23" customFormat="1"/>
    <row r="3509" s="23" customFormat="1"/>
    <row r="3510" s="23" customFormat="1"/>
    <row r="3511" s="23" customFormat="1"/>
    <row r="3512" s="23" customFormat="1"/>
    <row r="3513" s="23" customFormat="1"/>
    <row r="3514" s="23" customFormat="1"/>
    <row r="3515" s="23" customFormat="1"/>
    <row r="3516" s="23" customFormat="1"/>
    <row r="3517" s="23" customFormat="1"/>
    <row r="3518" s="23" customFormat="1"/>
    <row r="3519" s="23" customFormat="1"/>
    <row r="3520" s="23" customFormat="1"/>
    <row r="3521" s="23" customFormat="1"/>
    <row r="3522" s="23" customFormat="1"/>
    <row r="3523" s="23" customFormat="1"/>
    <row r="3524" s="23" customFormat="1"/>
    <row r="3525" s="23" customFormat="1"/>
    <row r="3526" s="23" customFormat="1"/>
    <row r="3527" s="23" customFormat="1"/>
    <row r="3528" s="23" customFormat="1"/>
    <row r="3529" s="23" customFormat="1"/>
    <row r="3530" s="23" customFormat="1"/>
    <row r="3531" s="23" customFormat="1"/>
    <row r="3532" s="23" customFormat="1"/>
    <row r="3533" s="23" customFormat="1"/>
    <row r="3534" s="23" customFormat="1"/>
    <row r="3535" s="23" customFormat="1"/>
    <row r="3536" s="23" customFormat="1"/>
    <row r="3537" s="23" customFormat="1"/>
    <row r="3538" s="23" customFormat="1"/>
    <row r="3539" s="23" customFormat="1"/>
    <row r="3540" s="23" customFormat="1"/>
    <row r="3541" s="23" customFormat="1"/>
    <row r="3542" s="23" customFormat="1"/>
    <row r="3543" s="23" customFormat="1"/>
    <row r="3544" s="23" customFormat="1"/>
    <row r="3545" s="23" customFormat="1"/>
    <row r="3546" s="23" customFormat="1"/>
    <row r="3547" s="23" customFormat="1"/>
    <row r="3548" s="23" customFormat="1"/>
    <row r="3549" s="23" customFormat="1"/>
    <row r="3550" s="23" customFormat="1"/>
    <row r="3551" s="23" customFormat="1"/>
    <row r="3552" s="23" customFormat="1"/>
    <row r="3553" s="23" customFormat="1"/>
    <row r="3554" s="23" customFormat="1"/>
    <row r="3555" s="23" customFormat="1"/>
    <row r="3556" s="23" customFormat="1"/>
    <row r="3557" s="23" customFormat="1"/>
    <row r="3558" s="23" customFormat="1"/>
    <row r="3559" s="23" customFormat="1"/>
    <row r="3560" s="23" customFormat="1"/>
    <row r="3561" s="23" customFormat="1"/>
    <row r="3562" s="23" customFormat="1"/>
    <row r="3563" s="23" customFormat="1"/>
    <row r="3564" s="23" customFormat="1"/>
    <row r="3565" s="23" customFormat="1"/>
    <row r="3566" s="23" customFormat="1"/>
    <row r="3567" s="23" customFormat="1"/>
    <row r="3568" s="23" customFormat="1"/>
    <row r="3569" s="23" customFormat="1"/>
    <row r="3570" s="23" customFormat="1"/>
    <row r="3571" s="23" customFormat="1"/>
    <row r="3572" s="23" customFormat="1"/>
    <row r="3573" s="23" customFormat="1"/>
    <row r="3574" s="23" customFormat="1"/>
    <row r="3575" s="23" customFormat="1"/>
    <row r="3576" s="23" customFormat="1"/>
    <row r="3577" s="23" customFormat="1"/>
    <row r="3578" s="23" customFormat="1"/>
    <row r="3579" s="23" customFormat="1"/>
    <row r="3580" s="23" customFormat="1"/>
    <row r="3581" s="23" customFormat="1"/>
    <row r="3582" s="23" customFormat="1"/>
    <row r="3583" s="23" customFormat="1"/>
    <row r="3584" s="23" customFormat="1"/>
    <row r="3585" s="23" customFormat="1"/>
    <row r="3586" s="23" customFormat="1"/>
    <row r="3587" s="23" customFormat="1"/>
    <row r="3588" s="23" customFormat="1"/>
    <row r="3589" s="23" customFormat="1"/>
    <row r="3590" s="23" customFormat="1"/>
    <row r="3591" s="23" customFormat="1"/>
    <row r="3592" s="23" customFormat="1"/>
    <row r="3593" s="23" customFormat="1"/>
    <row r="3594" s="23" customFormat="1"/>
    <row r="3595" s="23" customFormat="1"/>
    <row r="3596" s="23" customFormat="1"/>
    <row r="3597" s="23" customFormat="1"/>
    <row r="3598" s="23" customFormat="1"/>
    <row r="3599" s="23" customFormat="1"/>
    <row r="3600" s="23" customFormat="1"/>
    <row r="3601" s="23" customFormat="1"/>
    <row r="3602" s="23" customFormat="1"/>
    <row r="3603" s="23" customFormat="1"/>
    <row r="3604" s="23" customFormat="1"/>
    <row r="3605" s="23" customFormat="1"/>
    <row r="3606" s="23" customFormat="1"/>
    <row r="3607" s="23" customFormat="1"/>
    <row r="3608" s="23" customFormat="1"/>
    <row r="3609" s="23" customFormat="1"/>
    <row r="3610" s="23" customFormat="1"/>
    <row r="3611" s="23" customFormat="1"/>
    <row r="3612" s="23" customFormat="1"/>
    <row r="3613" s="23" customFormat="1"/>
    <row r="3614" s="23" customFormat="1"/>
    <row r="3615" s="23" customFormat="1"/>
    <row r="3616" s="23" customFormat="1"/>
    <row r="3617" s="23" customFormat="1"/>
    <row r="3618" s="23" customFormat="1"/>
    <row r="3619" s="23" customFormat="1"/>
    <row r="3620" s="23" customFormat="1"/>
    <row r="3621" s="23" customFormat="1"/>
    <row r="3622" s="23" customFormat="1"/>
    <row r="3623" s="23" customFormat="1"/>
    <row r="3624" s="23" customFormat="1"/>
    <row r="3625" s="23" customFormat="1"/>
    <row r="3626" s="23" customFormat="1"/>
    <row r="3627" s="23" customFormat="1"/>
    <row r="3628" s="23" customFormat="1"/>
    <row r="3629" s="23" customFormat="1"/>
    <row r="3630" s="23" customFormat="1"/>
    <row r="3631" s="23" customFormat="1"/>
    <row r="3632" s="23" customFormat="1"/>
    <row r="3633" s="23" customFormat="1"/>
    <row r="3634" s="23" customFormat="1"/>
    <row r="3635" s="23" customFormat="1"/>
    <row r="3636" s="23" customFormat="1"/>
    <row r="3637" s="23" customFormat="1"/>
    <row r="3638" s="23" customFormat="1"/>
    <row r="3639" s="23" customFormat="1"/>
    <row r="3640" s="23" customFormat="1"/>
    <row r="3641" s="23" customFormat="1"/>
    <row r="3642" s="23" customFormat="1"/>
    <row r="3643" s="23" customFormat="1"/>
    <row r="3644" s="23" customFormat="1"/>
    <row r="3645" s="23" customFormat="1"/>
    <row r="3646" s="23" customFormat="1"/>
    <row r="3647" s="23" customFormat="1"/>
    <row r="3648" s="23" customFormat="1"/>
    <row r="3649" s="23" customFormat="1"/>
    <row r="3650" s="23" customFormat="1"/>
    <row r="3651" s="23" customFormat="1"/>
    <row r="3652" s="23" customFormat="1"/>
    <row r="3653" s="23" customFormat="1"/>
    <row r="3654" s="23" customFormat="1"/>
    <row r="3655" s="23" customFormat="1"/>
    <row r="3656" s="23" customFormat="1"/>
    <row r="3657" s="23" customFormat="1"/>
    <row r="3658" s="23" customFormat="1"/>
    <row r="3659" s="23" customFormat="1"/>
    <row r="3660" s="23" customFormat="1"/>
    <row r="3661" s="23" customFormat="1"/>
    <row r="3662" s="23" customFormat="1"/>
    <row r="3663" s="23" customFormat="1"/>
    <row r="3664" s="23" customFormat="1"/>
    <row r="3665" s="23" customFormat="1"/>
    <row r="3666" s="23" customFormat="1"/>
    <row r="3667" s="23" customFormat="1"/>
    <row r="3668" s="23" customFormat="1"/>
    <row r="3669" s="23" customFormat="1"/>
    <row r="3670" s="23" customFormat="1"/>
    <row r="3671" s="23" customFormat="1"/>
    <row r="3672" s="23" customFormat="1"/>
    <row r="3673" s="23" customFormat="1"/>
    <row r="3674" s="23" customFormat="1"/>
    <row r="3675" s="23" customFormat="1"/>
    <row r="3676" s="23" customFormat="1"/>
    <row r="3677" s="23" customFormat="1"/>
    <row r="3678" s="23" customFormat="1"/>
    <row r="3679" s="23" customFormat="1"/>
    <row r="3680" s="23" customFormat="1"/>
    <row r="3681" s="23" customFormat="1"/>
    <row r="3682" s="23" customFormat="1"/>
    <row r="3683" s="23" customFormat="1"/>
    <row r="3684" s="23" customFormat="1"/>
    <row r="3685" s="23" customFormat="1"/>
    <row r="3686" s="23" customFormat="1"/>
    <row r="3687" s="23" customFormat="1"/>
    <row r="3688" s="23" customFormat="1"/>
    <row r="3689" s="23" customFormat="1"/>
    <row r="3690" s="23" customFormat="1"/>
    <row r="3691" s="23" customFormat="1"/>
    <row r="3692" s="23" customFormat="1"/>
    <row r="3693" s="23" customFormat="1"/>
    <row r="3694" s="23" customFormat="1"/>
    <row r="3695" s="23" customFormat="1"/>
    <row r="3696" s="23" customFormat="1"/>
    <row r="3697" s="23" customFormat="1"/>
    <row r="3698" s="23" customFormat="1"/>
    <row r="3699" s="23" customFormat="1"/>
    <row r="3700" s="23" customFormat="1"/>
    <row r="3701" s="23" customFormat="1"/>
    <row r="3702" s="23" customFormat="1"/>
    <row r="3703" s="23" customFormat="1"/>
    <row r="3704" s="23" customFormat="1"/>
    <row r="3705" s="23" customFormat="1"/>
    <row r="3706" s="23" customFormat="1"/>
    <row r="3707" s="23" customFormat="1"/>
    <row r="3708" s="23" customFormat="1"/>
    <row r="3709" s="23" customFormat="1"/>
    <row r="3710" s="23" customFormat="1"/>
    <row r="3711" s="23" customFormat="1"/>
    <row r="3712" s="23" customFormat="1"/>
    <row r="3713" s="23" customFormat="1"/>
    <row r="3714" s="23" customFormat="1"/>
    <row r="3715" s="23" customFormat="1"/>
    <row r="3716" s="23" customFormat="1"/>
    <row r="3717" s="23" customFormat="1"/>
    <row r="3718" s="23" customFormat="1"/>
    <row r="3719" s="23" customFormat="1"/>
    <row r="3720" s="23" customFormat="1"/>
    <row r="3721" s="23" customFormat="1"/>
    <row r="3722" s="23" customFormat="1"/>
    <row r="3723" s="23" customFormat="1"/>
    <row r="3724" s="23" customFormat="1"/>
    <row r="3725" s="23" customFormat="1"/>
    <row r="3726" s="23" customFormat="1"/>
    <row r="3727" s="23" customFormat="1"/>
    <row r="3728" s="23" customFormat="1"/>
    <row r="3729" s="23" customFormat="1"/>
    <row r="3730" s="23" customFormat="1"/>
    <row r="3731" s="23" customFormat="1"/>
    <row r="3732" s="23" customFormat="1"/>
    <row r="3733" s="23" customFormat="1"/>
    <row r="3734" s="23" customFormat="1"/>
    <row r="3735" s="23" customFormat="1"/>
    <row r="3736" s="23" customFormat="1"/>
    <row r="3737" s="23" customFormat="1"/>
    <row r="3738" s="23" customFormat="1"/>
    <row r="3739" s="23" customFormat="1"/>
    <row r="3740" s="23" customFormat="1"/>
    <row r="3741" s="23" customFormat="1"/>
    <row r="3742" s="23" customFormat="1"/>
    <row r="3743" s="23" customFormat="1"/>
    <row r="3744" s="23" customFormat="1"/>
    <row r="3745" s="23" customFormat="1"/>
    <row r="3746" s="23" customFormat="1"/>
    <row r="3747" s="23" customFormat="1"/>
    <row r="3748" s="23" customFormat="1"/>
    <row r="3749" s="23" customFormat="1"/>
    <row r="3750" s="23" customFormat="1"/>
    <row r="3751" s="23" customFormat="1"/>
    <row r="3752" s="23" customFormat="1"/>
    <row r="3753" s="23" customFormat="1"/>
    <row r="3754" s="23" customFormat="1"/>
    <row r="3755" s="23" customFormat="1"/>
    <row r="3756" s="23" customFormat="1"/>
    <row r="3757" s="23" customFormat="1"/>
    <row r="3758" s="23" customFormat="1"/>
    <row r="3759" s="23" customFormat="1"/>
    <row r="3760" s="23" customFormat="1"/>
    <row r="3761" s="23" customFormat="1"/>
    <row r="3762" s="23" customFormat="1"/>
    <row r="3763" s="23" customFormat="1"/>
    <row r="3764" s="23" customFormat="1"/>
    <row r="3765" s="23" customFormat="1"/>
    <row r="3766" s="23" customFormat="1"/>
    <row r="3767" s="23" customFormat="1"/>
    <row r="3768" s="23" customFormat="1"/>
    <row r="3769" s="23" customFormat="1"/>
    <row r="3770" s="23" customFormat="1"/>
    <row r="3771" s="23" customFormat="1"/>
    <row r="3772" s="23" customFormat="1"/>
    <row r="3773" s="23" customFormat="1"/>
    <row r="3774" s="23" customFormat="1"/>
    <row r="3775" s="23" customFormat="1"/>
    <row r="3776" s="23" customFormat="1"/>
    <row r="3777" s="23" customFormat="1"/>
    <row r="3778" s="23" customFormat="1"/>
    <row r="3779" s="23" customFormat="1"/>
    <row r="3780" s="23" customFormat="1"/>
    <row r="3781" s="23" customFormat="1"/>
    <row r="3782" s="23" customFormat="1"/>
    <row r="3783" s="23" customFormat="1"/>
    <row r="3784" s="23" customFormat="1"/>
    <row r="3785" s="23" customFormat="1"/>
    <row r="3786" s="23" customFormat="1"/>
    <row r="3787" s="23" customFormat="1"/>
    <row r="3788" s="23" customFormat="1"/>
    <row r="3789" s="23" customFormat="1"/>
    <row r="3790" s="23" customFormat="1"/>
    <row r="3791" s="23" customFormat="1"/>
    <row r="3792" s="23" customFormat="1"/>
    <row r="3793" s="23" customFormat="1"/>
    <row r="3794" s="23" customFormat="1"/>
    <row r="3795" s="23" customFormat="1"/>
    <row r="3796" s="23" customFormat="1"/>
    <row r="3797" s="23" customFormat="1"/>
    <row r="3798" s="23" customFormat="1"/>
    <row r="3799" s="23" customFormat="1"/>
    <row r="3800" s="23" customFormat="1"/>
    <row r="3801" s="23" customFormat="1"/>
    <row r="3802" s="23" customFormat="1"/>
    <row r="3803" s="23" customFormat="1"/>
    <row r="3804" s="23" customFormat="1"/>
    <row r="3805" s="23" customFormat="1"/>
    <row r="3806" s="23" customFormat="1"/>
    <row r="3807" s="23" customFormat="1"/>
    <row r="3808" s="23" customFormat="1"/>
    <row r="3809" s="23" customFormat="1"/>
    <row r="3810" s="23" customFormat="1"/>
    <row r="3811" s="23" customFormat="1"/>
    <row r="3812" s="23" customFormat="1"/>
    <row r="3813" s="23" customFormat="1"/>
    <row r="3814" s="23" customFormat="1"/>
    <row r="3815" s="23" customFormat="1"/>
    <row r="3816" s="23" customFormat="1"/>
    <row r="3817" s="23" customFormat="1"/>
    <row r="3818" s="23" customFormat="1"/>
    <row r="3819" s="23" customFormat="1"/>
    <row r="3820" s="23" customFormat="1"/>
    <row r="3821" s="23" customFormat="1"/>
    <row r="3822" s="23" customFormat="1"/>
    <row r="3823" s="23" customFormat="1"/>
    <row r="3824" s="23" customFormat="1"/>
    <row r="3825" s="23" customFormat="1"/>
    <row r="3826" s="23" customFormat="1"/>
    <row r="3827" s="23" customFormat="1"/>
    <row r="3828" s="23" customFormat="1"/>
    <row r="3829" s="23" customFormat="1"/>
    <row r="3830" s="23" customFormat="1"/>
    <row r="3831" s="23" customFormat="1"/>
    <row r="3832" s="23" customFormat="1"/>
    <row r="3833" s="23" customFormat="1"/>
    <row r="3834" s="23" customFormat="1"/>
    <row r="3835" s="23" customFormat="1"/>
    <row r="3836" s="23" customFormat="1"/>
    <row r="3837" s="23" customFormat="1"/>
    <row r="3838" s="23" customFormat="1"/>
    <row r="3839" s="23" customFormat="1"/>
    <row r="3840" s="23" customFormat="1"/>
    <row r="3841" s="23" customFormat="1"/>
    <row r="3842" s="23" customFormat="1"/>
    <row r="3843" s="23" customFormat="1"/>
    <row r="3844" s="23" customFormat="1"/>
    <row r="3845" s="23" customFormat="1"/>
    <row r="3846" s="23" customFormat="1"/>
    <row r="3847" s="23" customFormat="1"/>
    <row r="3848" s="23" customFormat="1"/>
    <row r="3849" s="23" customFormat="1"/>
    <row r="3850" s="23" customFormat="1"/>
    <row r="3851" s="23" customFormat="1"/>
    <row r="3852" s="23" customFormat="1"/>
    <row r="3853" s="23" customFormat="1"/>
    <row r="3854" s="23" customFormat="1"/>
    <row r="3855" s="23" customFormat="1"/>
    <row r="3856" s="23" customFormat="1"/>
    <row r="3857" s="23" customFormat="1"/>
    <row r="3858" s="23" customFormat="1"/>
    <row r="3859" s="23" customFormat="1"/>
    <row r="3860" s="23" customFormat="1"/>
    <row r="3861" s="23" customFormat="1"/>
    <row r="3862" s="23" customFormat="1"/>
    <row r="3863" s="23" customFormat="1"/>
    <row r="3864" s="23" customFormat="1"/>
    <row r="3865" s="23" customFormat="1"/>
    <row r="3866" s="23" customFormat="1"/>
    <row r="3867" s="23" customFormat="1"/>
    <row r="3868" s="23" customFormat="1"/>
    <row r="3869" s="23" customFormat="1"/>
    <row r="3870" s="23" customFormat="1"/>
    <row r="3871" s="23" customFormat="1"/>
    <row r="3872" s="23" customFormat="1"/>
    <row r="3873" s="23" customFormat="1"/>
    <row r="3874" s="23" customFormat="1"/>
    <row r="3875" s="23" customFormat="1"/>
    <row r="3876" s="23" customFormat="1"/>
    <row r="3877" s="23" customFormat="1"/>
    <row r="3878" s="23" customFormat="1"/>
    <row r="3879" s="23" customFormat="1"/>
    <row r="3880" s="23" customFormat="1"/>
    <row r="3881" s="23" customFormat="1"/>
    <row r="3882" s="23" customFormat="1"/>
    <row r="3883" s="23" customFormat="1"/>
    <row r="3884" s="23" customFormat="1"/>
    <row r="3885" s="23" customFormat="1"/>
    <row r="3886" s="23" customFormat="1"/>
    <row r="3887" s="23" customFormat="1"/>
    <row r="3888" s="23" customFormat="1"/>
    <row r="3889" s="23" customFormat="1"/>
    <row r="3890" s="23" customFormat="1"/>
    <row r="3891" s="23" customFormat="1"/>
    <row r="3892" s="23" customFormat="1"/>
    <row r="3893" s="23" customFormat="1"/>
    <row r="3894" s="23" customFormat="1"/>
    <row r="3895" s="23" customFormat="1"/>
    <row r="3896" s="23" customFormat="1"/>
    <row r="3897" s="23" customFormat="1"/>
    <row r="3898" s="23" customFormat="1"/>
    <row r="3899" s="23" customFormat="1"/>
    <row r="3900" s="23" customFormat="1"/>
    <row r="3901" s="23" customFormat="1"/>
    <row r="3902" s="23" customFormat="1"/>
    <row r="3903" s="23" customFormat="1"/>
    <row r="3904" s="23" customFormat="1"/>
    <row r="3905" s="23" customFormat="1"/>
    <row r="3906" s="23" customFormat="1"/>
    <row r="3907" s="23" customFormat="1"/>
    <row r="3908" s="23" customFormat="1"/>
    <row r="3909" s="23" customFormat="1"/>
    <row r="3910" s="23" customFormat="1"/>
    <row r="3911" s="23" customFormat="1"/>
    <row r="3912" s="23" customFormat="1"/>
    <row r="3913" s="23" customFormat="1"/>
    <row r="3914" s="23" customFormat="1"/>
    <row r="3915" s="23" customFormat="1"/>
    <row r="3916" s="23" customFormat="1"/>
    <row r="3917" s="23" customFormat="1"/>
    <row r="3918" s="23" customFormat="1"/>
    <row r="3919" s="23" customFormat="1"/>
    <row r="3920" s="23" customFormat="1"/>
    <row r="3921" s="23" customFormat="1"/>
    <row r="3922" s="23" customFormat="1"/>
    <row r="3923" s="23" customFormat="1"/>
    <row r="3924" s="23" customFormat="1"/>
    <row r="3925" s="23" customFormat="1"/>
    <row r="3926" s="23" customFormat="1"/>
    <row r="3927" s="23" customFormat="1"/>
    <row r="3928" s="23" customFormat="1"/>
    <row r="3929" s="23" customFormat="1"/>
    <row r="3930" s="23" customFormat="1"/>
    <row r="3931" s="23" customFormat="1"/>
    <row r="3932" s="23" customFormat="1"/>
    <row r="3933" s="23" customFormat="1"/>
    <row r="3934" s="23" customFormat="1"/>
    <row r="3935" s="23" customFormat="1"/>
    <row r="3936" s="23" customFormat="1"/>
    <row r="3937" s="23" customFormat="1"/>
    <row r="3938" s="23" customFormat="1"/>
    <row r="3939" s="23" customFormat="1"/>
    <row r="3940" s="23" customFormat="1"/>
    <row r="3941" s="23" customFormat="1"/>
    <row r="3942" s="23" customFormat="1"/>
    <row r="3943" s="23" customFormat="1"/>
    <row r="3944" s="23" customFormat="1"/>
    <row r="3945" s="23" customFormat="1"/>
    <row r="3946" s="23" customFormat="1"/>
    <row r="3947" s="23" customFormat="1"/>
    <row r="3948" s="23" customFormat="1"/>
    <row r="3949" s="23" customFormat="1"/>
    <row r="3950" s="23" customFormat="1"/>
    <row r="3951" s="23" customFormat="1"/>
    <row r="3952" s="23" customFormat="1"/>
    <row r="3953" s="23" customFormat="1"/>
    <row r="3954" s="23" customFormat="1"/>
    <row r="3955" s="23" customFormat="1"/>
    <row r="3956" s="23" customFormat="1"/>
    <row r="3957" s="23" customFormat="1"/>
    <row r="3958" s="23" customFormat="1"/>
    <row r="3959" s="23" customFormat="1"/>
    <row r="3960" s="23" customFormat="1"/>
    <row r="3961" s="23" customFormat="1"/>
    <row r="3962" s="23" customFormat="1"/>
    <row r="3963" s="23" customFormat="1"/>
    <row r="3964" s="23" customFormat="1"/>
    <row r="3965" s="23" customFormat="1"/>
    <row r="3966" s="23" customFormat="1"/>
    <row r="3967" s="23" customFormat="1"/>
    <row r="3968" s="23" customFormat="1"/>
    <row r="3969" s="23" customFormat="1"/>
    <row r="3970" s="23" customFormat="1"/>
    <row r="3971" s="23" customFormat="1"/>
    <row r="3972" s="23" customFormat="1"/>
    <row r="3973" s="23" customFormat="1"/>
    <row r="3974" s="23" customFormat="1"/>
    <row r="3975" s="23" customFormat="1"/>
    <row r="3976" s="23" customFormat="1"/>
    <row r="3977" s="23" customFormat="1"/>
    <row r="3978" s="23" customFormat="1"/>
    <row r="3979" s="23" customFormat="1"/>
    <row r="3980" s="23" customFormat="1"/>
    <row r="3981" s="23" customFormat="1"/>
    <row r="3982" s="23" customFormat="1"/>
    <row r="3983" s="23" customFormat="1"/>
    <row r="3984" s="23" customFormat="1"/>
    <row r="3985" s="23" customFormat="1"/>
    <row r="3986" s="23" customFormat="1"/>
    <row r="3987" s="23" customFormat="1"/>
    <row r="3988" s="23" customFormat="1"/>
    <row r="3989" s="23" customFormat="1"/>
    <row r="3990" s="23" customFormat="1"/>
    <row r="3991" s="23" customFormat="1"/>
    <row r="3992" s="23" customFormat="1"/>
    <row r="3993" s="23" customFormat="1"/>
    <row r="3994" s="23" customFormat="1"/>
    <row r="3995" s="23" customFormat="1"/>
    <row r="3996" s="23" customFormat="1"/>
    <row r="3997" s="23" customFormat="1"/>
    <row r="3998" s="23" customFormat="1"/>
    <row r="3999" s="23" customFormat="1"/>
    <row r="4000" s="23" customFormat="1"/>
    <row r="4001" s="23" customFormat="1"/>
    <row r="4002" s="23" customFormat="1"/>
    <row r="4003" s="23" customFormat="1"/>
    <row r="4004" s="23" customFormat="1"/>
    <row r="4005" s="23" customFormat="1"/>
    <row r="4006" s="23" customFormat="1"/>
    <row r="4007" s="23" customFormat="1"/>
    <row r="4008" s="23" customFormat="1"/>
    <row r="4009" s="23" customFormat="1"/>
    <row r="4010" s="23" customFormat="1"/>
    <row r="4011" s="23" customFormat="1"/>
    <row r="4012" s="23" customFormat="1"/>
    <row r="4013" s="23" customFormat="1"/>
    <row r="4014" s="23" customFormat="1"/>
    <row r="4015" s="23" customFormat="1"/>
    <row r="4016" s="23" customFormat="1"/>
    <row r="4017" s="23" customFormat="1"/>
    <row r="4018" s="23" customFormat="1"/>
    <row r="4019" s="23" customFormat="1"/>
    <row r="4020" s="23" customFormat="1"/>
    <row r="4021" s="23" customFormat="1"/>
    <row r="4022" s="23" customFormat="1"/>
    <row r="4023" s="23" customFormat="1"/>
    <row r="4024" s="23" customFormat="1"/>
    <row r="4025" s="23" customFormat="1"/>
    <row r="4026" s="23" customFormat="1"/>
    <row r="4027" s="23" customFormat="1"/>
    <row r="4028" s="23" customFormat="1"/>
    <row r="4029" s="23" customFormat="1"/>
    <row r="4030" s="23" customFormat="1"/>
    <row r="4031" s="23" customFormat="1"/>
    <row r="4032" s="23" customFormat="1"/>
    <row r="4033" s="23" customFormat="1"/>
    <row r="4034" s="23" customFormat="1"/>
    <row r="4035" s="23" customFormat="1"/>
    <row r="4036" s="23" customFormat="1"/>
    <row r="4037" s="23" customFormat="1"/>
    <row r="4038" s="23" customFormat="1"/>
    <row r="4039" s="23" customFormat="1"/>
    <row r="4040" s="23" customFormat="1"/>
    <row r="4041" s="23" customFormat="1"/>
    <row r="4042" s="23" customFormat="1"/>
    <row r="4043" s="23" customFormat="1"/>
    <row r="4044" s="23" customFormat="1"/>
    <row r="4045" s="23" customFormat="1"/>
    <row r="4046" s="23" customFormat="1"/>
    <row r="4047" s="23" customFormat="1"/>
    <row r="4048" s="23" customFormat="1"/>
    <row r="4049" s="23" customFormat="1"/>
    <row r="4050" s="23" customFormat="1"/>
    <row r="4051" s="23" customFormat="1"/>
    <row r="4052" s="23" customFormat="1"/>
    <row r="4053" s="23" customFormat="1"/>
    <row r="4054" s="23" customFormat="1"/>
    <row r="4055" s="23" customFormat="1"/>
    <row r="4056" s="23" customFormat="1"/>
    <row r="4057" s="23" customFormat="1"/>
    <row r="4058" s="23" customFormat="1"/>
    <row r="4059" s="23" customFormat="1"/>
    <row r="4060" s="23" customFormat="1"/>
    <row r="4061" s="23" customFormat="1"/>
    <row r="4062" s="23" customFormat="1"/>
    <row r="4063" s="23" customFormat="1"/>
    <row r="4064" s="23" customFormat="1"/>
    <row r="4065" s="23" customFormat="1"/>
    <row r="4066" s="23" customFormat="1"/>
    <row r="4067" s="23" customFormat="1"/>
    <row r="4068" s="23" customFormat="1"/>
    <row r="4069" s="23" customFormat="1"/>
    <row r="4070" s="23" customFormat="1"/>
    <row r="4071" s="23" customFormat="1"/>
    <row r="4072" s="23" customFormat="1"/>
    <row r="4073" s="23" customFormat="1"/>
    <row r="4074" s="23" customFormat="1"/>
    <row r="4075" s="23" customFormat="1"/>
    <row r="4076" s="23" customFormat="1"/>
    <row r="4077" s="23" customFormat="1"/>
    <row r="4078" s="23" customFormat="1"/>
    <row r="4079" s="23" customFormat="1"/>
    <row r="4080" s="23" customFormat="1"/>
    <row r="4081" s="23" customFormat="1"/>
    <row r="4082" s="23" customFormat="1"/>
    <row r="4083" s="23" customFormat="1"/>
    <row r="4084" s="23" customFormat="1"/>
    <row r="4085" s="23" customFormat="1"/>
    <row r="4086" s="23" customFormat="1"/>
    <row r="4087" s="23" customFormat="1"/>
    <row r="4088" s="23" customFormat="1"/>
    <row r="4089" s="23" customFormat="1"/>
    <row r="4090" s="23" customFormat="1"/>
    <row r="4091" s="23" customFormat="1"/>
    <row r="4092" s="23" customFormat="1"/>
    <row r="4093" s="23" customFormat="1"/>
    <row r="4094" s="23" customFormat="1"/>
    <row r="4095" s="23" customFormat="1"/>
    <row r="4096" s="23" customFormat="1"/>
    <row r="4097" s="23" customFormat="1"/>
    <row r="4098" s="23" customFormat="1"/>
    <row r="4099" s="23" customFormat="1"/>
    <row r="4100" s="23" customFormat="1"/>
    <row r="4101" s="23" customFormat="1"/>
    <row r="4102" s="23" customFormat="1"/>
    <row r="4103" s="23" customFormat="1"/>
    <row r="4104" s="23" customFormat="1"/>
    <row r="4105" s="23" customFormat="1"/>
    <row r="4106" s="23" customFormat="1"/>
    <row r="4107" s="23" customFormat="1"/>
    <row r="4108" s="23" customFormat="1"/>
    <row r="4109" s="23" customFormat="1"/>
    <row r="4110" s="23" customFormat="1"/>
    <row r="4111" s="23" customFormat="1"/>
    <row r="4112" s="23" customFormat="1"/>
    <row r="4113" s="23" customFormat="1"/>
    <row r="4114" s="23" customFormat="1"/>
    <row r="4115" s="23" customFormat="1"/>
    <row r="4116" s="23" customFormat="1"/>
    <row r="4117" s="23" customFormat="1"/>
    <row r="4118" s="23" customFormat="1"/>
    <row r="4119" s="23" customFormat="1"/>
    <row r="4120" s="23" customFormat="1"/>
    <row r="4121" s="23" customFormat="1"/>
    <row r="4122" s="23" customFormat="1"/>
    <row r="4123" s="23" customFormat="1"/>
    <row r="4124" s="23" customFormat="1"/>
    <row r="4125" s="23" customFormat="1"/>
    <row r="4126" s="23" customFormat="1"/>
    <row r="4127" s="23" customFormat="1"/>
    <row r="4128" s="23" customFormat="1"/>
    <row r="4129" s="23" customFormat="1"/>
    <row r="4130" s="23" customFormat="1"/>
    <row r="4131" s="23" customFormat="1"/>
    <row r="4132" s="23" customFormat="1"/>
    <row r="4133" s="23" customFormat="1"/>
    <row r="4134" s="23" customFormat="1"/>
    <row r="4135" s="23" customFormat="1"/>
    <row r="4136" s="23" customFormat="1"/>
    <row r="4137" s="23" customFormat="1"/>
    <row r="4138" s="23" customFormat="1"/>
    <row r="4139" s="23" customFormat="1"/>
    <row r="4140" s="23" customFormat="1"/>
    <row r="4141" s="23" customFormat="1"/>
    <row r="4142" s="23" customFormat="1"/>
    <row r="4143" s="23" customFormat="1"/>
    <row r="4144" s="23" customFormat="1"/>
    <row r="4145" s="23" customFormat="1"/>
    <row r="4146" s="23" customFormat="1"/>
    <row r="4147" s="23" customFormat="1"/>
    <row r="4148" s="23" customFormat="1"/>
    <row r="4149" s="23" customFormat="1"/>
    <row r="4150" s="23" customFormat="1"/>
    <row r="4151" s="23" customFormat="1"/>
    <row r="4152" s="23" customFormat="1"/>
    <row r="4153" s="23" customFormat="1"/>
    <row r="4154" s="23" customFormat="1"/>
    <row r="4155" s="23" customFormat="1"/>
    <row r="4156" s="23" customFormat="1"/>
    <row r="4157" s="23" customFormat="1"/>
    <row r="4158" s="23" customFormat="1"/>
    <row r="4159" s="23" customFormat="1"/>
    <row r="4160" s="23" customFormat="1"/>
    <row r="4161" s="23" customFormat="1"/>
    <row r="4162" s="23" customFormat="1"/>
    <row r="4163" s="23" customFormat="1"/>
    <row r="4164" s="23" customFormat="1"/>
    <row r="4165" s="23" customFormat="1"/>
    <row r="4166" s="23" customFormat="1"/>
    <row r="4167" s="23" customFormat="1"/>
    <row r="4168" s="23" customFormat="1"/>
    <row r="4169" s="23" customFormat="1"/>
    <row r="4170" s="23" customFormat="1"/>
    <row r="4171" s="23" customFormat="1"/>
    <row r="4172" s="23" customFormat="1"/>
    <row r="4173" s="23" customFormat="1"/>
    <row r="4174" s="23" customFormat="1"/>
    <row r="4175" s="23" customFormat="1"/>
    <row r="4176" s="23" customFormat="1"/>
    <row r="4177" s="23" customFormat="1"/>
    <row r="4178" s="23" customFormat="1"/>
    <row r="4179" s="23" customFormat="1"/>
    <row r="4180" s="23" customFormat="1"/>
    <row r="4181" s="23" customFormat="1"/>
    <row r="4182" s="23" customFormat="1"/>
    <row r="4183" s="23" customFormat="1"/>
    <row r="4184" s="23" customFormat="1"/>
    <row r="4185" s="23" customFormat="1"/>
    <row r="4186" s="23" customFormat="1"/>
    <row r="4187" s="23" customFormat="1"/>
    <row r="4188" s="23" customFormat="1"/>
    <row r="4189" s="23" customFormat="1"/>
    <row r="4190" s="23" customFormat="1"/>
    <row r="4191" s="23" customFormat="1"/>
    <row r="4192" s="23" customFormat="1"/>
    <row r="4193" s="23" customFormat="1"/>
    <row r="4194" s="23" customFormat="1"/>
    <row r="4195" s="23" customFormat="1"/>
    <row r="4196" s="23" customFormat="1"/>
    <row r="4197" s="23" customFormat="1"/>
    <row r="4198" s="23" customFormat="1"/>
    <row r="4199" s="23" customFormat="1"/>
    <row r="4200" s="23" customFormat="1"/>
    <row r="4201" s="23" customFormat="1"/>
    <row r="4202" s="23" customFormat="1"/>
    <row r="4203" s="23" customFormat="1"/>
    <row r="4204" s="23" customFormat="1"/>
    <row r="4205" s="23" customFormat="1"/>
    <row r="4206" s="23" customFormat="1"/>
    <row r="4207" s="23" customFormat="1"/>
    <row r="4208" s="23" customFormat="1"/>
    <row r="4209" s="23" customFormat="1"/>
    <row r="4210" s="23" customFormat="1"/>
    <row r="4211" s="23" customFormat="1"/>
    <row r="4212" s="23" customFormat="1"/>
    <row r="4213" s="23" customFormat="1"/>
    <row r="4214" s="23" customFormat="1"/>
    <row r="4215" s="23" customFormat="1"/>
    <row r="4216" s="23" customFormat="1"/>
    <row r="4217" s="23" customFormat="1"/>
    <row r="4218" s="23" customFormat="1"/>
    <row r="4219" s="23" customFormat="1"/>
    <row r="4220" s="23" customFormat="1"/>
    <row r="4221" s="23" customFormat="1"/>
    <row r="4222" s="23" customFormat="1"/>
    <row r="4223" s="23" customFormat="1"/>
    <row r="4224" s="23" customFormat="1"/>
    <row r="4225" s="23" customFormat="1"/>
    <row r="4226" s="23" customFormat="1"/>
    <row r="4227" s="23" customFormat="1"/>
    <row r="4228" s="23" customFormat="1"/>
    <row r="4229" s="23" customFormat="1"/>
    <row r="4230" s="23" customFormat="1"/>
    <row r="4231" s="23" customFormat="1"/>
    <row r="4232" s="23" customFormat="1"/>
    <row r="4233" s="23" customFormat="1"/>
    <row r="4234" s="23" customFormat="1"/>
    <row r="4235" s="23" customFormat="1"/>
    <row r="4236" s="23" customFormat="1"/>
    <row r="4237" s="23" customFormat="1"/>
    <row r="4238" s="23" customFormat="1"/>
    <row r="4239" s="23" customFormat="1"/>
    <row r="4240" s="23" customFormat="1"/>
    <row r="4241" s="23" customFormat="1"/>
    <row r="4242" s="23" customFormat="1"/>
    <row r="4243" s="23" customFormat="1"/>
    <row r="4244" s="23" customFormat="1"/>
    <row r="4245" s="23" customFormat="1"/>
    <row r="4246" s="23" customFormat="1"/>
    <row r="4247" s="23" customFormat="1"/>
    <row r="4248" s="23" customFormat="1"/>
    <row r="4249" s="23" customFormat="1"/>
    <row r="4250" s="23" customFormat="1"/>
    <row r="4251" s="23" customFormat="1"/>
    <row r="4252" s="23" customFormat="1"/>
    <row r="4253" s="23" customFormat="1"/>
    <row r="4254" s="23" customFormat="1"/>
    <row r="4255" s="23" customFormat="1"/>
    <row r="4256" s="23" customFormat="1"/>
    <row r="4257" s="23" customFormat="1"/>
    <row r="4258" s="23" customFormat="1"/>
    <row r="4259" s="23" customFormat="1"/>
    <row r="4260" s="23" customFormat="1"/>
    <row r="4261" s="23" customFormat="1"/>
    <row r="4262" s="23" customFormat="1"/>
    <row r="4263" s="23" customFormat="1"/>
    <row r="4264" s="23" customFormat="1"/>
    <row r="4265" s="23" customFormat="1"/>
    <row r="4266" s="23" customFormat="1"/>
    <row r="4267" s="23" customFormat="1"/>
    <row r="4268" s="23" customFormat="1"/>
    <row r="4269" s="23" customFormat="1"/>
    <row r="4270" s="23" customFormat="1"/>
    <row r="4271" s="23" customFormat="1"/>
    <row r="4272" s="23" customFormat="1"/>
    <row r="4273" s="23" customFormat="1"/>
    <row r="4274" s="23" customFormat="1"/>
    <row r="4275" s="23" customFormat="1"/>
    <row r="4276" s="23" customFormat="1"/>
    <row r="4277" s="23" customFormat="1"/>
    <row r="4278" s="23" customFormat="1"/>
    <row r="4279" s="23" customFormat="1"/>
    <row r="4280" s="23" customFormat="1"/>
    <row r="4281" s="23" customFormat="1"/>
    <row r="4282" s="23" customFormat="1"/>
    <row r="4283" s="23" customFormat="1"/>
    <row r="4284" s="23" customFormat="1"/>
    <row r="4285" s="23" customFormat="1"/>
    <row r="4286" s="23" customFormat="1"/>
    <row r="4287" s="23" customFormat="1"/>
    <row r="4288" s="23" customFormat="1"/>
    <row r="4289" s="23" customFormat="1"/>
    <row r="4290" s="23" customFormat="1"/>
    <row r="4291" s="23" customFormat="1"/>
    <row r="4292" s="23" customFormat="1"/>
    <row r="4293" s="23" customFormat="1"/>
    <row r="4294" s="23" customFormat="1"/>
    <row r="4295" s="23" customFormat="1"/>
    <row r="4296" s="23" customFormat="1"/>
    <row r="4297" s="23" customFormat="1"/>
    <row r="4298" s="23" customFormat="1"/>
    <row r="4299" s="23" customFormat="1"/>
    <row r="4300" s="23" customFormat="1"/>
    <row r="4301" s="23" customFormat="1"/>
    <row r="4302" s="23" customFormat="1"/>
    <row r="4303" s="23" customFormat="1"/>
    <row r="4304" s="23" customFormat="1"/>
    <row r="4305" s="23" customFormat="1"/>
    <row r="4306" s="23" customFormat="1"/>
    <row r="4307" s="23" customFormat="1"/>
    <row r="4308" s="23" customFormat="1"/>
    <row r="4309" s="23" customFormat="1"/>
    <row r="4310" s="23" customFormat="1"/>
    <row r="4311" s="23" customFormat="1"/>
    <row r="4312" s="23" customFormat="1"/>
    <row r="4313" s="23" customFormat="1"/>
    <row r="4314" s="23" customFormat="1"/>
    <row r="4315" s="23" customFormat="1"/>
    <row r="4316" s="23" customFormat="1"/>
    <row r="4317" s="23" customFormat="1"/>
    <row r="4318" s="23" customFormat="1"/>
    <row r="4319" s="23" customFormat="1"/>
    <row r="4320" s="23" customFormat="1"/>
    <row r="4321" s="23" customFormat="1"/>
    <row r="4322" s="23" customFormat="1"/>
    <row r="4323" s="23" customFormat="1"/>
    <row r="4324" s="23" customFormat="1"/>
    <row r="4325" s="23" customFormat="1"/>
    <row r="4326" s="23" customFormat="1"/>
    <row r="4327" s="23" customFormat="1"/>
    <row r="4328" s="23" customFormat="1"/>
    <row r="4329" s="23" customFormat="1"/>
    <row r="4330" s="23" customFormat="1"/>
    <row r="4331" s="23" customFormat="1"/>
    <row r="4332" s="23" customFormat="1"/>
    <row r="4333" s="23" customFormat="1"/>
    <row r="4334" s="23" customFormat="1"/>
    <row r="4335" s="23" customFormat="1"/>
    <row r="4336" s="23" customFormat="1"/>
    <row r="4337" s="23" customFormat="1"/>
    <row r="4338" s="23" customFormat="1"/>
    <row r="4339" s="23" customFormat="1"/>
    <row r="4340" s="23" customFormat="1"/>
    <row r="4341" s="23" customFormat="1"/>
    <row r="4342" s="23" customFormat="1"/>
    <row r="4343" s="23" customFormat="1"/>
    <row r="4344" s="23" customFormat="1"/>
    <row r="4345" s="23" customFormat="1"/>
    <row r="4346" s="23" customFormat="1"/>
    <row r="4347" s="23" customFormat="1"/>
    <row r="4348" s="23" customFormat="1"/>
    <row r="4349" s="23" customFormat="1"/>
    <row r="4350" s="23" customFormat="1"/>
    <row r="4351" s="23" customFormat="1"/>
    <row r="4352" s="23" customFormat="1"/>
    <row r="4353" s="23" customFormat="1"/>
    <row r="4354" s="23" customFormat="1"/>
    <row r="4355" s="23" customFormat="1"/>
    <row r="4356" s="23" customFormat="1"/>
    <row r="4357" s="23" customFormat="1"/>
    <row r="4358" s="23" customFormat="1"/>
    <row r="4359" s="23" customFormat="1"/>
    <row r="4360" s="23" customFormat="1"/>
    <row r="4361" s="23" customFormat="1"/>
    <row r="4362" s="23" customFormat="1"/>
    <row r="4363" s="23" customFormat="1"/>
    <row r="4364" s="23" customFormat="1"/>
    <row r="4365" s="23" customFormat="1"/>
    <row r="4366" s="23" customFormat="1"/>
    <row r="4367" s="23" customFormat="1"/>
    <row r="4368" s="23" customFormat="1"/>
    <row r="4369" s="23" customFormat="1"/>
    <row r="4370" s="23" customFormat="1"/>
    <row r="4371" s="23" customFormat="1"/>
    <row r="4372" s="23" customFormat="1"/>
    <row r="4373" s="23" customFormat="1"/>
    <row r="4374" s="23" customFormat="1"/>
    <row r="4375" s="23" customFormat="1"/>
    <row r="4376" s="23" customFormat="1"/>
    <row r="4377" s="23" customFormat="1"/>
    <row r="4378" s="23" customFormat="1"/>
    <row r="4379" s="23" customFormat="1"/>
    <row r="4380" s="23" customFormat="1"/>
    <row r="4381" s="23" customFormat="1"/>
    <row r="4382" s="23" customFormat="1"/>
    <row r="4383" s="23" customFormat="1"/>
    <row r="4384" s="23" customFormat="1"/>
    <row r="4385" s="23" customFormat="1"/>
    <row r="4386" s="23" customFormat="1"/>
    <row r="4387" s="23" customFormat="1"/>
    <row r="4388" s="23" customFormat="1"/>
    <row r="4389" s="23" customFormat="1"/>
    <row r="4390" s="23" customFormat="1"/>
    <row r="4391" s="23" customFormat="1"/>
    <row r="4392" s="23" customFormat="1"/>
    <row r="4393" s="23" customFormat="1"/>
    <row r="4394" s="23" customFormat="1"/>
    <row r="4395" s="23" customFormat="1"/>
    <row r="4396" s="23" customFormat="1"/>
    <row r="4397" s="23" customFormat="1"/>
    <row r="4398" s="23" customFormat="1"/>
    <row r="4399" s="23" customFormat="1"/>
    <row r="4400" s="23" customFormat="1"/>
    <row r="4401" s="23" customFormat="1"/>
    <row r="4402" s="23" customFormat="1"/>
    <row r="4403" s="23" customFormat="1"/>
    <row r="4404" s="23" customFormat="1"/>
    <row r="4405" s="23" customFormat="1"/>
    <row r="4406" s="23" customFormat="1"/>
    <row r="4407" s="23" customFormat="1"/>
    <row r="4408" s="23" customFormat="1"/>
    <row r="4409" s="23" customFormat="1"/>
    <row r="4410" s="23" customFormat="1"/>
    <row r="4411" s="23" customFormat="1"/>
    <row r="4412" s="23" customFormat="1"/>
    <row r="4413" s="23" customFormat="1"/>
    <row r="4414" s="23" customFormat="1"/>
    <row r="4415" s="23" customFormat="1"/>
    <row r="4416" s="23" customFormat="1"/>
    <row r="4417" s="23" customFormat="1"/>
    <row r="4418" s="23" customFormat="1"/>
    <row r="4419" s="23" customFormat="1"/>
    <row r="4420" s="23" customFormat="1"/>
    <row r="4421" s="23" customFormat="1"/>
    <row r="4422" s="23" customFormat="1"/>
    <row r="4423" s="23" customFormat="1"/>
    <row r="4424" s="23" customFormat="1"/>
    <row r="4425" s="23" customFormat="1"/>
    <row r="4426" s="23" customFormat="1"/>
    <row r="4427" s="23" customFormat="1"/>
    <row r="4428" s="23" customFormat="1"/>
    <row r="4429" s="23" customFormat="1"/>
    <row r="4430" s="23" customFormat="1"/>
    <row r="4431" s="23" customFormat="1"/>
    <row r="4432" s="23" customFormat="1"/>
    <row r="4433" s="23" customFormat="1"/>
    <row r="4434" s="23" customFormat="1"/>
    <row r="4435" s="23" customFormat="1"/>
    <row r="4436" s="23" customFormat="1"/>
    <row r="4437" s="23" customFormat="1"/>
    <row r="4438" s="23" customFormat="1"/>
    <row r="4439" s="23" customFormat="1"/>
    <row r="4440" s="23" customFormat="1"/>
    <row r="4441" s="23" customFormat="1"/>
    <row r="4442" s="23" customFormat="1"/>
    <row r="4443" s="23" customFormat="1"/>
    <row r="4444" s="23" customFormat="1"/>
    <row r="4445" s="23" customFormat="1"/>
    <row r="4446" s="23" customFormat="1"/>
    <row r="4447" s="23" customFormat="1"/>
    <row r="4448" s="23" customFormat="1"/>
    <row r="4449" s="23" customFormat="1"/>
    <row r="4450" s="23" customFormat="1"/>
    <row r="4451" s="23" customFormat="1"/>
    <row r="4452" s="23" customFormat="1"/>
    <row r="4453" s="23" customFormat="1"/>
    <row r="4454" s="23" customFormat="1"/>
    <row r="4455" s="23" customFormat="1"/>
    <row r="4456" s="23" customFormat="1"/>
    <row r="4457" s="23" customFormat="1"/>
    <row r="4458" s="23" customFormat="1"/>
    <row r="4459" s="23" customFormat="1"/>
    <row r="4460" s="23" customFormat="1"/>
    <row r="4461" s="23" customFormat="1"/>
    <row r="4462" s="23" customFormat="1"/>
    <row r="4463" s="23" customFormat="1"/>
    <row r="4464" s="23" customFormat="1"/>
    <row r="4465" s="23" customFormat="1"/>
    <row r="4466" s="23" customFormat="1"/>
    <row r="4467" s="23" customFormat="1"/>
    <row r="4468" s="23" customFormat="1"/>
    <row r="4469" s="23" customFormat="1"/>
    <row r="4470" s="23" customFormat="1"/>
    <row r="4471" s="23" customFormat="1"/>
    <row r="4472" s="23" customFormat="1"/>
    <row r="4473" s="23" customFormat="1"/>
    <row r="4474" s="23" customFormat="1"/>
    <row r="4475" s="23" customFormat="1"/>
    <row r="4476" s="23" customFormat="1"/>
    <row r="4477" s="23" customFormat="1"/>
    <row r="4478" s="23" customFormat="1"/>
    <row r="4479" s="23" customFormat="1"/>
    <row r="4480" s="23" customFormat="1"/>
    <row r="4481" s="23" customFormat="1"/>
    <row r="4482" s="23" customFormat="1"/>
    <row r="4483" s="23" customFormat="1"/>
    <row r="4484" s="23" customFormat="1"/>
    <row r="4485" s="23" customFormat="1"/>
    <row r="4486" s="23" customFormat="1"/>
    <row r="4487" s="23" customFormat="1"/>
    <row r="4488" s="23" customFormat="1"/>
    <row r="4489" s="23" customFormat="1"/>
    <row r="4490" s="23" customFormat="1"/>
    <row r="4491" s="23" customFormat="1"/>
    <row r="4492" s="23" customFormat="1"/>
    <row r="4493" s="23" customFormat="1"/>
    <row r="4494" s="23" customFormat="1"/>
    <row r="4495" s="23" customFormat="1"/>
    <row r="4496" s="23" customFormat="1"/>
    <row r="4497" s="23" customFormat="1"/>
    <row r="4498" s="23" customFormat="1"/>
    <row r="4499" s="23" customFormat="1"/>
    <row r="4500" s="23" customFormat="1"/>
    <row r="4501" s="23" customFormat="1"/>
    <row r="4502" s="23" customFormat="1"/>
    <row r="4503" s="23" customFormat="1"/>
    <row r="4504" s="23" customFormat="1"/>
    <row r="4505" s="23" customFormat="1"/>
    <row r="4506" s="23" customFormat="1"/>
    <row r="4507" s="23" customFormat="1"/>
    <row r="4508" s="23" customFormat="1"/>
    <row r="4509" s="23" customFormat="1"/>
    <row r="4510" s="23" customFormat="1"/>
    <row r="4511" s="23" customFormat="1"/>
    <row r="4512" s="23" customFormat="1"/>
    <row r="4513" s="23" customFormat="1"/>
    <row r="4514" s="23" customFormat="1"/>
    <row r="4515" s="23" customFormat="1"/>
    <row r="4516" s="23" customFormat="1"/>
    <row r="4517" s="23" customFormat="1"/>
    <row r="4518" s="23" customFormat="1"/>
    <row r="4519" s="23" customFormat="1"/>
    <row r="4520" s="23" customFormat="1"/>
    <row r="4521" s="23" customFormat="1"/>
    <row r="4522" s="23" customFormat="1"/>
    <row r="4523" s="23" customFormat="1"/>
    <row r="4524" s="23" customFormat="1"/>
    <row r="4525" s="23" customFormat="1"/>
    <row r="4526" s="23" customFormat="1"/>
    <row r="4527" s="23" customFormat="1"/>
    <row r="4528" s="23" customFormat="1"/>
    <row r="4529" s="23" customFormat="1"/>
    <row r="4530" s="23" customFormat="1"/>
    <row r="4531" s="23" customFormat="1"/>
    <row r="4532" s="23" customFormat="1"/>
    <row r="4533" s="23" customFormat="1"/>
    <row r="4534" s="23" customFormat="1"/>
    <row r="4535" s="23" customFormat="1"/>
    <row r="4536" s="23" customFormat="1"/>
    <row r="4537" s="23" customFormat="1"/>
    <row r="4538" s="23" customFormat="1"/>
    <row r="4539" s="23" customFormat="1"/>
    <row r="4540" s="23" customFormat="1"/>
    <row r="4541" s="23" customFormat="1"/>
    <row r="4542" s="23" customFormat="1"/>
    <row r="4543" s="23" customFormat="1"/>
    <row r="4544" s="23" customFormat="1"/>
    <row r="4545" s="23" customFormat="1"/>
    <row r="4546" s="23" customFormat="1"/>
    <row r="4547" s="23" customFormat="1"/>
    <row r="4548" s="23" customFormat="1"/>
    <row r="4549" s="23" customFormat="1"/>
    <row r="4550" s="23" customFormat="1"/>
    <row r="4551" s="23" customFormat="1"/>
    <row r="4552" s="23" customFormat="1"/>
    <row r="4553" s="23" customFormat="1"/>
    <row r="4554" s="23" customFormat="1"/>
    <row r="4555" s="23" customFormat="1"/>
    <row r="4556" s="23" customFormat="1"/>
    <row r="4557" s="23" customFormat="1"/>
    <row r="4558" s="23" customFormat="1"/>
    <row r="4559" s="23" customFormat="1"/>
    <row r="4560" s="23" customFormat="1"/>
    <row r="4561" s="23" customFormat="1"/>
    <row r="4562" s="23" customFormat="1"/>
    <row r="4563" s="23" customFormat="1"/>
    <row r="4564" s="23" customFormat="1"/>
    <row r="4565" s="23" customFormat="1"/>
    <row r="4566" s="23" customFormat="1"/>
    <row r="4567" s="23" customFormat="1"/>
    <row r="4568" s="23" customFormat="1"/>
    <row r="4569" s="23" customFormat="1"/>
    <row r="4570" s="23" customFormat="1"/>
    <row r="4571" s="23" customFormat="1"/>
    <row r="4572" s="23" customFormat="1"/>
    <row r="4573" s="23" customFormat="1"/>
    <row r="4574" s="23" customFormat="1"/>
    <row r="4575" s="23" customFormat="1"/>
    <row r="4576" s="23" customFormat="1"/>
    <row r="4577" s="23" customFormat="1"/>
    <row r="4578" s="23" customFormat="1"/>
    <row r="4579" s="23" customFormat="1"/>
    <row r="4580" s="23" customFormat="1"/>
    <row r="4581" s="23" customFormat="1"/>
    <row r="4582" s="23" customFormat="1"/>
    <row r="4583" s="23" customFormat="1"/>
    <row r="4584" s="23" customFormat="1"/>
    <row r="4585" s="23" customFormat="1"/>
    <row r="4586" s="23" customFormat="1"/>
    <row r="4587" s="23" customFormat="1"/>
    <row r="4588" s="23" customFormat="1"/>
    <row r="4589" s="23" customFormat="1"/>
    <row r="4590" s="23" customFormat="1"/>
    <row r="4591" s="23" customFormat="1"/>
    <row r="4592" s="23" customFormat="1"/>
    <row r="4593" s="23" customFormat="1"/>
    <row r="4594" s="23" customFormat="1"/>
    <row r="4595" s="23" customFormat="1"/>
    <row r="4596" s="23" customFormat="1"/>
    <row r="4597" s="23" customFormat="1"/>
    <row r="4598" s="23" customFormat="1"/>
    <row r="4599" s="23" customFormat="1"/>
    <row r="4600" s="23" customFormat="1"/>
    <row r="4601" s="23" customFormat="1"/>
    <row r="4602" s="23" customFormat="1"/>
    <row r="4603" s="23" customFormat="1"/>
    <row r="4604" s="23" customFormat="1"/>
    <row r="4605" s="23" customFormat="1"/>
    <row r="4606" s="23" customFormat="1"/>
    <row r="4607" s="23" customFormat="1"/>
    <row r="4608" s="23" customFormat="1"/>
    <row r="4609" s="23" customFormat="1"/>
    <row r="4610" s="23" customFormat="1"/>
    <row r="4611" s="23" customFormat="1"/>
    <row r="4612" s="23" customFormat="1"/>
    <row r="4613" s="23" customFormat="1"/>
    <row r="4614" s="23" customFormat="1"/>
    <row r="4615" s="23" customFormat="1"/>
    <row r="4616" s="23" customFormat="1"/>
    <row r="4617" s="23" customFormat="1"/>
    <row r="4618" s="23" customFormat="1"/>
    <row r="4619" s="23" customFormat="1"/>
    <row r="4620" s="23" customFormat="1"/>
    <row r="4621" s="23" customFormat="1"/>
    <row r="4622" s="23" customFormat="1"/>
    <row r="4623" s="23" customFormat="1"/>
    <row r="4624" s="23" customFormat="1"/>
    <row r="4625" s="23" customFormat="1"/>
    <row r="4626" s="23" customFormat="1"/>
    <row r="4627" s="23" customFormat="1"/>
    <row r="4628" s="23" customFormat="1"/>
    <row r="4629" s="23" customFormat="1"/>
    <row r="4630" s="23" customFormat="1"/>
    <row r="4631" s="23" customFormat="1"/>
    <row r="4632" s="23" customFormat="1"/>
    <row r="4633" s="23" customFormat="1"/>
    <row r="4634" s="23" customFormat="1"/>
    <row r="4635" s="23" customFormat="1"/>
    <row r="4636" s="23" customFormat="1"/>
    <row r="4637" s="23" customFormat="1"/>
    <row r="4638" s="23" customFormat="1"/>
    <row r="4639" s="23" customFormat="1"/>
    <row r="4640" s="23" customFormat="1"/>
    <row r="4641" s="23" customFormat="1"/>
    <row r="4642" s="23" customFormat="1"/>
    <row r="4643" s="23" customFormat="1"/>
    <row r="4644" s="23" customFormat="1"/>
    <row r="4645" s="23" customFormat="1"/>
    <row r="4646" s="23" customFormat="1"/>
    <row r="4647" s="23" customFormat="1"/>
    <row r="4648" s="23" customFormat="1"/>
    <row r="4649" s="23" customFormat="1"/>
    <row r="4650" s="23" customFormat="1"/>
    <row r="4651" s="23" customFormat="1"/>
    <row r="4652" s="23" customFormat="1"/>
    <row r="4653" s="23" customFormat="1"/>
    <row r="4654" s="23" customFormat="1"/>
    <row r="4655" s="23" customFormat="1"/>
    <row r="4656" s="23" customFormat="1"/>
    <row r="4657" s="23" customFormat="1"/>
    <row r="4658" s="23" customFormat="1"/>
    <row r="4659" s="23" customFormat="1"/>
    <row r="4660" s="23" customFormat="1"/>
    <row r="4661" s="23" customFormat="1"/>
    <row r="4662" s="23" customFormat="1"/>
    <row r="4663" s="23" customFormat="1"/>
    <row r="4664" s="23" customFormat="1"/>
    <row r="4665" s="23" customFormat="1"/>
    <row r="4666" s="23" customFormat="1"/>
    <row r="4667" s="23" customFormat="1"/>
    <row r="4668" s="23" customFormat="1"/>
    <row r="4669" s="23" customFormat="1"/>
    <row r="4670" s="23" customFormat="1"/>
    <row r="4671" s="23" customFormat="1"/>
    <row r="4672" s="23" customFormat="1"/>
    <row r="4673" s="23" customFormat="1"/>
    <row r="4674" s="23" customFormat="1"/>
    <row r="4675" s="23" customFormat="1"/>
    <row r="4676" s="23" customFormat="1"/>
    <row r="4677" s="23" customFormat="1"/>
    <row r="4678" s="23" customFormat="1"/>
    <row r="4679" s="23" customFormat="1"/>
    <row r="4680" s="23" customFormat="1"/>
    <row r="4681" s="23" customFormat="1"/>
    <row r="4682" s="23" customFormat="1"/>
    <row r="4683" s="23" customFormat="1"/>
    <row r="4684" s="23" customFormat="1"/>
    <row r="4685" s="23" customFormat="1"/>
    <row r="4686" s="23" customFormat="1"/>
    <row r="4687" s="23" customFormat="1"/>
    <row r="4688" s="23" customFormat="1"/>
    <row r="4689" s="23" customFormat="1"/>
    <row r="4690" s="23" customFormat="1"/>
    <row r="4691" s="23" customFormat="1"/>
    <row r="4692" s="23" customFormat="1"/>
    <row r="4693" s="23" customFormat="1"/>
    <row r="4694" s="23" customFormat="1"/>
    <row r="4695" s="23" customFormat="1"/>
    <row r="4696" s="23" customFormat="1"/>
    <row r="4697" s="23" customFormat="1"/>
    <row r="4698" s="23" customFormat="1"/>
    <row r="4699" s="23" customFormat="1"/>
    <row r="4700" s="23" customFormat="1"/>
    <row r="4701" s="23" customFormat="1"/>
    <row r="4702" s="23" customFormat="1"/>
    <row r="4703" s="23" customFormat="1"/>
    <row r="4704" s="23" customFormat="1"/>
    <row r="4705" s="23" customFormat="1"/>
    <row r="4706" s="23" customFormat="1"/>
    <row r="4707" s="23" customFormat="1"/>
    <row r="4708" s="23" customFormat="1"/>
    <row r="4709" s="23" customFormat="1"/>
    <row r="4710" s="23" customFormat="1"/>
    <row r="4711" s="23" customFormat="1"/>
    <row r="4712" s="23" customFormat="1"/>
    <row r="4713" s="23" customFormat="1"/>
    <row r="4714" s="23" customFormat="1"/>
    <row r="4715" s="23" customFormat="1"/>
    <row r="4716" s="23" customFormat="1"/>
    <row r="4717" s="23" customFormat="1"/>
    <row r="4718" s="23" customFormat="1"/>
    <row r="4719" s="23" customFormat="1"/>
    <row r="4720" s="23" customFormat="1"/>
    <row r="4721" s="23" customFormat="1"/>
    <row r="4722" s="23" customFormat="1"/>
    <row r="4723" s="23" customFormat="1"/>
    <row r="4724" s="23" customFormat="1"/>
    <row r="4725" s="23" customFormat="1"/>
    <row r="4726" s="23" customFormat="1"/>
    <row r="4727" s="23" customFormat="1"/>
    <row r="4728" s="23" customFormat="1"/>
    <row r="4729" s="23" customFormat="1"/>
    <row r="4730" s="23" customFormat="1"/>
    <row r="4731" s="23" customFormat="1"/>
    <row r="4732" s="23" customFormat="1"/>
    <row r="4733" s="23" customFormat="1"/>
    <row r="4734" s="23" customFormat="1"/>
    <row r="4735" s="23" customFormat="1"/>
    <row r="4736" s="23" customFormat="1"/>
    <row r="4737" s="23" customFormat="1"/>
    <row r="4738" s="23" customFormat="1"/>
    <row r="4739" s="23" customFormat="1"/>
    <row r="4740" s="23" customFormat="1"/>
    <row r="4741" s="23" customFormat="1"/>
    <row r="4742" s="23" customFormat="1"/>
    <row r="4743" s="23" customFormat="1"/>
    <row r="4744" s="23" customFormat="1"/>
    <row r="4745" s="23" customFormat="1"/>
    <row r="4746" s="23" customFormat="1"/>
    <row r="4747" s="23" customFormat="1"/>
    <row r="4748" s="23" customFormat="1"/>
    <row r="4749" s="23" customFormat="1"/>
    <row r="4750" s="23" customFormat="1"/>
    <row r="4751" s="23" customFormat="1"/>
    <row r="4752" s="23" customFormat="1"/>
    <row r="4753" s="23" customFormat="1"/>
    <row r="4754" s="23" customFormat="1"/>
    <row r="4755" s="23" customFormat="1"/>
    <row r="4756" s="23" customFormat="1"/>
    <row r="4757" s="23" customFormat="1"/>
    <row r="4758" s="23" customFormat="1"/>
    <row r="4759" s="23" customFormat="1"/>
    <row r="4760" s="23" customFormat="1"/>
    <row r="4761" s="23" customFormat="1"/>
    <row r="4762" s="23" customFormat="1"/>
    <row r="4763" s="23" customFormat="1"/>
    <row r="4764" s="23" customFormat="1"/>
    <row r="4765" s="23" customFormat="1"/>
    <row r="4766" s="23" customFormat="1"/>
    <row r="4767" s="23" customFormat="1"/>
    <row r="4768" s="23" customFormat="1"/>
    <row r="4769" s="23" customFormat="1"/>
    <row r="4770" s="23" customFormat="1"/>
    <row r="4771" s="23" customFormat="1"/>
    <row r="4772" s="23" customFormat="1"/>
    <row r="4773" s="23" customFormat="1"/>
    <row r="4774" s="23" customFormat="1"/>
    <row r="4775" s="23" customFormat="1"/>
    <row r="4776" s="23" customFormat="1"/>
    <row r="4777" s="23" customFormat="1"/>
    <row r="4778" s="23" customFormat="1"/>
    <row r="4779" s="23" customFormat="1"/>
    <row r="4780" s="23" customFormat="1"/>
    <row r="4781" s="23" customFormat="1"/>
    <row r="4782" s="23" customFormat="1"/>
    <row r="4783" s="23" customFormat="1"/>
    <row r="4784" s="23" customFormat="1"/>
    <row r="4785" s="23" customFormat="1"/>
    <row r="4786" s="23" customFormat="1"/>
    <row r="4787" s="23" customFormat="1"/>
    <row r="4788" s="23" customFormat="1"/>
    <row r="4789" s="23" customFormat="1"/>
    <row r="4790" s="23" customFormat="1"/>
    <row r="4791" s="23" customFormat="1"/>
    <row r="4792" s="23" customFormat="1"/>
    <row r="4793" s="23" customFormat="1"/>
    <row r="4794" s="23" customFormat="1"/>
    <row r="4795" s="23" customFormat="1"/>
    <row r="4796" s="23" customFormat="1"/>
    <row r="4797" s="23" customFormat="1"/>
    <row r="4798" s="23" customFormat="1"/>
    <row r="4799" s="23" customFormat="1"/>
    <row r="4800" s="23" customFormat="1"/>
    <row r="4801" s="23" customFormat="1"/>
    <row r="4802" s="23" customFormat="1"/>
    <row r="4803" s="23" customFormat="1"/>
    <row r="4804" s="23" customFormat="1"/>
    <row r="4805" s="23" customFormat="1"/>
    <row r="4806" s="23" customFormat="1"/>
    <row r="4807" s="23" customFormat="1"/>
    <row r="4808" s="23" customFormat="1"/>
    <row r="4809" s="23" customFormat="1"/>
    <row r="4810" s="23" customFormat="1"/>
    <row r="4811" s="23" customFormat="1"/>
    <row r="4812" s="23" customFormat="1"/>
    <row r="4813" s="23" customFormat="1"/>
    <row r="4814" s="23" customFormat="1"/>
    <row r="4815" s="23" customFormat="1"/>
    <row r="4816" s="23" customFormat="1"/>
    <row r="4817" s="23" customFormat="1"/>
    <row r="4818" s="23" customFormat="1"/>
    <row r="4819" s="23" customFormat="1"/>
    <row r="4820" s="23" customFormat="1"/>
    <row r="4821" s="23" customFormat="1"/>
    <row r="4822" s="23" customFormat="1"/>
    <row r="4823" s="23" customFormat="1"/>
    <row r="4824" s="23" customFormat="1"/>
    <row r="4825" s="23" customFormat="1"/>
    <row r="4826" s="23" customFormat="1"/>
    <row r="4827" s="23" customFormat="1"/>
    <row r="4828" s="23" customFormat="1"/>
    <row r="4829" s="23" customFormat="1"/>
    <row r="4830" s="23" customFormat="1"/>
    <row r="4831" s="23" customFormat="1"/>
    <row r="4832" s="23" customFormat="1"/>
    <row r="4833" s="23" customFormat="1"/>
    <row r="4834" s="23" customFormat="1"/>
    <row r="4835" s="23" customFormat="1"/>
    <row r="4836" s="23" customFormat="1"/>
    <row r="4837" s="23" customFormat="1"/>
    <row r="4838" s="23" customFormat="1"/>
    <row r="4839" s="23" customFormat="1"/>
    <row r="4840" s="23" customFormat="1"/>
    <row r="4841" s="23" customFormat="1"/>
    <row r="4842" s="23" customFormat="1"/>
    <row r="4843" s="23" customFormat="1"/>
    <row r="4844" s="23" customFormat="1"/>
    <row r="4845" s="23" customFormat="1"/>
    <row r="4846" s="23" customFormat="1"/>
    <row r="4847" s="23" customFormat="1"/>
    <row r="4848" s="23" customFormat="1"/>
    <row r="4849" s="23" customFormat="1"/>
    <row r="4850" s="23" customFormat="1"/>
    <row r="4851" s="23" customFormat="1"/>
    <row r="4852" s="23" customFormat="1"/>
    <row r="4853" s="23" customFormat="1"/>
    <row r="4854" s="23" customFormat="1"/>
    <row r="4855" s="23" customFormat="1"/>
    <row r="4856" s="23" customFormat="1"/>
    <row r="4857" s="23" customFormat="1"/>
    <row r="4858" s="23" customFormat="1"/>
    <row r="4859" s="23" customFormat="1"/>
    <row r="4860" s="23" customFormat="1"/>
    <row r="4861" s="23" customFormat="1"/>
    <row r="4862" s="23" customFormat="1"/>
    <row r="4863" s="23" customFormat="1"/>
    <row r="4864" s="23" customFormat="1"/>
    <row r="4865" s="23" customFormat="1"/>
    <row r="4866" s="23" customFormat="1"/>
    <row r="4867" s="23" customFormat="1"/>
    <row r="4868" s="23" customFormat="1"/>
    <row r="4869" s="23" customFormat="1"/>
    <row r="4870" s="23" customFormat="1"/>
    <row r="4871" s="23" customFormat="1"/>
    <row r="4872" s="23" customFormat="1"/>
    <row r="4873" s="23" customFormat="1"/>
    <row r="4874" s="23" customFormat="1"/>
    <row r="4875" s="23" customFormat="1"/>
    <row r="4876" s="23" customFormat="1"/>
    <row r="4877" s="23" customFormat="1"/>
    <row r="4878" s="23" customFormat="1"/>
    <row r="4879" s="23" customFormat="1"/>
    <row r="4880" s="23" customFormat="1"/>
    <row r="4881" s="23" customFormat="1"/>
    <row r="4882" s="23" customFormat="1"/>
    <row r="4883" s="23" customFormat="1"/>
    <row r="4884" s="23" customFormat="1"/>
    <row r="4885" s="23" customFormat="1"/>
    <row r="4886" s="23" customFormat="1"/>
    <row r="4887" s="23" customFormat="1"/>
    <row r="4888" s="23" customFormat="1"/>
    <row r="4889" s="23" customFormat="1"/>
    <row r="4890" s="23" customFormat="1"/>
    <row r="4891" s="23" customFormat="1"/>
    <row r="4892" s="23" customFormat="1"/>
    <row r="4893" s="23" customFormat="1"/>
    <row r="4894" s="23" customFormat="1"/>
    <row r="4895" s="23" customFormat="1"/>
    <row r="4896" s="23" customFormat="1"/>
    <row r="4897" s="23" customFormat="1"/>
    <row r="4898" s="23" customFormat="1"/>
    <row r="4899" s="23" customFormat="1"/>
    <row r="4900" s="23" customFormat="1"/>
    <row r="4901" s="23" customFormat="1"/>
    <row r="4902" s="23" customFormat="1"/>
    <row r="4903" s="23" customFormat="1"/>
    <row r="4904" s="23" customFormat="1"/>
    <row r="4905" s="23" customFormat="1"/>
    <row r="4906" s="23" customFormat="1"/>
    <row r="4907" s="23" customFormat="1"/>
    <row r="4908" s="23" customFormat="1"/>
    <row r="4909" s="23" customFormat="1"/>
    <row r="4910" s="23" customFormat="1"/>
    <row r="4911" s="23" customFormat="1"/>
    <row r="4912" s="23" customFormat="1"/>
    <row r="4913" s="23" customFormat="1"/>
    <row r="4914" s="23" customFormat="1"/>
    <row r="4915" s="23" customFormat="1"/>
    <row r="4916" s="23" customFormat="1"/>
    <row r="4917" s="23" customFormat="1"/>
    <row r="4918" s="23" customFormat="1"/>
    <row r="4919" s="23" customFormat="1"/>
    <row r="4920" s="23" customFormat="1"/>
    <row r="4921" s="23" customFormat="1"/>
    <row r="4922" s="23" customFormat="1"/>
    <row r="4923" s="23" customFormat="1"/>
    <row r="4924" s="23" customFormat="1"/>
    <row r="4925" s="23" customFormat="1"/>
    <row r="4926" s="23" customFormat="1"/>
    <row r="4927" s="23" customFormat="1"/>
    <row r="4928" s="23" customFormat="1"/>
    <row r="4929" s="23" customFormat="1"/>
    <row r="4930" s="23" customFormat="1"/>
    <row r="4931" s="23" customFormat="1"/>
    <row r="4932" s="23" customFormat="1"/>
    <row r="4933" s="23" customFormat="1"/>
    <row r="4934" s="23" customFormat="1"/>
    <row r="4935" s="23" customFormat="1"/>
    <row r="4936" s="23" customFormat="1"/>
    <row r="4937" s="23" customFormat="1"/>
    <row r="4938" s="23" customFormat="1"/>
    <row r="4939" s="23" customFormat="1"/>
    <row r="4940" s="23" customFormat="1"/>
    <row r="4941" s="23" customFormat="1"/>
    <row r="4942" s="23" customFormat="1"/>
    <row r="4943" s="23" customFormat="1"/>
    <row r="4944" s="23" customFormat="1"/>
    <row r="4945" s="23" customFormat="1"/>
    <row r="4946" s="23" customFormat="1"/>
    <row r="4947" s="23" customFormat="1"/>
    <row r="4948" s="23" customFormat="1"/>
    <row r="4949" s="23" customFormat="1"/>
    <row r="4950" s="23" customFormat="1"/>
    <row r="4951" s="23" customFormat="1"/>
    <row r="4952" s="23" customFormat="1"/>
    <row r="4953" s="23" customFormat="1"/>
    <row r="4954" s="23" customFormat="1"/>
    <row r="4955" s="23" customFormat="1"/>
    <row r="4956" s="23" customFormat="1"/>
    <row r="4957" s="23" customFormat="1"/>
    <row r="4958" s="23" customFormat="1"/>
    <row r="4959" s="23" customFormat="1"/>
    <row r="4960" s="23" customFormat="1"/>
    <row r="4961" s="23" customFormat="1"/>
    <row r="4962" s="23" customFormat="1"/>
    <row r="4963" s="23" customFormat="1"/>
    <row r="4964" s="23" customFormat="1"/>
    <row r="4965" s="23" customFormat="1"/>
    <row r="4966" s="23" customFormat="1"/>
    <row r="4967" s="23" customFormat="1"/>
    <row r="4968" s="23" customFormat="1"/>
    <row r="4969" s="23" customFormat="1"/>
    <row r="4970" s="23" customFormat="1"/>
    <row r="4971" s="23" customFormat="1"/>
    <row r="4972" s="23" customFormat="1"/>
    <row r="4973" s="23" customFormat="1"/>
    <row r="4974" s="23" customFormat="1"/>
    <row r="4975" s="23" customFormat="1"/>
    <row r="4976" s="23" customFormat="1"/>
    <row r="4977" s="23" customFormat="1"/>
    <row r="4978" s="23" customFormat="1"/>
    <row r="4979" s="23" customFormat="1"/>
    <row r="4980" s="23" customFormat="1"/>
    <row r="4981" s="23" customFormat="1"/>
    <row r="4982" s="23" customFormat="1"/>
    <row r="4983" s="23" customFormat="1"/>
    <row r="4984" s="23" customFormat="1"/>
    <row r="4985" s="23" customFormat="1"/>
    <row r="4986" s="23" customFormat="1"/>
    <row r="4987" s="23" customFormat="1"/>
    <row r="4988" s="23" customFormat="1"/>
    <row r="4989" s="23" customFormat="1"/>
    <row r="4990" s="23" customFormat="1"/>
    <row r="4991" s="23" customFormat="1"/>
    <row r="4992" s="23" customFormat="1"/>
    <row r="4993" s="23" customFormat="1"/>
    <row r="4994" s="23" customFormat="1"/>
    <row r="4995" s="23" customFormat="1"/>
    <row r="4996" s="23" customFormat="1"/>
    <row r="4997" s="23" customFormat="1"/>
    <row r="4998" s="23" customFormat="1"/>
    <row r="4999" s="23" customFormat="1"/>
  </sheetData>
  <mergeCells count="6">
    <mergeCell ref="B1:E1"/>
    <mergeCell ref="A8:A9"/>
    <mergeCell ref="B8:B9"/>
    <mergeCell ref="C8:C9"/>
    <mergeCell ref="D8:D9"/>
    <mergeCell ref="E8:E9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L4999"/>
  <sheetViews>
    <sheetView workbookViewId="0">
      <selection sqref="A1:XFD10"/>
    </sheetView>
  </sheetViews>
  <sheetFormatPr defaultRowHeight="15"/>
  <cols>
    <col min="1" max="1" width="15.85546875" style="22" customWidth="1"/>
    <col min="2" max="21" width="7.28515625" style="22" customWidth="1"/>
    <col min="22" max="25" width="7.7109375" style="22" customWidth="1"/>
    <col min="26" max="29" width="7.28515625" style="22" customWidth="1"/>
    <col min="30" max="30" width="7.7109375" style="22" customWidth="1"/>
    <col min="31" max="16384" width="9.140625" style="22"/>
  </cols>
  <sheetData>
    <row r="1" spans="1:168" ht="31.5" customHeight="1">
      <c r="A1" s="147" t="s">
        <v>4570</v>
      </c>
      <c r="B1" s="130" t="s">
        <v>14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7"/>
      <c r="AD1" s="62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</row>
    <row r="2" spans="1:168" ht="31.5">
      <c r="A2" s="147"/>
      <c r="B2" s="54" t="s">
        <v>4647</v>
      </c>
      <c r="C2" s="55" t="s">
        <v>4646</v>
      </c>
      <c r="D2" s="55" t="s">
        <v>4648</v>
      </c>
      <c r="E2" s="57" t="s">
        <v>4649</v>
      </c>
      <c r="F2" s="54" t="s">
        <v>4650</v>
      </c>
      <c r="G2" s="55" t="s">
        <v>4651</v>
      </c>
      <c r="H2" s="55" t="s">
        <v>4652</v>
      </c>
      <c r="I2" s="57" t="s">
        <v>4653</v>
      </c>
      <c r="J2" s="54" t="s">
        <v>4654</v>
      </c>
      <c r="K2" s="55" t="s">
        <v>4655</v>
      </c>
      <c r="L2" s="55" t="s">
        <v>4656</v>
      </c>
      <c r="M2" s="57" t="s">
        <v>4657</v>
      </c>
      <c r="N2" s="54" t="s">
        <v>4658</v>
      </c>
      <c r="O2" s="55" t="s">
        <v>4659</v>
      </c>
      <c r="P2" s="55" t="s">
        <v>4660</v>
      </c>
      <c r="Q2" s="57" t="s">
        <v>4661</v>
      </c>
      <c r="R2" s="54" t="s">
        <v>4662</v>
      </c>
      <c r="S2" s="55" t="s">
        <v>4663</v>
      </c>
      <c r="T2" s="55" t="s">
        <v>4664</v>
      </c>
      <c r="U2" s="57" t="s">
        <v>4665</v>
      </c>
      <c r="V2" s="84" t="s">
        <v>4666</v>
      </c>
      <c r="W2" s="84" t="s">
        <v>4667</v>
      </c>
      <c r="X2" s="84" t="s">
        <v>4668</v>
      </c>
      <c r="Y2" s="89" t="s">
        <v>4673</v>
      </c>
      <c r="Z2" s="64" t="s">
        <v>4669</v>
      </c>
      <c r="AA2" s="64" t="s">
        <v>4670</v>
      </c>
      <c r="AB2" s="55" t="s">
        <v>4671</v>
      </c>
      <c r="AC2" s="57" t="s">
        <v>4672</v>
      </c>
      <c r="AD2" s="6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</row>
    <row r="3" spans="1:168" ht="15.75">
      <c r="A3" s="29" t="s">
        <v>1471</v>
      </c>
      <c r="B3" s="30">
        <f>COUNTIFS(Archivio!$C$3:$C$1212,"AN",Archivio!$N$3:$N$1212,"AA",Archivio!$K$3:$K$1212,"CS01")</f>
        <v>5</v>
      </c>
      <c r="C3" s="65">
        <f>COUNTIFS(Archivio!$C$3:$C$1212,"AN",Archivio!$N$3:$N$1212,"AA",Archivio!$K$3:$K$1212,"CS10")</f>
        <v>8</v>
      </c>
      <c r="D3" s="65">
        <f>COUNTIFS(Archivio!$C$3:$C$1212,"AN",Archivio!$N$3:$N$1212,"AA",Archivio!$K$3:$K$1212,"CS11")</f>
        <v>0</v>
      </c>
      <c r="E3" s="80">
        <f>COUNTIFS(Archivio!$C$3:$C$1212,"AN",Archivio!$N$3:$N$1212,"AA",Archivio!$K$3:$K$1212,"RP03")</f>
        <v>0</v>
      </c>
      <c r="F3" s="30">
        <f>COUNTIFS(Archivio!$C$3:$C$1212,"AN",Archivio!$N$3:$N$1212,"AT",Archivio!$K$3:$K$1212,"CS01")</f>
        <v>0</v>
      </c>
      <c r="G3" s="31">
        <f>COUNTIFS(Archivio!$C$3:$C$1212,"AN",Archivio!$N$3:$N$1212,"AT",Archivio!$K$3:$K$1212,"CS10")</f>
        <v>7</v>
      </c>
      <c r="H3" s="31">
        <f>COUNTIFS(Archivio!$C$3:$C$1212,"AN",Archivio!$N$3:$N$1212,"AT",Archivio!$K$3:$K$1212,"CS11")</f>
        <v>0</v>
      </c>
      <c r="I3" s="33">
        <f>COUNTIFS(Archivio!$C$3:$C$1212,"AN",Archivio!$N$3:$N$1212,"AT",Archivio!$K$3:$K$1212,"RP03")</f>
        <v>0</v>
      </c>
      <c r="J3" s="30">
        <f>COUNTIFS(Archivio!$C$3:$C$1212,"AN",Archivio!$N$3:$N$1212,"CO",Archivio!$K$3:$K$1212,"CS01")</f>
        <v>0</v>
      </c>
      <c r="K3" s="31">
        <f>COUNTIFS(Archivio!$C$3:$C$1212,"AN",Archivio!$N$3:$N$1212,"CO",Archivio!$K$3:$K$1212,"CS10")</f>
        <v>1</v>
      </c>
      <c r="L3" s="31">
        <f>COUNTIFS(Archivio!$C$3:$C$1212,"AN",Archivio!$N$3:$N$1212,"CO",Archivio!$K$3:$K$1212,"CS11")</f>
        <v>0</v>
      </c>
      <c r="M3" s="33">
        <f>COUNTIFS(Archivio!$C$3:$C$1212,"AN",Archivio!$N$3:$N$1212,"CO",Archivio!$K$3:$K$1212,"RP03")</f>
        <v>0</v>
      </c>
      <c r="N3" s="30">
        <f>COUNTIFS(Archivio!$C$3:$C$1212,"AN",Archivio!$N$3:$N$1212,"CS",Archivio!$K$3:$K$1212,"CS01")</f>
        <v>29</v>
      </c>
      <c r="O3" s="31">
        <f>COUNTIFS(Archivio!$C$3:$C$1212,"AN",Archivio!$N$3:$N$1212,"CS",Archivio!$K$3:$K$1212,"CS10")</f>
        <v>38</v>
      </c>
      <c r="P3" s="31">
        <f>COUNTIFS(Archivio!$C$3:$C$1212,"AN",Archivio!$N$3:$N$1212,"CS",Archivio!$K$3:$K$1212,"CS11")</f>
        <v>0</v>
      </c>
      <c r="Q3" s="33">
        <f>COUNTIFS(Archivio!$C$3:$C$1212,"AN",Archivio!$N$3:$N$1212,"CS",Archivio!$K$3:$K$1212,"RP03")</f>
        <v>0</v>
      </c>
      <c r="R3" s="30">
        <f>COUNTIFS(Archivio!$C$3:$C$1212,"AN",Archivio!$N$3:$N$1212,"DM",Archivio!$K$3:$K$1212,"CS01")</f>
        <v>0</v>
      </c>
      <c r="S3" s="31">
        <f>COUNTIFS(Archivio!$C$3:$C$1212,"AN",Archivio!$N$3:$N$1212,"DM",Archivio!$K$3:$K$1212,"CS10")</f>
        <v>5</v>
      </c>
      <c r="T3" s="31">
        <f>COUNTIFS(Archivio!$C$3:$C$1212,"AN",Archivio!$N$3:$N$1212,"DM",Archivio!$K$3:$K$1212,"CS11")</f>
        <v>0</v>
      </c>
      <c r="U3" s="33">
        <f>COUNTIFS(Archivio!$C$3:$C$1212,"AN",Archivio!$N$3:$N$1212,"DM",Archivio!$K$3:$K$1212,"RP03")</f>
        <v>0</v>
      </c>
      <c r="V3" s="85">
        <f>COUNTIFS(Archivio!$C$3:$C$1212,"AN",Archivio!$N$3:$N$1212,"DSGA",Archivio!$K$3:$K$1212,"CS01")</f>
        <v>2</v>
      </c>
      <c r="W3" s="32">
        <f>COUNTIFS(Archivio!$C$3:$C$1212,"AN",Archivio!$N$3:$N$1212,"DSGA",Archivio!$K$3:$K$1212,"CS10")</f>
        <v>0</v>
      </c>
      <c r="X3" s="32">
        <f>COUNTIFS(Archivio!$C$3:$C$1212,"AN",Archivio!$N$3:$N$1212,"DSGA",Archivio!$K$3:$K$1212,"CS11")</f>
        <v>0</v>
      </c>
      <c r="Y3" s="33">
        <f>COUNTIFS(Archivio!$C$3:$C$1212,"AN",Archivio!$N$3:$N$1212,"DSGA",Archivio!$K$3:$K$1212,"RP03")</f>
        <v>0</v>
      </c>
      <c r="Z3" s="65">
        <f>COUNTIFS(Archivio!$C$3:$C$1212,"AN",Archivio!$N$3:$N$1212,"IF",Archivio!$K$3:$K$1212,"CS01")</f>
        <v>0</v>
      </c>
      <c r="AA3" s="85">
        <f>COUNTIFS(Archivio!$C$3:$C$1212,"AN",Archivio!$N$3:$N$1212,"IF",Archivio!$K$3:$K$1212,"CS10")</f>
        <v>0</v>
      </c>
      <c r="AB3" s="32">
        <f>COUNTIFS(Archivio!$C$3:$C$1212,"AN",Archivio!$N$3:$N$1212,"IF",Archivio!$K$3:$K$1212,"CS11")</f>
        <v>0</v>
      </c>
      <c r="AC3" s="33">
        <f>COUNTIFS(Archivio!$C$3:$C$1212,"AN",Archivio!$N$3:$N$1212,"IF",Archivio!$K$3:$K$1212,"RP03")</f>
        <v>0</v>
      </c>
      <c r="AD3" s="61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</row>
    <row r="4" spans="1:168" ht="15.75">
      <c r="A4" s="35" t="s">
        <v>2104</v>
      </c>
      <c r="B4" s="36">
        <f>COUNTIFS(Archivio!$C$3:$C$1212,"AP",Archivio!$N$3:$N$1212,"AA",Archivio!$K$3:$K$1212,"CS01")</f>
        <v>5</v>
      </c>
      <c r="C4" s="66">
        <f>COUNTIFS(Archivio!$C$3:$C$1212,"AP",Archivio!$N$3:$N$1212,"AA",Archivio!$K$3:$K$1212,"CS10")</f>
        <v>11</v>
      </c>
      <c r="D4" s="66">
        <f>COUNTIFS(Archivio!$C$3:$C$1212,"AP",Archivio!$N$3:$N$1212,"AA",Archivio!$K$3:$K$1212,"CS11")</f>
        <v>0</v>
      </c>
      <c r="E4" s="81">
        <f>COUNTIFS(Archivio!$C$3:$C$1212,"AP",Archivio!$N$3:$N$1212,"AA",Archivio!$K$3:$K$1212,"RP03")</f>
        <v>0</v>
      </c>
      <c r="F4" s="36">
        <f>COUNTIFS(Archivio!$C$3:$C$1212,"AP",Archivio!$N$3:$N$1212,"AT",Archivio!$K$3:$K$1212,"CS01")</f>
        <v>2</v>
      </c>
      <c r="G4" s="37">
        <f>COUNTIFS(Archivio!$C$3:$C$1212,"AP",Archivio!$N$3:$N$1212,"AT",Archivio!$K$3:$K$1212,"CS10")</f>
        <v>4</v>
      </c>
      <c r="H4" s="37">
        <f>COUNTIFS(Archivio!$C$3:$C$1212,"AP",Archivio!$N$3:$N$1212,"AT",Archivio!$K$3:$K$1212,"CS11")</f>
        <v>0</v>
      </c>
      <c r="I4" s="39">
        <f>COUNTIFS(Archivio!$C$3:$C$1212,"AP",Archivio!$N$3:$N$1212,"AT",Archivio!$K$3:$K$1212,"RP03")</f>
        <v>0</v>
      </c>
      <c r="J4" s="36">
        <f>COUNTIFS(Archivio!$C$3:$C$1212,"AP",Archivio!$N$3:$N$1212,"CO",Archivio!$K$3:$K$1212,"CS01")</f>
        <v>0</v>
      </c>
      <c r="K4" s="37">
        <f>COUNTIFS(Archivio!$C$3:$C$1212,"AP",Archivio!$N$3:$N$1212,"CO",Archivio!$K$3:$K$1212,"CS10")</f>
        <v>0</v>
      </c>
      <c r="L4" s="37">
        <f>COUNTIFS(Archivio!$C$3:$C$1212,"AP",Archivio!$N$3:$N$1212,"CO",Archivio!$K$3:$K$1212,"CS11")</f>
        <v>0</v>
      </c>
      <c r="M4" s="39">
        <f>COUNTIFS(Archivio!$C$3:$C$1212,"AP",Archivio!$N$3:$N$1212,"CO",Archivio!$K$3:$K$1212,"RP03")</f>
        <v>0</v>
      </c>
      <c r="N4" s="36">
        <f>COUNTIFS(Archivio!$C$3:$C$1212,"AP",Archivio!$N$3:$N$1212,"CS",Archivio!$K$3:$K$1212,"CS01")</f>
        <v>27</v>
      </c>
      <c r="O4" s="37">
        <f>COUNTIFS(Archivio!$C$3:$C$1212,"AP",Archivio!$N$3:$N$1212,"CS",Archivio!$K$3:$K$1212,"CS10")</f>
        <v>24</v>
      </c>
      <c r="P4" s="37">
        <f>COUNTIFS(Archivio!$C$3:$C$1212,"AP",Archivio!$N$3:$N$1212,"CS",Archivio!$K$3:$K$1212,"CS11")</f>
        <v>0</v>
      </c>
      <c r="Q4" s="39">
        <f>COUNTIFS(Archivio!$C$3:$C$1212,"AP",Archivio!$N$3:$N$1212,"CS",Archivio!$K$3:$K$1212,"RP03")</f>
        <v>0</v>
      </c>
      <c r="R4" s="36">
        <f>COUNTIFS(Archivio!$C$3:$C$1212,"AP",Archivio!$N$3:$N$1212,"DM",Archivio!$K$3:$K$1212,"CS01")</f>
        <v>0</v>
      </c>
      <c r="S4" s="37">
        <f>COUNTIFS(Archivio!$C$3:$C$1212,"AP",Archivio!$N$3:$N$1212,"DM",Archivio!$K$3:$K$1212,"CS10")</f>
        <v>1</v>
      </c>
      <c r="T4" s="37">
        <f>COUNTIFS(Archivio!$C$3:$C$1212,"AP",Archivio!$N$3:$N$1212,"DM",Archivio!$K$3:$K$1212,"CS11")</f>
        <v>0</v>
      </c>
      <c r="U4" s="39">
        <f>COUNTIFS(Archivio!$C$3:$C$1212,"AP",Archivio!$N$3:$N$1212,"DM",Archivio!$K$3:$K$1212,"RP03")</f>
        <v>0</v>
      </c>
      <c r="V4" s="86">
        <f>COUNTIFS(Archivio!$C$3:$C$1212,"AP",Archivio!$N$3:$N$1212,"DSGA",Archivio!$K$3:$K$1212,"CS01")</f>
        <v>0</v>
      </c>
      <c r="W4" s="38">
        <f>COUNTIFS(Archivio!$C$3:$C$1212,"AP",Archivio!$N$3:$N$1212,"DSGA",Archivio!$K$3:$K$1212,"CS10")</f>
        <v>0</v>
      </c>
      <c r="X4" s="38">
        <f>COUNTIFS(Archivio!$C$3:$C$1212,"AP",Archivio!$N$3:$N$1212,"DSGA",Archivio!$K$3:$K$1212,"CS11")</f>
        <v>0</v>
      </c>
      <c r="Y4" s="39">
        <f>COUNTIFS(Archivio!$C$3:$C$1212,"AP",Archivio!$N$3:$N$1212,"DSGA",Archivio!$K$3:$K$1212,"RP03")</f>
        <v>0</v>
      </c>
      <c r="Z4" s="66">
        <f>COUNTIFS(Archivio!$C$3:$C$1212,"AP",Archivio!$N$3:$N$1212,"IF",Archivio!$K$3:$K$1212,"CS01")</f>
        <v>0</v>
      </c>
      <c r="AA4" s="86">
        <f>COUNTIFS(Archivio!$C$3:$C$1212,"AP",Archivio!$N$3:$N$1212,"IF",Archivio!$K$3:$K$1212,"CS10")</f>
        <v>1</v>
      </c>
      <c r="AB4" s="38">
        <f>COUNTIFS(Archivio!$C$3:$C$1212,"AP",Archivio!$N$3:$N$1212,"IF",Archivio!$K$3:$K$1212,"CS11")</f>
        <v>0</v>
      </c>
      <c r="AC4" s="39">
        <f>COUNTIFS(Archivio!$C$3:$C$1212,"AP",Archivio!$N$3:$N$1212,"IF",Archivio!$K$3:$K$1212,"RP03")</f>
        <v>0</v>
      </c>
      <c r="AD4" s="61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</row>
    <row r="5" spans="1:168" ht="15.75">
      <c r="A5" s="41" t="s">
        <v>2578</v>
      </c>
      <c r="B5" s="42">
        <f>COUNTIFS(Archivio!$C$3:$C$1212,"MC",Archivio!$N$3:$N$1212,"AA",Archivio!$K$3:$K$1212,"CS01")</f>
        <v>4</v>
      </c>
      <c r="C5" s="67">
        <f>COUNTIFS(Archivio!$C$3:$C$1212,"MC",Archivio!$N$3:$N$1212,"AA",Archivio!$K$3:$K$1212,"CS10")</f>
        <v>6</v>
      </c>
      <c r="D5" s="67">
        <f>COUNTIFS(Archivio!$C$3:$C$1212,"MC",Archivio!$N$3:$N$1212,"AA",Archivio!$K$3:$K$1212,"CS11")</f>
        <v>0</v>
      </c>
      <c r="E5" s="82">
        <f>COUNTIFS(Archivio!$C$3:$C$1212,"MC",Archivio!$N$3:$N$1212,"AA",Archivio!$K$3:$K$1212,"RP03")</f>
        <v>0</v>
      </c>
      <c r="F5" s="42">
        <f>COUNTIFS(Archivio!$C$3:$C$1212,"MC",Archivio!$N$3:$N$1212,"AT",Archivio!$K$3:$K$1212,"CS01")</f>
        <v>1</v>
      </c>
      <c r="G5" s="43">
        <f>COUNTIFS(Archivio!$C$3:$C$1212,"MC",Archivio!$N$3:$N$1212,"AT",Archivio!$K$3:$K$1212,"CS10")</f>
        <v>1</v>
      </c>
      <c r="H5" s="43">
        <f>COUNTIFS(Archivio!$C$3:$C$1212,"MC",Archivio!$N$3:$N$1212,"AT",Archivio!$K$3:$K$1212,"CS11")</f>
        <v>0</v>
      </c>
      <c r="I5" s="45">
        <f>COUNTIFS(Archivio!$C$3:$C$1212,"MC",Archivio!$N$3:$N$1212,"AT",Archivio!$K$3:$K$1212,"RP03")</f>
        <v>0</v>
      </c>
      <c r="J5" s="42">
        <f>COUNTIFS(Archivio!$C$3:$C$1212,"MC",Archivio!$N$3:$N$1212,"CO",Archivio!$K$3:$K$1212,"CS01")</f>
        <v>0</v>
      </c>
      <c r="K5" s="43">
        <f>COUNTIFS(Archivio!$C$3:$C$1212,"MC",Archivio!$N$3:$N$1212,"CO",Archivio!$K$3:$K$1212,"CS10")</f>
        <v>0</v>
      </c>
      <c r="L5" s="43">
        <f>COUNTIFS(Archivio!$C$3:$C$1212,"MC",Archivio!$N$3:$N$1212,"CO",Archivio!$K$3:$K$1212,"CS11")</f>
        <v>0</v>
      </c>
      <c r="M5" s="45">
        <f>COUNTIFS(Archivio!$C$3:$C$1212,"MC",Archivio!$N$3:$N$1212,"CO",Archivio!$K$3:$K$1212,"RP03")</f>
        <v>0</v>
      </c>
      <c r="N5" s="42">
        <f>COUNTIFS(Archivio!$C$3:$C$1212,"MC",Archivio!$N$3:$N$1212,"CS",Archivio!$K$3:$K$1212,"CS01")</f>
        <v>20</v>
      </c>
      <c r="O5" s="43">
        <f>COUNTIFS(Archivio!$C$3:$C$1212,"MC",Archivio!$N$3:$N$1212,"CS",Archivio!$K$3:$K$1212,"CS10")</f>
        <v>26</v>
      </c>
      <c r="P5" s="43">
        <f>COUNTIFS(Archivio!$C$3:$C$1212,"MC",Archivio!$N$3:$N$1212,"CS",Archivio!$K$3:$K$1212,"CS11")</f>
        <v>0</v>
      </c>
      <c r="Q5" s="45">
        <f>COUNTIFS(Archivio!$C$3:$C$1212,"MC",Archivio!$N$3:$N$1212,"CS",Archivio!$K$3:$K$1212,"RP03")</f>
        <v>1</v>
      </c>
      <c r="R5" s="42">
        <f>COUNTIFS(Archivio!$C$3:$C$1212,"MC",Archivio!$N$3:$N$1212,"DM",Archivio!$K$3:$K$1212,"CS01")</f>
        <v>0</v>
      </c>
      <c r="S5" s="43">
        <f>COUNTIFS(Archivio!$C$3:$C$1212,"MC",Archivio!$N$3:$N$1212,"DM",Archivio!$K$3:$K$1212,"CS10")</f>
        <v>1</v>
      </c>
      <c r="T5" s="43">
        <f>COUNTIFS(Archivio!$C$3:$C$1212,"MC",Archivio!$N$3:$N$1212,"DM",Archivio!$K$3:$K$1212,"CS11")</f>
        <v>0</v>
      </c>
      <c r="U5" s="45">
        <f>COUNTIFS(Archivio!$C$3:$C$1212,"MC",Archivio!$N$3:$N$1212,"DM",Archivio!$K$3:$K$1212,"RP03")</f>
        <v>0</v>
      </c>
      <c r="V5" s="87">
        <f>COUNTIFS(Archivio!$C$3:$C$1212,"MC",Archivio!$N$3:$N$1212,"DSGA",Archivio!$K$3:$K$1212,"CS01")</f>
        <v>0</v>
      </c>
      <c r="W5" s="44">
        <f>COUNTIFS(Archivio!$C$3:$C$1212,"MC",Archivio!$N$3:$N$1212,"DSGA",Archivio!$K$3:$K$1212,"CS10")</f>
        <v>0</v>
      </c>
      <c r="X5" s="44">
        <f>COUNTIFS(Archivio!$C$3:$C$1212,"MC",Archivio!$N$3:$N$1212,"DSGA",Archivio!$K$3:$K$1212,"CS11")</f>
        <v>0</v>
      </c>
      <c r="Y5" s="45">
        <f>COUNTIFS(Archivio!$C$3:$C$1212,"MC",Archivio!$N$3:$N$1212,"DSGA",Archivio!$K$3:$K$1212,"RP03")</f>
        <v>0</v>
      </c>
      <c r="Z5" s="67">
        <f>COUNTIFS(Archivio!$C$3:$C$1212,"MC",Archivio!$N$3:$N$1212,"IF",Archivio!$K$3:$K$1212,"CS01")</f>
        <v>0</v>
      </c>
      <c r="AA5" s="87">
        <f>COUNTIFS(Archivio!$C$3:$C$1212,"MC",Archivio!$N$3:$N$1212,"IF",Archivio!$K$3:$K$1212,"CS10")</f>
        <v>0</v>
      </c>
      <c r="AB5" s="44">
        <f>COUNTIFS(Archivio!$C$3:$C$1212,"MC",Archivio!$N$3:$N$1212,"IF",Archivio!$K$3:$K$1212,"CS11")</f>
        <v>0</v>
      </c>
      <c r="AC5" s="45">
        <f>COUNTIFS(Archivio!$C$3:$C$1212,"MC",Archivio!$N$3:$N$1212,"IF",Archivio!$K$3:$K$1212,"RP03")</f>
        <v>0</v>
      </c>
      <c r="AD5" s="61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</row>
    <row r="6" spans="1:168" ht="15.75">
      <c r="A6" s="47" t="s">
        <v>2987</v>
      </c>
      <c r="B6" s="48">
        <f>COUNTIFS(Archivio!$C$3:$C$1212,"PS",Archivio!$N$3:$N$1212,"AA",Archivio!$K$3:$K$1212,"CS01")</f>
        <v>4</v>
      </c>
      <c r="C6" s="68">
        <f>COUNTIFS(Archivio!$C$3:$C$1212,"PS",Archivio!$N$3:$N$1212,"AA",Archivio!$K$3:$K$1212,"CS10")</f>
        <v>12</v>
      </c>
      <c r="D6" s="68">
        <f>COUNTIFS(Archivio!$C$3:$C$1212,"PS",Archivio!$N$3:$N$1212,"AA",Archivio!$K$3:$K$1212,"CS11")</f>
        <v>0</v>
      </c>
      <c r="E6" s="83">
        <f>COUNTIFS(Archivio!$C$3:$C$1212,"PS",Archivio!$N$3:$N$1212,"AA",Archivio!$K$3:$K$1212,"RP03")</f>
        <v>0</v>
      </c>
      <c r="F6" s="48">
        <f>COUNTIFS(Archivio!$C$3:$C$1212,"PS",Archivio!$N$3:$N$1212,"AT",Archivio!$K$3:$K$1212,"CS01")</f>
        <v>2</v>
      </c>
      <c r="G6" s="49">
        <f>COUNTIFS(Archivio!$C$3:$C$1212,"PS",Archivio!$N$3:$N$1212,"AT",Archivio!$K$3:$K$1212,"CS10")</f>
        <v>2</v>
      </c>
      <c r="H6" s="49">
        <f>COUNTIFS(Archivio!$C$3:$C$1212,"PS",Archivio!$N$3:$N$1212,"AT",Archivio!$K$3:$K$1212,"CS11")</f>
        <v>1</v>
      </c>
      <c r="I6" s="51">
        <f>COUNTIFS(Archivio!$C$3:$C$1212,"PS",Archivio!$N$3:$N$1212,"AT",Archivio!$K$3:$K$1212,"RP03")</f>
        <v>0</v>
      </c>
      <c r="J6" s="48">
        <f>COUNTIFS(Archivio!$C$3:$C$1212,"PS",Archivio!$N$3:$N$1212,"CO",Archivio!$K$3:$K$1212,"CS01")</f>
        <v>0</v>
      </c>
      <c r="K6" s="49">
        <f>COUNTIFS(Archivio!$C$3:$C$1212,"PS",Archivio!$N$3:$N$1212,"CO",Archivio!$K$3:$K$1212,"CS10")</f>
        <v>0</v>
      </c>
      <c r="L6" s="49">
        <f>COUNTIFS(Archivio!$C$3:$C$1212,"PS",Archivio!$N$3:$N$1212,"CO",Archivio!$K$3:$K$1212,"CS11")</f>
        <v>0</v>
      </c>
      <c r="M6" s="51">
        <f>COUNTIFS(Archivio!$C$3:$C$1212,"PS",Archivio!$N$3:$N$1212,"CO",Archivio!$K$3:$K$1212,"RP03")</f>
        <v>0</v>
      </c>
      <c r="N6" s="48">
        <f>COUNTIFS(Archivio!$C$3:$C$1212,"PS",Archivio!$N$3:$N$1212,"CS",Archivio!$K$3:$K$1212,"CS01")</f>
        <v>22</v>
      </c>
      <c r="O6" s="49">
        <f>COUNTIFS(Archivio!$C$3:$C$1212,"PS",Archivio!$N$3:$N$1212,"CS",Archivio!$K$3:$K$1212,"CS10")</f>
        <v>21</v>
      </c>
      <c r="P6" s="49">
        <f>COUNTIFS(Archivio!$C$3:$C$1212,"PS",Archivio!$N$3:$N$1212,"CS",Archivio!$K$3:$K$1212,"CS11")</f>
        <v>1</v>
      </c>
      <c r="Q6" s="51">
        <f>COUNTIFS(Archivio!$C$3:$C$1212,"PS",Archivio!$N$3:$N$1212,"CS",Archivio!$K$3:$K$1212,"RP03")</f>
        <v>0</v>
      </c>
      <c r="R6" s="48">
        <f>COUNTIFS(Archivio!$C$3:$C$1212,"PS",Archivio!$N$3:$N$1212,"DM",Archivio!$K$3:$K$1212,"CS01")</f>
        <v>0</v>
      </c>
      <c r="S6" s="49">
        <f>COUNTIFS(Archivio!$C$3:$C$1212,"PS",Archivio!$N$3:$N$1212,"DM",Archivio!$K$3:$K$1212,"CS10")</f>
        <v>4</v>
      </c>
      <c r="T6" s="49">
        <f>COUNTIFS(Archivio!$C$3:$C$1212,"PS",Archivio!$N$3:$N$1212,"DM",Archivio!$K$3:$K$1212,"CS11")</f>
        <v>0</v>
      </c>
      <c r="U6" s="51">
        <f>COUNTIFS(Archivio!$C$3:$C$1212,"PS",Archivio!$N$3:$N$1212,"DM",Archivio!$K$3:$K$1212,"RP03")</f>
        <v>0</v>
      </c>
      <c r="V6" s="88">
        <f>COUNTIFS(Archivio!$C$3:$C$1212,"PS",Archivio!$N$3:$N$1212,"DSGA",Archivio!$K$3:$K$1212,"CS01")</f>
        <v>2</v>
      </c>
      <c r="W6" s="50">
        <f>COUNTIFS(Archivio!$C$3:$C$1212,"PS",Archivio!$N$3:$N$1212,"DSGA",Archivio!$K$3:$K$1212,"CS10")</f>
        <v>0</v>
      </c>
      <c r="X6" s="50">
        <f>COUNTIFS(Archivio!$C$3:$C$1212,"PS",Archivio!$N$3:$N$1212,"DSGA",Archivio!$K$3:$K$1212,"CS11")</f>
        <v>0</v>
      </c>
      <c r="Y6" s="51">
        <f>COUNTIFS(Archivio!$C$3:$C$1212,"PS",Archivio!$N$3:$N$1212,"DSGA",Archivio!$K$3:$K$1212,"RP03")</f>
        <v>0</v>
      </c>
      <c r="Z6" s="68">
        <f>COUNTIFS(Archivio!$C$3:$C$1212,"PS",Archivio!$N$3:$N$1212,"IF",Archivio!$K$3:$K$1212,"CS01")</f>
        <v>0</v>
      </c>
      <c r="AA6" s="88">
        <f>COUNTIFS(Archivio!$C$3:$C$1212,"PS",Archivio!$N$3:$N$1212,"IF",Archivio!$K$3:$K$1212,"CS10")</f>
        <v>0</v>
      </c>
      <c r="AB6" s="50">
        <f>COUNTIFS(Archivio!$C$3:$C$1212,"PS",Archivio!$N$3:$N$1212,"IF",Archivio!$K$3:$K$1212,"CS11")</f>
        <v>0</v>
      </c>
      <c r="AC6" s="51">
        <f>COUNTIFS(Archivio!$C$3:$C$1212,"PS",Archivio!$N$3:$N$1212,"IF",Archivio!$K$3:$K$1212,"RP03")</f>
        <v>0</v>
      </c>
      <c r="AD6" s="61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</row>
    <row r="7" spans="1:168" s="25" customForma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</row>
    <row r="8" spans="1:168" ht="15.75" customHeight="1">
      <c r="A8" s="122" t="s">
        <v>4645</v>
      </c>
      <c r="B8" s="144">
        <f>SUM(B3:B6)</f>
        <v>18</v>
      </c>
      <c r="C8" s="142">
        <f t="shared" ref="C8:E8" si="0">SUM(C3:C6)</f>
        <v>37</v>
      </c>
      <c r="D8" s="142">
        <f t="shared" si="0"/>
        <v>0</v>
      </c>
      <c r="E8" s="135">
        <f t="shared" si="0"/>
        <v>0</v>
      </c>
      <c r="F8" s="144">
        <f t="shared" ref="F8:V8" si="1">SUM(F3:F6)</f>
        <v>5</v>
      </c>
      <c r="G8" s="142">
        <f t="shared" ref="G8:Q8" si="2">SUM(G3:G6)</f>
        <v>14</v>
      </c>
      <c r="H8" s="142">
        <f t="shared" si="2"/>
        <v>1</v>
      </c>
      <c r="I8" s="135">
        <f t="shared" si="2"/>
        <v>0</v>
      </c>
      <c r="J8" s="144">
        <f t="shared" si="2"/>
        <v>0</v>
      </c>
      <c r="K8" s="142">
        <f t="shared" si="2"/>
        <v>1</v>
      </c>
      <c r="L8" s="142">
        <f t="shared" si="2"/>
        <v>0</v>
      </c>
      <c r="M8" s="135">
        <f t="shared" si="2"/>
        <v>0</v>
      </c>
      <c r="N8" s="144">
        <f t="shared" si="2"/>
        <v>98</v>
      </c>
      <c r="O8" s="142">
        <f t="shared" si="2"/>
        <v>109</v>
      </c>
      <c r="P8" s="142">
        <f t="shared" si="2"/>
        <v>1</v>
      </c>
      <c r="Q8" s="135">
        <f t="shared" si="2"/>
        <v>1</v>
      </c>
      <c r="R8" s="144">
        <f t="shared" ref="R8:U8" si="3">SUM(R3:R6)</f>
        <v>0</v>
      </c>
      <c r="S8" s="142">
        <f t="shared" si="3"/>
        <v>11</v>
      </c>
      <c r="T8" s="142">
        <f t="shared" si="3"/>
        <v>0</v>
      </c>
      <c r="U8" s="135">
        <f t="shared" si="3"/>
        <v>0</v>
      </c>
      <c r="V8" s="138">
        <f t="shared" si="1"/>
        <v>4</v>
      </c>
      <c r="W8" s="142">
        <f t="shared" ref="W8:Y8" si="4">SUM(W3:W6)</f>
        <v>0</v>
      </c>
      <c r="X8" s="142">
        <f t="shared" si="4"/>
        <v>0</v>
      </c>
      <c r="Y8" s="135">
        <f t="shared" si="4"/>
        <v>0</v>
      </c>
      <c r="Z8" s="144">
        <f t="shared" ref="Z8:AC8" si="5">SUM(Z3:Z6)</f>
        <v>0</v>
      </c>
      <c r="AA8" s="142">
        <f t="shared" si="5"/>
        <v>1</v>
      </c>
      <c r="AB8" s="142">
        <f t="shared" si="5"/>
        <v>0</v>
      </c>
      <c r="AC8" s="135">
        <f t="shared" si="5"/>
        <v>0</v>
      </c>
      <c r="AD8" s="27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</row>
    <row r="9" spans="1:168" ht="16.5" customHeight="1">
      <c r="A9" s="123"/>
      <c r="B9" s="145"/>
      <c r="C9" s="143"/>
      <c r="D9" s="143"/>
      <c r="E9" s="136"/>
      <c r="F9" s="145"/>
      <c r="G9" s="143"/>
      <c r="H9" s="143"/>
      <c r="I9" s="136"/>
      <c r="J9" s="145"/>
      <c r="K9" s="143"/>
      <c r="L9" s="143"/>
      <c r="M9" s="136"/>
      <c r="N9" s="145"/>
      <c r="O9" s="143"/>
      <c r="P9" s="143"/>
      <c r="Q9" s="136"/>
      <c r="R9" s="145"/>
      <c r="S9" s="143"/>
      <c r="T9" s="143"/>
      <c r="U9" s="136"/>
      <c r="V9" s="139"/>
      <c r="W9" s="143"/>
      <c r="X9" s="143"/>
      <c r="Y9" s="136"/>
      <c r="Z9" s="145"/>
      <c r="AA9" s="143"/>
      <c r="AB9" s="143"/>
      <c r="AC9" s="136"/>
      <c r="AD9" s="27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</row>
    <row r="10" spans="1:168" s="23" customFormat="1">
      <c r="AD10" s="24"/>
    </row>
    <row r="11" spans="1:168" s="23" customFormat="1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</row>
    <row r="12" spans="1:168" s="23" customFormat="1"/>
    <row r="13" spans="1:168" s="23" customFormat="1"/>
    <row r="14" spans="1:168" s="23" customFormat="1"/>
    <row r="15" spans="1:168" s="23" customFormat="1"/>
    <row r="16" spans="1:168" s="23" customFormat="1"/>
    <row r="17" s="23" customFormat="1"/>
    <row r="18" s="23" customFormat="1"/>
    <row r="19" s="23" customFormat="1"/>
    <row r="20" s="23" customFormat="1"/>
    <row r="21" s="23" customFormat="1"/>
    <row r="22" s="23" customFormat="1"/>
    <row r="23" s="23" customFormat="1"/>
    <row r="24" s="23" customFormat="1"/>
    <row r="25" s="23" customFormat="1"/>
    <row r="26" s="23" customFormat="1"/>
    <row r="27" s="23" customFormat="1"/>
    <row r="28" s="23" customFormat="1"/>
    <row r="29" s="23" customFormat="1"/>
    <row r="30" s="23" customFormat="1"/>
    <row r="31" s="23" customFormat="1"/>
    <row r="32" s="23" customFormat="1"/>
    <row r="33" s="23" customFormat="1"/>
    <row r="34" s="23" customFormat="1"/>
    <row r="35" s="23" customFormat="1"/>
    <row r="36" s="23" customFormat="1"/>
    <row r="37" s="23" customFormat="1"/>
    <row r="38" s="23" customFormat="1"/>
    <row r="39" s="23" customFormat="1"/>
    <row r="40" s="23" customFormat="1"/>
    <row r="41" s="23" customFormat="1"/>
    <row r="42" s="23" customFormat="1"/>
    <row r="43" s="23" customFormat="1"/>
    <row r="44" s="23" customFormat="1"/>
    <row r="45" s="23" customFormat="1"/>
    <row r="46" s="23" customFormat="1"/>
    <row r="47" s="23" customFormat="1"/>
    <row r="48" s="23" customFormat="1"/>
    <row r="49" s="23" customFormat="1"/>
    <row r="50" s="23" customFormat="1"/>
    <row r="51" s="23" customFormat="1"/>
    <row r="52" s="23" customFormat="1"/>
    <row r="53" s="23" customFormat="1"/>
    <row r="54" s="23" customFormat="1"/>
    <row r="55" s="23" customFormat="1"/>
    <row r="56" s="23" customFormat="1"/>
    <row r="57" s="23" customFormat="1"/>
    <row r="58" s="23" customFormat="1"/>
    <row r="59" s="23" customFormat="1"/>
    <row r="60" s="23" customFormat="1"/>
    <row r="61" s="23" customFormat="1"/>
    <row r="62" s="23" customFormat="1"/>
    <row r="63" s="23" customFormat="1"/>
    <row r="64" s="23" customFormat="1"/>
    <row r="65" s="23" customFormat="1"/>
    <row r="66" s="23" customFormat="1"/>
    <row r="67" s="23" customFormat="1"/>
    <row r="68" s="23" customFormat="1"/>
    <row r="69" s="23" customFormat="1"/>
    <row r="70" s="23" customFormat="1"/>
    <row r="71" s="23" customFormat="1"/>
    <row r="72" s="23" customFormat="1"/>
    <row r="73" s="23" customFormat="1"/>
    <row r="74" s="23" customFormat="1"/>
    <row r="75" s="23" customFormat="1"/>
    <row r="76" s="23" customFormat="1"/>
    <row r="77" s="23" customFormat="1"/>
    <row r="78" s="23" customFormat="1"/>
    <row r="79" s="23" customFormat="1"/>
    <row r="80" s="23" customFormat="1"/>
    <row r="81" s="23" customFormat="1"/>
    <row r="82" s="23" customFormat="1"/>
    <row r="83" s="23" customFormat="1"/>
    <row r="84" s="23" customFormat="1"/>
    <row r="85" s="23" customFormat="1"/>
    <row r="86" s="23" customFormat="1"/>
    <row r="87" s="23" customFormat="1"/>
    <row r="88" s="23" customFormat="1"/>
    <row r="89" s="23" customFormat="1"/>
    <row r="90" s="23" customFormat="1"/>
    <row r="91" s="23" customFormat="1"/>
    <row r="92" s="23" customFormat="1"/>
    <row r="93" s="23" customFormat="1"/>
    <row r="94" s="23" customFormat="1"/>
    <row r="95" s="23" customFormat="1"/>
    <row r="96" s="23" customFormat="1"/>
    <row r="97" s="23" customFormat="1"/>
    <row r="98" s="23" customFormat="1"/>
    <row r="99" s="23" customFormat="1"/>
    <row r="100" s="23" customFormat="1"/>
    <row r="101" s="23" customFormat="1"/>
    <row r="102" s="23" customFormat="1"/>
    <row r="103" s="23" customFormat="1"/>
    <row r="104" s="23" customFormat="1"/>
    <row r="105" s="23" customFormat="1"/>
    <row r="106" s="23" customFormat="1"/>
    <row r="107" s="23" customFormat="1"/>
    <row r="108" s="23" customFormat="1"/>
    <row r="109" s="23" customFormat="1"/>
    <row r="110" s="23" customFormat="1"/>
    <row r="111" s="23" customFormat="1"/>
    <row r="112" s="23" customFormat="1"/>
    <row r="113" s="23" customFormat="1"/>
    <row r="114" s="23" customFormat="1"/>
    <row r="115" s="23" customFormat="1"/>
    <row r="116" s="23" customFormat="1"/>
    <row r="117" s="23" customFormat="1"/>
    <row r="118" s="23" customFormat="1"/>
    <row r="119" s="23" customFormat="1"/>
    <row r="120" s="23" customFormat="1"/>
    <row r="121" s="23" customFormat="1"/>
    <row r="122" s="23" customFormat="1"/>
    <row r="123" s="23" customFormat="1"/>
    <row r="124" s="23" customFormat="1"/>
    <row r="125" s="23" customFormat="1"/>
    <row r="126" s="23" customFormat="1"/>
    <row r="127" s="23" customFormat="1"/>
    <row r="128" s="23" customFormat="1"/>
    <row r="129" s="23" customFormat="1"/>
    <row r="130" s="23" customFormat="1"/>
    <row r="131" s="23" customFormat="1"/>
    <row r="132" s="23" customFormat="1"/>
    <row r="133" s="23" customFormat="1"/>
    <row r="134" s="23" customFormat="1"/>
    <row r="135" s="23" customFormat="1"/>
    <row r="136" s="23" customFormat="1"/>
    <row r="137" s="23" customFormat="1"/>
    <row r="138" s="23" customFormat="1"/>
    <row r="139" s="23" customFormat="1"/>
    <row r="140" s="23" customFormat="1"/>
    <row r="141" s="23" customFormat="1"/>
    <row r="142" s="23" customFormat="1"/>
    <row r="143" s="23" customFormat="1"/>
    <row r="144" s="23" customFormat="1"/>
    <row r="145" s="23" customFormat="1"/>
    <row r="146" s="23" customFormat="1"/>
    <row r="147" s="23" customFormat="1"/>
    <row r="148" s="23" customFormat="1"/>
    <row r="149" s="23" customFormat="1"/>
    <row r="150" s="23" customFormat="1"/>
    <row r="151" s="23" customFormat="1"/>
    <row r="152" s="23" customFormat="1"/>
    <row r="153" s="23" customFormat="1"/>
    <row r="154" s="23" customFormat="1"/>
    <row r="155" s="23" customFormat="1"/>
    <row r="156" s="23" customFormat="1"/>
    <row r="157" s="23" customFormat="1"/>
    <row r="158" s="23" customFormat="1"/>
    <row r="159" s="23" customFormat="1"/>
    <row r="160" s="23" customFormat="1"/>
    <row r="161" s="23" customFormat="1"/>
    <row r="162" s="23" customFormat="1"/>
    <row r="163" s="23" customFormat="1"/>
    <row r="164" s="23" customFormat="1"/>
    <row r="165" s="23" customFormat="1"/>
    <row r="166" s="23" customFormat="1"/>
    <row r="167" s="23" customFormat="1"/>
    <row r="168" s="23" customFormat="1"/>
    <row r="169" s="23" customFormat="1"/>
    <row r="170" s="23" customFormat="1"/>
    <row r="171" s="23" customFormat="1"/>
    <row r="172" s="23" customFormat="1"/>
    <row r="173" s="23" customFormat="1"/>
    <row r="174" s="23" customFormat="1"/>
    <row r="175" s="23" customFormat="1"/>
    <row r="176" s="23" customFormat="1"/>
    <row r="177" s="23" customFormat="1"/>
    <row r="178" s="23" customFormat="1"/>
    <row r="179" s="23" customFormat="1"/>
    <row r="180" s="23" customFormat="1"/>
    <row r="181" s="23" customFormat="1"/>
    <row r="182" s="23" customFormat="1"/>
    <row r="183" s="23" customFormat="1"/>
    <row r="184" s="23" customFormat="1"/>
    <row r="185" s="23" customFormat="1"/>
    <row r="186" s="23" customFormat="1"/>
    <row r="187" s="23" customFormat="1"/>
    <row r="188" s="23" customFormat="1"/>
    <row r="189" s="23" customFormat="1"/>
    <row r="190" s="23" customFormat="1"/>
    <row r="191" s="23" customFormat="1"/>
    <row r="192" s="23" customFormat="1"/>
    <row r="193" s="23" customFormat="1"/>
    <row r="194" s="23" customFormat="1"/>
    <row r="195" s="23" customFormat="1"/>
    <row r="196" s="23" customFormat="1"/>
    <row r="197" s="23" customFormat="1"/>
    <row r="198" s="23" customFormat="1"/>
    <row r="199" s="23" customFormat="1"/>
    <row r="200" s="23" customFormat="1"/>
    <row r="201" s="23" customFormat="1"/>
    <row r="202" s="23" customFormat="1"/>
    <row r="203" s="23" customFormat="1"/>
    <row r="204" s="23" customFormat="1"/>
    <row r="205" s="23" customFormat="1"/>
    <row r="206" s="23" customFormat="1"/>
    <row r="207" s="23" customFormat="1"/>
    <row r="208" s="23" customFormat="1"/>
    <row r="209" s="23" customFormat="1"/>
    <row r="210" s="23" customFormat="1"/>
    <row r="211" s="23" customFormat="1"/>
    <row r="212" s="23" customFormat="1"/>
    <row r="213" s="23" customFormat="1"/>
    <row r="214" s="23" customFormat="1"/>
    <row r="215" s="23" customFormat="1"/>
    <row r="216" s="23" customFormat="1"/>
    <row r="217" s="23" customFormat="1"/>
    <row r="218" s="23" customFormat="1"/>
    <row r="219" s="23" customFormat="1"/>
    <row r="220" s="23" customFormat="1"/>
    <row r="221" s="23" customFormat="1"/>
    <row r="222" s="23" customFormat="1"/>
    <row r="223" s="23" customFormat="1"/>
    <row r="224" s="23" customFormat="1"/>
    <row r="225" s="23" customFormat="1"/>
    <row r="226" s="23" customFormat="1"/>
    <row r="227" s="23" customFormat="1"/>
    <row r="228" s="23" customFormat="1"/>
    <row r="229" s="23" customFormat="1"/>
    <row r="230" s="23" customFormat="1"/>
    <row r="231" s="23" customFormat="1"/>
    <row r="232" s="23" customFormat="1"/>
    <row r="233" s="23" customFormat="1"/>
    <row r="234" s="23" customFormat="1"/>
    <row r="235" s="23" customFormat="1"/>
    <row r="236" s="23" customFormat="1"/>
    <row r="237" s="23" customFormat="1"/>
    <row r="238" s="23" customFormat="1"/>
    <row r="239" s="23" customFormat="1"/>
    <row r="240" s="23" customFormat="1"/>
    <row r="241" s="23" customFormat="1"/>
    <row r="242" s="23" customFormat="1"/>
    <row r="243" s="23" customFormat="1"/>
    <row r="244" s="23" customFormat="1"/>
    <row r="245" s="23" customFormat="1"/>
    <row r="246" s="23" customFormat="1"/>
    <row r="247" s="23" customFormat="1"/>
    <row r="248" s="23" customFormat="1"/>
    <row r="249" s="23" customFormat="1"/>
    <row r="250" s="23" customFormat="1"/>
    <row r="251" s="23" customFormat="1"/>
    <row r="252" s="23" customFormat="1"/>
    <row r="253" s="23" customFormat="1"/>
    <row r="254" s="23" customFormat="1"/>
    <row r="255" s="23" customFormat="1"/>
    <row r="256" s="23" customFormat="1"/>
    <row r="257" s="23" customFormat="1"/>
    <row r="258" s="23" customFormat="1"/>
    <row r="259" s="23" customFormat="1"/>
    <row r="260" s="23" customFormat="1"/>
    <row r="261" s="23" customFormat="1"/>
    <row r="262" s="23" customFormat="1"/>
    <row r="263" s="23" customFormat="1"/>
    <row r="264" s="23" customFormat="1"/>
    <row r="265" s="23" customFormat="1"/>
    <row r="266" s="23" customFormat="1"/>
    <row r="267" s="23" customFormat="1"/>
    <row r="268" s="23" customFormat="1"/>
    <row r="269" s="23" customFormat="1"/>
    <row r="270" s="23" customFormat="1"/>
    <row r="271" s="23" customFormat="1"/>
    <row r="272" s="23" customFormat="1"/>
    <row r="273" s="23" customFormat="1"/>
    <row r="274" s="23" customFormat="1"/>
    <row r="275" s="23" customFormat="1"/>
    <row r="276" s="23" customFormat="1"/>
    <row r="277" s="23" customFormat="1"/>
    <row r="278" s="23" customFormat="1"/>
    <row r="279" s="23" customFormat="1"/>
    <row r="280" s="23" customFormat="1"/>
    <row r="281" s="23" customFormat="1"/>
    <row r="282" s="23" customFormat="1"/>
    <row r="283" s="23" customFormat="1"/>
    <row r="284" s="23" customFormat="1"/>
    <row r="285" s="23" customFormat="1"/>
    <row r="286" s="23" customFormat="1"/>
    <row r="287" s="23" customFormat="1"/>
    <row r="288" s="23" customFormat="1"/>
    <row r="289" s="23" customFormat="1"/>
    <row r="290" s="23" customFormat="1"/>
    <row r="291" s="23" customFormat="1"/>
    <row r="292" s="23" customFormat="1"/>
    <row r="293" s="23" customFormat="1"/>
    <row r="294" s="23" customFormat="1"/>
    <row r="295" s="23" customFormat="1"/>
    <row r="296" s="23" customFormat="1"/>
    <row r="297" s="23" customFormat="1"/>
    <row r="298" s="23" customFormat="1"/>
    <row r="299" s="23" customFormat="1"/>
    <row r="300" s="23" customFormat="1"/>
    <row r="301" s="23" customFormat="1"/>
    <row r="302" s="23" customFormat="1"/>
    <row r="303" s="23" customFormat="1"/>
    <row r="304" s="23" customFormat="1"/>
    <row r="305" s="23" customFormat="1"/>
    <row r="306" s="23" customFormat="1"/>
    <row r="307" s="23" customFormat="1"/>
    <row r="308" s="23" customFormat="1"/>
    <row r="309" s="23" customFormat="1"/>
    <row r="310" s="23" customFormat="1"/>
    <row r="311" s="23" customFormat="1"/>
    <row r="312" s="23" customFormat="1"/>
    <row r="313" s="23" customFormat="1"/>
    <row r="314" s="23" customFormat="1"/>
    <row r="315" s="23" customFormat="1"/>
    <row r="316" s="23" customFormat="1"/>
    <row r="317" s="23" customFormat="1"/>
    <row r="318" s="23" customFormat="1"/>
    <row r="319" s="23" customFormat="1"/>
    <row r="320" s="23" customFormat="1"/>
    <row r="321" s="23" customFormat="1"/>
    <row r="322" s="23" customFormat="1"/>
    <row r="323" s="23" customFormat="1"/>
    <row r="324" s="23" customFormat="1"/>
    <row r="325" s="23" customFormat="1"/>
    <row r="326" s="23" customFormat="1"/>
    <row r="327" s="23" customFormat="1"/>
    <row r="328" s="23" customFormat="1"/>
    <row r="329" s="23" customFormat="1"/>
    <row r="330" s="23" customFormat="1"/>
    <row r="331" s="23" customFormat="1"/>
    <row r="332" s="23" customFormat="1"/>
    <row r="333" s="23" customFormat="1"/>
    <row r="334" s="23" customFormat="1"/>
    <row r="335" s="23" customFormat="1"/>
    <row r="336" s="23" customFormat="1"/>
    <row r="337" s="23" customFormat="1"/>
    <row r="338" s="23" customFormat="1"/>
    <row r="339" s="23" customFormat="1"/>
    <row r="340" s="23" customFormat="1"/>
    <row r="341" s="23" customFormat="1"/>
    <row r="342" s="23" customFormat="1"/>
    <row r="343" s="23" customFormat="1"/>
    <row r="344" s="23" customFormat="1"/>
    <row r="345" s="23" customFormat="1"/>
    <row r="346" s="23" customFormat="1"/>
    <row r="347" s="23" customFormat="1"/>
    <row r="348" s="23" customFormat="1"/>
    <row r="349" s="23" customFormat="1"/>
    <row r="350" s="23" customFormat="1"/>
    <row r="351" s="23" customFormat="1"/>
    <row r="352" s="23" customFormat="1"/>
    <row r="353" s="23" customFormat="1"/>
    <row r="354" s="23" customFormat="1"/>
    <row r="355" s="23" customFormat="1"/>
    <row r="356" s="23" customFormat="1"/>
    <row r="357" s="23" customFormat="1"/>
    <row r="358" s="23" customFormat="1"/>
    <row r="359" s="23" customFormat="1"/>
    <row r="360" s="23" customFormat="1"/>
    <row r="361" s="23" customFormat="1"/>
    <row r="362" s="23" customFormat="1"/>
    <row r="363" s="23" customFormat="1"/>
    <row r="364" s="23" customFormat="1"/>
    <row r="365" s="23" customFormat="1"/>
    <row r="366" s="23" customFormat="1"/>
    <row r="367" s="23" customFormat="1"/>
    <row r="368" s="23" customFormat="1"/>
    <row r="369" s="23" customFormat="1"/>
    <row r="370" s="23" customFormat="1"/>
    <row r="371" s="23" customFormat="1"/>
    <row r="372" s="23" customFormat="1"/>
    <row r="373" s="23" customFormat="1"/>
    <row r="374" s="23" customFormat="1"/>
    <row r="375" s="23" customFormat="1"/>
    <row r="376" s="23" customFormat="1"/>
    <row r="377" s="23" customFormat="1"/>
    <row r="378" s="23" customFormat="1"/>
    <row r="379" s="23" customFormat="1"/>
    <row r="380" s="23" customFormat="1"/>
    <row r="381" s="23" customFormat="1"/>
    <row r="382" s="23" customFormat="1"/>
    <row r="383" s="23" customFormat="1"/>
    <row r="384" s="23" customFormat="1"/>
    <row r="385" s="23" customFormat="1"/>
    <row r="386" s="23" customFormat="1"/>
    <row r="387" s="23" customFormat="1"/>
    <row r="388" s="23" customFormat="1"/>
    <row r="389" s="23" customFormat="1"/>
    <row r="390" s="23" customFormat="1"/>
    <row r="391" s="23" customFormat="1"/>
    <row r="392" s="23" customFormat="1"/>
    <row r="393" s="23" customFormat="1"/>
    <row r="394" s="23" customFormat="1"/>
    <row r="395" s="23" customFormat="1"/>
    <row r="396" s="23" customFormat="1"/>
    <row r="397" s="23" customFormat="1"/>
    <row r="398" s="23" customFormat="1"/>
    <row r="399" s="23" customFormat="1"/>
    <row r="400" s="23" customFormat="1"/>
    <row r="401" s="23" customFormat="1"/>
    <row r="402" s="23" customFormat="1"/>
    <row r="403" s="23" customFormat="1"/>
    <row r="404" s="23" customFormat="1"/>
    <row r="405" s="23" customFormat="1"/>
    <row r="406" s="23" customFormat="1"/>
    <row r="407" s="23" customFormat="1"/>
    <row r="408" s="23" customFormat="1"/>
    <row r="409" s="23" customFormat="1"/>
    <row r="410" s="23" customFormat="1"/>
    <row r="411" s="23" customFormat="1"/>
    <row r="412" s="23" customFormat="1"/>
    <row r="413" s="23" customFormat="1"/>
    <row r="414" s="23" customFormat="1"/>
    <row r="415" s="23" customFormat="1"/>
    <row r="416" s="23" customFormat="1"/>
    <row r="417" s="23" customFormat="1"/>
    <row r="418" s="23" customFormat="1"/>
    <row r="419" s="23" customFormat="1"/>
    <row r="420" s="23" customFormat="1"/>
    <row r="421" s="23" customFormat="1"/>
    <row r="422" s="23" customFormat="1"/>
    <row r="423" s="23" customFormat="1"/>
    <row r="424" s="23" customFormat="1"/>
    <row r="425" s="23" customFormat="1"/>
    <row r="426" s="23" customFormat="1"/>
    <row r="427" s="23" customFormat="1"/>
    <row r="428" s="23" customFormat="1"/>
    <row r="429" s="23" customFormat="1"/>
    <row r="430" s="23" customFormat="1"/>
    <row r="431" s="23" customFormat="1"/>
    <row r="432" s="23" customFormat="1"/>
    <row r="433" s="23" customFormat="1"/>
    <row r="434" s="23" customFormat="1"/>
    <row r="435" s="23" customFormat="1"/>
    <row r="436" s="23" customFormat="1"/>
    <row r="437" s="23" customFormat="1"/>
    <row r="438" s="23" customFormat="1"/>
    <row r="439" s="23" customFormat="1"/>
    <row r="440" s="23" customFormat="1"/>
    <row r="441" s="23" customFormat="1"/>
    <row r="442" s="23" customFormat="1"/>
    <row r="443" s="23" customFormat="1"/>
    <row r="444" s="23" customFormat="1"/>
    <row r="445" s="23" customFormat="1"/>
    <row r="446" s="23" customFormat="1"/>
    <row r="447" s="23" customFormat="1"/>
    <row r="448" s="23" customFormat="1"/>
    <row r="449" s="23" customFormat="1"/>
    <row r="450" s="23" customFormat="1"/>
    <row r="451" s="23" customFormat="1"/>
    <row r="452" s="23" customFormat="1"/>
    <row r="453" s="23" customFormat="1"/>
    <row r="454" s="23" customFormat="1"/>
    <row r="455" s="23" customFormat="1"/>
    <row r="456" s="23" customFormat="1"/>
    <row r="457" s="23" customFormat="1"/>
    <row r="458" s="23" customFormat="1"/>
    <row r="459" s="23" customFormat="1"/>
    <row r="460" s="23" customFormat="1"/>
    <row r="461" s="23" customFormat="1"/>
    <row r="462" s="23" customFormat="1"/>
    <row r="463" s="23" customFormat="1"/>
    <row r="464" s="23" customFormat="1"/>
    <row r="465" s="23" customFormat="1"/>
    <row r="466" s="23" customFormat="1"/>
    <row r="467" s="23" customFormat="1"/>
    <row r="468" s="23" customFormat="1"/>
    <row r="469" s="23" customFormat="1"/>
    <row r="470" s="23" customFormat="1"/>
    <row r="471" s="23" customFormat="1"/>
    <row r="472" s="23" customFormat="1"/>
    <row r="473" s="23" customFormat="1"/>
    <row r="474" s="23" customFormat="1"/>
    <row r="475" s="23" customFormat="1"/>
    <row r="476" s="23" customFormat="1"/>
    <row r="477" s="23" customFormat="1"/>
    <row r="478" s="23" customFormat="1"/>
    <row r="479" s="23" customFormat="1"/>
    <row r="480" s="23" customFormat="1"/>
    <row r="481" s="23" customFormat="1"/>
    <row r="482" s="23" customFormat="1"/>
    <row r="483" s="23" customFormat="1"/>
    <row r="484" s="23" customFormat="1"/>
    <row r="485" s="23" customFormat="1"/>
    <row r="486" s="23" customFormat="1"/>
    <row r="487" s="23" customFormat="1"/>
    <row r="488" s="23" customFormat="1"/>
    <row r="489" s="23" customFormat="1"/>
    <row r="490" s="23" customFormat="1"/>
    <row r="491" s="23" customFormat="1"/>
    <row r="492" s="23" customFormat="1"/>
    <row r="493" s="23" customFormat="1"/>
    <row r="494" s="23" customFormat="1"/>
    <row r="495" s="23" customFormat="1"/>
    <row r="496" s="23" customFormat="1"/>
    <row r="497" s="23" customFormat="1"/>
    <row r="498" s="23" customFormat="1"/>
    <row r="499" s="23" customFormat="1"/>
    <row r="500" s="23" customFormat="1"/>
    <row r="501" s="23" customFormat="1"/>
    <row r="502" s="23" customFormat="1"/>
    <row r="503" s="23" customFormat="1"/>
    <row r="504" s="23" customFormat="1"/>
    <row r="505" s="23" customFormat="1"/>
    <row r="506" s="23" customFormat="1"/>
    <row r="507" s="23" customFormat="1"/>
    <row r="508" s="23" customFormat="1"/>
    <row r="509" s="23" customFormat="1"/>
    <row r="510" s="23" customFormat="1"/>
    <row r="511" s="23" customFormat="1"/>
    <row r="512" s="23" customFormat="1"/>
    <row r="513" s="23" customFormat="1"/>
    <row r="514" s="23" customFormat="1"/>
    <row r="515" s="23" customFormat="1"/>
    <row r="516" s="23" customFormat="1"/>
    <row r="517" s="23" customFormat="1"/>
    <row r="518" s="23" customFormat="1"/>
    <row r="519" s="23" customFormat="1"/>
    <row r="520" s="23" customFormat="1"/>
    <row r="521" s="23" customFormat="1"/>
    <row r="522" s="23" customFormat="1"/>
    <row r="523" s="23" customFormat="1"/>
    <row r="524" s="23" customFormat="1"/>
    <row r="525" s="23" customFormat="1"/>
    <row r="526" s="23" customFormat="1"/>
    <row r="527" s="23" customFormat="1"/>
    <row r="528" s="23" customFormat="1"/>
    <row r="529" s="23" customFormat="1"/>
    <row r="530" s="23" customFormat="1"/>
    <row r="531" s="23" customFormat="1"/>
    <row r="532" s="23" customFormat="1"/>
    <row r="533" s="23" customFormat="1"/>
    <row r="534" s="23" customFormat="1"/>
    <row r="535" s="23" customFormat="1"/>
    <row r="536" s="23" customFormat="1"/>
    <row r="537" s="23" customFormat="1"/>
    <row r="538" s="23" customFormat="1"/>
    <row r="539" s="23" customFormat="1"/>
    <row r="540" s="23" customFormat="1"/>
    <row r="541" s="23" customFormat="1"/>
    <row r="542" s="23" customFormat="1"/>
    <row r="543" s="23" customFormat="1"/>
    <row r="544" s="23" customFormat="1"/>
    <row r="545" s="23" customFormat="1"/>
    <row r="546" s="23" customFormat="1"/>
    <row r="547" s="23" customFormat="1"/>
    <row r="548" s="23" customFormat="1"/>
    <row r="549" s="23" customFormat="1"/>
    <row r="550" s="23" customFormat="1"/>
    <row r="551" s="23" customFormat="1"/>
    <row r="552" s="23" customFormat="1"/>
    <row r="553" s="23" customFormat="1"/>
    <row r="554" s="23" customFormat="1"/>
    <row r="555" s="23" customFormat="1"/>
    <row r="556" s="23" customFormat="1"/>
    <row r="557" s="23" customFormat="1"/>
    <row r="558" s="23" customFormat="1"/>
    <row r="559" s="23" customFormat="1"/>
    <row r="560" s="23" customFormat="1"/>
    <row r="561" s="23" customFormat="1"/>
    <row r="562" s="23" customFormat="1"/>
    <row r="563" s="23" customFormat="1"/>
    <row r="564" s="23" customFormat="1"/>
    <row r="565" s="23" customFormat="1"/>
    <row r="566" s="23" customFormat="1"/>
    <row r="567" s="23" customFormat="1"/>
    <row r="568" s="23" customFormat="1"/>
    <row r="569" s="23" customFormat="1"/>
    <row r="570" s="23" customFormat="1"/>
    <row r="571" s="23" customFormat="1"/>
    <row r="572" s="23" customFormat="1"/>
    <row r="573" s="23" customFormat="1"/>
    <row r="574" s="23" customFormat="1"/>
    <row r="575" s="23" customFormat="1"/>
    <row r="576" s="23" customFormat="1"/>
    <row r="577" s="23" customFormat="1"/>
    <row r="578" s="23" customFormat="1"/>
    <row r="579" s="23" customFormat="1"/>
    <row r="580" s="23" customFormat="1"/>
    <row r="581" s="23" customFormat="1"/>
    <row r="582" s="23" customFormat="1"/>
    <row r="583" s="23" customFormat="1"/>
    <row r="584" s="23" customFormat="1"/>
    <row r="585" s="23" customFormat="1"/>
    <row r="586" s="23" customFormat="1"/>
    <row r="587" s="23" customFormat="1"/>
    <row r="588" s="23" customFormat="1"/>
    <row r="589" s="23" customFormat="1"/>
    <row r="590" s="23" customFormat="1"/>
    <row r="591" s="23" customFormat="1"/>
    <row r="592" s="23" customFormat="1"/>
    <row r="593" s="23" customFormat="1"/>
    <row r="594" s="23" customFormat="1"/>
    <row r="595" s="23" customFormat="1"/>
    <row r="596" s="23" customFormat="1"/>
    <row r="597" s="23" customFormat="1"/>
    <row r="598" s="23" customFormat="1"/>
    <row r="599" s="23" customFormat="1"/>
    <row r="600" s="23" customFormat="1"/>
    <row r="601" s="23" customFormat="1"/>
    <row r="602" s="23" customFormat="1"/>
    <row r="603" s="23" customFormat="1"/>
    <row r="604" s="23" customFormat="1"/>
    <row r="605" s="23" customFormat="1"/>
    <row r="606" s="23" customFormat="1"/>
    <row r="607" s="23" customFormat="1"/>
    <row r="608" s="23" customFormat="1"/>
    <row r="609" s="23" customFormat="1"/>
    <row r="610" s="23" customFormat="1"/>
    <row r="611" s="23" customFormat="1"/>
    <row r="612" s="23" customFormat="1"/>
    <row r="613" s="23" customFormat="1"/>
    <row r="614" s="23" customFormat="1"/>
    <row r="615" s="23" customFormat="1"/>
    <row r="616" s="23" customFormat="1"/>
    <row r="617" s="23" customFormat="1"/>
    <row r="618" s="23" customFormat="1"/>
    <row r="619" s="23" customFormat="1"/>
    <row r="620" s="23" customFormat="1"/>
    <row r="621" s="23" customFormat="1"/>
    <row r="622" s="23" customFormat="1"/>
    <row r="623" s="23" customFormat="1"/>
    <row r="624" s="23" customFormat="1"/>
    <row r="625" s="23" customFormat="1"/>
    <row r="626" s="23" customFormat="1"/>
    <row r="627" s="23" customFormat="1"/>
    <row r="628" s="23" customFormat="1"/>
    <row r="629" s="23" customFormat="1"/>
    <row r="630" s="23" customFormat="1"/>
    <row r="631" s="23" customFormat="1"/>
    <row r="632" s="23" customFormat="1"/>
    <row r="633" s="23" customFormat="1"/>
    <row r="634" s="23" customFormat="1"/>
    <row r="635" s="23" customFormat="1"/>
    <row r="636" s="23" customFormat="1"/>
    <row r="637" s="23" customFormat="1"/>
    <row r="638" s="23" customFormat="1"/>
    <row r="639" s="23" customFormat="1"/>
    <row r="640" s="23" customFormat="1"/>
    <row r="641" s="23" customFormat="1"/>
    <row r="642" s="23" customFormat="1"/>
    <row r="643" s="23" customFormat="1"/>
    <row r="644" s="23" customFormat="1"/>
    <row r="645" s="23" customFormat="1"/>
    <row r="646" s="23" customFormat="1"/>
    <row r="647" s="23" customFormat="1"/>
    <row r="648" s="23" customFormat="1"/>
    <row r="649" s="23" customFormat="1"/>
    <row r="650" s="23" customFormat="1"/>
    <row r="651" s="23" customFormat="1"/>
    <row r="652" s="23" customFormat="1"/>
    <row r="653" s="23" customFormat="1"/>
    <row r="654" s="23" customFormat="1"/>
    <row r="655" s="23" customFormat="1"/>
    <row r="656" s="23" customFormat="1"/>
    <row r="657" s="23" customFormat="1"/>
    <row r="658" s="23" customFormat="1"/>
    <row r="659" s="23" customFormat="1"/>
    <row r="660" s="23" customFormat="1"/>
    <row r="661" s="23" customFormat="1"/>
    <row r="662" s="23" customFormat="1"/>
    <row r="663" s="23" customFormat="1"/>
    <row r="664" s="23" customFormat="1"/>
    <row r="665" s="23" customFormat="1"/>
    <row r="666" s="23" customFormat="1"/>
    <row r="667" s="23" customFormat="1"/>
    <row r="668" s="23" customFormat="1"/>
    <row r="669" s="23" customFormat="1"/>
    <row r="670" s="23" customFormat="1"/>
    <row r="671" s="23" customFormat="1"/>
    <row r="672" s="23" customFormat="1"/>
    <row r="673" s="23" customFormat="1"/>
    <row r="674" s="23" customFormat="1"/>
    <row r="675" s="23" customFormat="1"/>
    <row r="676" s="23" customFormat="1"/>
    <row r="677" s="23" customFormat="1"/>
    <row r="678" s="23" customFormat="1"/>
    <row r="679" s="23" customFormat="1"/>
    <row r="680" s="23" customFormat="1"/>
    <row r="681" s="23" customFormat="1"/>
    <row r="682" s="23" customFormat="1"/>
    <row r="683" s="23" customFormat="1"/>
    <row r="684" s="23" customFormat="1"/>
    <row r="685" s="23" customFormat="1"/>
    <row r="686" s="23" customFormat="1"/>
    <row r="687" s="23" customFormat="1"/>
    <row r="688" s="23" customFormat="1"/>
    <row r="689" s="23" customFormat="1"/>
    <row r="690" s="23" customFormat="1"/>
    <row r="691" s="23" customFormat="1"/>
    <row r="692" s="23" customFormat="1"/>
    <row r="693" s="23" customFormat="1"/>
    <row r="694" s="23" customFormat="1"/>
    <row r="695" s="23" customFormat="1"/>
    <row r="696" s="23" customFormat="1"/>
    <row r="697" s="23" customFormat="1"/>
    <row r="698" s="23" customFormat="1"/>
    <row r="699" s="23" customFormat="1"/>
    <row r="700" s="23" customFormat="1"/>
    <row r="701" s="23" customFormat="1"/>
    <row r="702" s="23" customFormat="1"/>
    <row r="703" s="23" customFormat="1"/>
    <row r="704" s="23" customFormat="1"/>
    <row r="705" s="23" customFormat="1"/>
    <row r="706" s="23" customFormat="1"/>
    <row r="707" s="23" customFormat="1"/>
    <row r="708" s="23" customFormat="1"/>
    <row r="709" s="23" customFormat="1"/>
    <row r="710" s="23" customFormat="1"/>
    <row r="711" s="23" customFormat="1"/>
    <row r="712" s="23" customFormat="1"/>
    <row r="713" s="23" customFormat="1"/>
    <row r="714" s="23" customFormat="1"/>
    <row r="715" s="23" customFormat="1"/>
    <row r="716" s="23" customFormat="1"/>
    <row r="717" s="23" customFormat="1"/>
    <row r="718" s="23" customFormat="1"/>
    <row r="719" s="23" customFormat="1"/>
    <row r="720" s="23" customFormat="1"/>
    <row r="721" s="23" customFormat="1"/>
    <row r="722" s="23" customFormat="1"/>
    <row r="723" s="23" customFormat="1"/>
    <row r="724" s="23" customFormat="1"/>
    <row r="725" s="23" customFormat="1"/>
    <row r="726" s="23" customFormat="1"/>
    <row r="727" s="23" customFormat="1"/>
    <row r="728" s="23" customFormat="1"/>
    <row r="729" s="23" customFormat="1"/>
    <row r="730" s="23" customFormat="1"/>
    <row r="731" s="23" customFormat="1"/>
    <row r="732" s="23" customFormat="1"/>
    <row r="733" s="23" customFormat="1"/>
    <row r="734" s="23" customFormat="1"/>
    <row r="735" s="23" customFormat="1"/>
    <row r="736" s="23" customFormat="1"/>
    <row r="737" s="23" customFormat="1"/>
    <row r="738" s="23" customFormat="1"/>
    <row r="739" s="23" customFormat="1"/>
    <row r="740" s="23" customFormat="1"/>
    <row r="741" s="23" customFormat="1"/>
    <row r="742" s="23" customFormat="1"/>
    <row r="743" s="23" customFormat="1"/>
    <row r="744" s="23" customFormat="1"/>
    <row r="745" s="23" customFormat="1"/>
    <row r="746" s="23" customFormat="1"/>
    <row r="747" s="23" customFormat="1"/>
    <row r="748" s="23" customFormat="1"/>
    <row r="749" s="23" customFormat="1"/>
    <row r="750" s="23" customFormat="1"/>
    <row r="751" s="23" customFormat="1"/>
    <row r="752" s="23" customFormat="1"/>
    <row r="753" s="23" customFormat="1"/>
    <row r="754" s="23" customFormat="1"/>
    <row r="755" s="23" customFormat="1"/>
    <row r="756" s="23" customFormat="1"/>
    <row r="757" s="23" customFormat="1"/>
    <row r="758" s="23" customFormat="1"/>
    <row r="759" s="23" customFormat="1"/>
    <row r="760" s="23" customFormat="1"/>
    <row r="761" s="23" customFormat="1"/>
    <row r="762" s="23" customFormat="1"/>
    <row r="763" s="23" customFormat="1"/>
    <row r="764" s="23" customFormat="1"/>
    <row r="765" s="23" customFormat="1"/>
    <row r="766" s="23" customFormat="1"/>
    <row r="767" s="23" customFormat="1"/>
    <row r="768" s="23" customFormat="1"/>
    <row r="769" s="23" customFormat="1"/>
    <row r="770" s="23" customFormat="1"/>
    <row r="771" s="23" customFormat="1"/>
    <row r="772" s="23" customFormat="1"/>
    <row r="773" s="23" customFormat="1"/>
    <row r="774" s="23" customFormat="1"/>
    <row r="775" s="23" customFormat="1"/>
    <row r="776" s="23" customFormat="1"/>
    <row r="777" s="23" customFormat="1"/>
    <row r="778" s="23" customFormat="1"/>
    <row r="779" s="23" customFormat="1"/>
    <row r="780" s="23" customFormat="1"/>
    <row r="781" s="23" customFormat="1"/>
    <row r="782" s="23" customFormat="1"/>
    <row r="783" s="23" customFormat="1"/>
    <row r="784" s="23" customFormat="1"/>
    <row r="785" s="23" customFormat="1"/>
    <row r="786" s="23" customFormat="1"/>
    <row r="787" s="23" customFormat="1"/>
    <row r="788" s="23" customFormat="1"/>
    <row r="789" s="23" customFormat="1"/>
    <row r="790" s="23" customFormat="1"/>
    <row r="791" s="23" customFormat="1"/>
    <row r="792" s="23" customFormat="1"/>
    <row r="793" s="23" customFormat="1"/>
    <row r="794" s="23" customFormat="1"/>
    <row r="795" s="23" customFormat="1"/>
    <row r="796" s="23" customFormat="1"/>
    <row r="797" s="23" customFormat="1"/>
    <row r="798" s="23" customFormat="1"/>
    <row r="799" s="23" customFormat="1"/>
    <row r="800" s="23" customFormat="1"/>
    <row r="801" s="23" customFormat="1"/>
    <row r="802" s="23" customFormat="1"/>
    <row r="803" s="23" customFormat="1"/>
    <row r="804" s="23" customFormat="1"/>
    <row r="805" s="23" customFormat="1"/>
    <row r="806" s="23" customFormat="1"/>
    <row r="807" s="23" customFormat="1"/>
    <row r="808" s="23" customFormat="1"/>
    <row r="809" s="23" customFormat="1"/>
    <row r="810" s="23" customFormat="1"/>
    <row r="811" s="23" customFormat="1"/>
    <row r="812" s="23" customFormat="1"/>
    <row r="813" s="23" customFormat="1"/>
    <row r="814" s="23" customFormat="1"/>
    <row r="815" s="23" customFormat="1"/>
    <row r="816" s="23" customFormat="1"/>
    <row r="817" s="23" customFormat="1"/>
    <row r="818" s="23" customFormat="1"/>
    <row r="819" s="23" customFormat="1"/>
    <row r="820" s="23" customFormat="1"/>
    <row r="821" s="23" customFormat="1"/>
    <row r="822" s="23" customFormat="1"/>
    <row r="823" s="23" customFormat="1"/>
    <row r="824" s="23" customFormat="1"/>
    <row r="825" s="23" customFormat="1"/>
    <row r="826" s="23" customFormat="1"/>
    <row r="827" s="23" customFormat="1"/>
    <row r="828" s="23" customFormat="1"/>
    <row r="829" s="23" customFormat="1"/>
    <row r="830" s="23" customFormat="1"/>
    <row r="831" s="23" customFormat="1"/>
    <row r="832" s="23" customFormat="1"/>
    <row r="833" s="23" customFormat="1"/>
    <row r="834" s="23" customFormat="1"/>
    <row r="835" s="23" customFormat="1"/>
    <row r="836" s="23" customFormat="1"/>
    <row r="837" s="23" customFormat="1"/>
    <row r="838" s="23" customFormat="1"/>
    <row r="839" s="23" customFormat="1"/>
    <row r="840" s="23" customFormat="1"/>
    <row r="841" s="23" customFormat="1"/>
    <row r="842" s="23" customFormat="1"/>
    <row r="843" s="23" customFormat="1"/>
    <row r="844" s="23" customFormat="1"/>
    <row r="845" s="23" customFormat="1"/>
    <row r="846" s="23" customFormat="1"/>
    <row r="847" s="23" customFormat="1"/>
    <row r="848" s="23" customFormat="1"/>
    <row r="849" s="23" customFormat="1"/>
    <row r="850" s="23" customFormat="1"/>
    <row r="851" s="23" customFormat="1"/>
    <row r="852" s="23" customFormat="1"/>
    <row r="853" s="23" customFormat="1"/>
    <row r="854" s="23" customFormat="1"/>
    <row r="855" s="23" customFormat="1"/>
    <row r="856" s="23" customFormat="1"/>
    <row r="857" s="23" customFormat="1"/>
    <row r="858" s="23" customFormat="1"/>
    <row r="859" s="23" customFormat="1"/>
    <row r="860" s="23" customFormat="1"/>
    <row r="861" s="23" customFormat="1"/>
    <row r="862" s="23" customFormat="1"/>
    <row r="863" s="23" customFormat="1"/>
    <row r="864" s="23" customFormat="1"/>
    <row r="865" s="23" customFormat="1"/>
    <row r="866" s="23" customFormat="1"/>
    <row r="867" s="23" customFormat="1"/>
    <row r="868" s="23" customFormat="1"/>
    <row r="869" s="23" customFormat="1"/>
    <row r="870" s="23" customFormat="1"/>
    <row r="871" s="23" customFormat="1"/>
    <row r="872" s="23" customFormat="1"/>
    <row r="873" s="23" customFormat="1"/>
    <row r="874" s="23" customFormat="1"/>
    <row r="875" s="23" customFormat="1"/>
    <row r="876" s="23" customFormat="1"/>
    <row r="877" s="23" customFormat="1"/>
    <row r="878" s="23" customFormat="1"/>
    <row r="879" s="23" customFormat="1"/>
    <row r="880" s="23" customFormat="1"/>
    <row r="881" s="23" customFormat="1"/>
    <row r="882" s="23" customFormat="1"/>
    <row r="883" s="23" customFormat="1"/>
    <row r="884" s="23" customFormat="1"/>
    <row r="885" s="23" customFormat="1"/>
    <row r="886" s="23" customFormat="1"/>
    <row r="887" s="23" customFormat="1"/>
    <row r="888" s="23" customFormat="1"/>
    <row r="889" s="23" customFormat="1"/>
    <row r="890" s="23" customFormat="1"/>
    <row r="891" s="23" customFormat="1"/>
    <row r="892" s="23" customFormat="1"/>
    <row r="893" s="23" customFormat="1"/>
    <row r="894" s="23" customFormat="1"/>
    <row r="895" s="23" customFormat="1"/>
    <row r="896" s="23" customFormat="1"/>
    <row r="897" s="23" customFormat="1"/>
    <row r="898" s="23" customFormat="1"/>
    <row r="899" s="23" customFormat="1"/>
    <row r="900" s="23" customFormat="1"/>
    <row r="901" s="23" customFormat="1"/>
    <row r="902" s="23" customFormat="1"/>
    <row r="903" s="23" customFormat="1"/>
    <row r="904" s="23" customFormat="1"/>
    <row r="905" s="23" customFormat="1"/>
    <row r="906" s="23" customFormat="1"/>
    <row r="907" s="23" customFormat="1"/>
    <row r="908" s="23" customFormat="1"/>
    <row r="909" s="23" customFormat="1"/>
    <row r="910" s="23" customFormat="1"/>
    <row r="911" s="23" customFormat="1"/>
    <row r="912" s="23" customFormat="1"/>
    <row r="913" s="23" customFormat="1"/>
    <row r="914" s="23" customFormat="1"/>
    <row r="915" s="23" customFormat="1"/>
    <row r="916" s="23" customFormat="1"/>
    <row r="917" s="23" customFormat="1"/>
    <row r="918" s="23" customFormat="1"/>
    <row r="919" s="23" customFormat="1"/>
    <row r="920" s="23" customFormat="1"/>
    <row r="921" s="23" customFormat="1"/>
    <row r="922" s="23" customFormat="1"/>
    <row r="923" s="23" customFormat="1"/>
    <row r="924" s="23" customFormat="1"/>
    <row r="925" s="23" customFormat="1"/>
    <row r="926" s="23" customFormat="1"/>
    <row r="927" s="23" customFormat="1"/>
    <row r="928" s="23" customFormat="1"/>
    <row r="929" s="23" customFormat="1"/>
    <row r="930" s="23" customFormat="1"/>
    <row r="931" s="23" customFormat="1"/>
    <row r="932" s="23" customFormat="1"/>
    <row r="933" s="23" customFormat="1"/>
    <row r="934" s="23" customFormat="1"/>
    <row r="935" s="23" customFormat="1"/>
    <row r="936" s="23" customFormat="1"/>
    <row r="937" s="23" customFormat="1"/>
    <row r="938" s="23" customFormat="1"/>
    <row r="939" s="23" customFormat="1"/>
    <row r="940" s="23" customFormat="1"/>
    <row r="941" s="23" customFormat="1"/>
    <row r="942" s="23" customFormat="1"/>
    <row r="943" s="23" customFormat="1"/>
    <row r="944" s="23" customFormat="1"/>
    <row r="945" s="23" customFormat="1"/>
    <row r="946" s="23" customFormat="1"/>
    <row r="947" s="23" customFormat="1"/>
    <row r="948" s="23" customFormat="1"/>
    <row r="949" s="23" customFormat="1"/>
    <row r="950" s="23" customFormat="1"/>
    <row r="951" s="23" customFormat="1"/>
    <row r="952" s="23" customFormat="1"/>
    <row r="953" s="23" customFormat="1"/>
    <row r="954" s="23" customFormat="1"/>
    <row r="955" s="23" customFormat="1"/>
    <row r="956" s="23" customFormat="1"/>
    <row r="957" s="23" customFormat="1"/>
    <row r="958" s="23" customFormat="1"/>
    <row r="959" s="23" customFormat="1"/>
    <row r="960" s="23" customFormat="1"/>
    <row r="961" s="23" customFormat="1"/>
    <row r="962" s="23" customFormat="1"/>
    <row r="963" s="23" customFormat="1"/>
    <row r="964" s="23" customFormat="1"/>
    <row r="965" s="23" customFormat="1"/>
    <row r="966" s="23" customFormat="1"/>
    <row r="967" s="23" customFormat="1"/>
    <row r="968" s="23" customFormat="1"/>
    <row r="969" s="23" customFormat="1"/>
    <row r="970" s="23" customFormat="1"/>
    <row r="971" s="23" customFormat="1"/>
    <row r="972" s="23" customFormat="1"/>
    <row r="973" s="23" customFormat="1"/>
    <row r="974" s="23" customFormat="1"/>
    <row r="975" s="23" customFormat="1"/>
    <row r="976" s="23" customFormat="1"/>
    <row r="977" s="23" customFormat="1"/>
    <row r="978" s="23" customFormat="1"/>
    <row r="979" s="23" customFormat="1"/>
    <row r="980" s="23" customFormat="1"/>
    <row r="981" s="23" customFormat="1"/>
    <row r="982" s="23" customFormat="1"/>
    <row r="983" s="23" customFormat="1"/>
    <row r="984" s="23" customFormat="1"/>
    <row r="985" s="23" customFormat="1"/>
    <row r="986" s="23" customFormat="1"/>
    <row r="987" s="23" customFormat="1"/>
    <row r="988" s="23" customFormat="1"/>
    <row r="989" s="23" customFormat="1"/>
    <row r="990" s="23" customFormat="1"/>
    <row r="991" s="23" customFormat="1"/>
    <row r="992" s="23" customFormat="1"/>
    <row r="993" s="23" customFormat="1"/>
    <row r="994" s="23" customFormat="1"/>
    <row r="995" s="23" customFormat="1"/>
    <row r="996" s="23" customFormat="1"/>
    <row r="997" s="23" customFormat="1"/>
    <row r="998" s="23" customFormat="1"/>
    <row r="999" s="23" customFormat="1"/>
    <row r="1000" s="23" customFormat="1"/>
    <row r="1001" s="23" customFormat="1"/>
    <row r="1002" s="23" customFormat="1"/>
    <row r="1003" s="23" customFormat="1"/>
    <row r="1004" s="23" customFormat="1"/>
    <row r="1005" s="23" customFormat="1"/>
    <row r="1006" s="23" customFormat="1"/>
    <row r="1007" s="23" customFormat="1"/>
    <row r="1008" s="23" customFormat="1"/>
    <row r="1009" s="23" customFormat="1"/>
    <row r="1010" s="23" customFormat="1"/>
    <row r="1011" s="23" customFormat="1"/>
    <row r="1012" s="23" customFormat="1"/>
    <row r="1013" s="23" customFormat="1"/>
    <row r="1014" s="23" customFormat="1"/>
    <row r="1015" s="23" customFormat="1"/>
    <row r="1016" s="23" customFormat="1"/>
    <row r="1017" s="23" customFormat="1"/>
    <row r="1018" s="23" customFormat="1"/>
    <row r="1019" s="23" customFormat="1"/>
    <row r="1020" s="23" customFormat="1"/>
    <row r="1021" s="23" customFormat="1"/>
    <row r="1022" s="23" customFormat="1"/>
    <row r="1023" s="23" customFormat="1"/>
    <row r="1024" s="23" customFormat="1"/>
    <row r="1025" s="23" customFormat="1"/>
    <row r="1026" s="23" customFormat="1"/>
    <row r="1027" s="23" customFormat="1"/>
    <row r="1028" s="23" customFormat="1"/>
    <row r="1029" s="23" customFormat="1"/>
    <row r="1030" s="23" customFormat="1"/>
    <row r="1031" s="23" customFormat="1"/>
    <row r="1032" s="23" customFormat="1"/>
    <row r="1033" s="23" customFormat="1"/>
    <row r="1034" s="23" customFormat="1"/>
    <row r="1035" s="23" customFormat="1"/>
    <row r="1036" s="23" customFormat="1"/>
    <row r="1037" s="23" customFormat="1"/>
    <row r="1038" s="23" customFormat="1"/>
    <row r="1039" s="23" customFormat="1"/>
    <row r="1040" s="23" customFormat="1"/>
    <row r="1041" s="23" customFormat="1"/>
    <row r="1042" s="23" customFormat="1"/>
    <row r="1043" s="23" customFormat="1"/>
    <row r="1044" s="23" customFormat="1"/>
    <row r="1045" s="23" customFormat="1"/>
    <row r="1046" s="23" customFormat="1"/>
    <row r="1047" s="23" customFormat="1"/>
    <row r="1048" s="23" customFormat="1"/>
    <row r="1049" s="23" customFormat="1"/>
    <row r="1050" s="23" customFormat="1"/>
    <row r="1051" s="23" customFormat="1"/>
    <row r="1052" s="23" customFormat="1"/>
    <row r="1053" s="23" customFormat="1"/>
    <row r="1054" s="23" customFormat="1"/>
    <row r="1055" s="23" customFormat="1"/>
    <row r="1056" s="23" customFormat="1"/>
    <row r="1057" s="23" customFormat="1"/>
    <row r="1058" s="23" customFormat="1"/>
    <row r="1059" s="23" customFormat="1"/>
    <row r="1060" s="23" customFormat="1"/>
    <row r="1061" s="23" customFormat="1"/>
    <row r="1062" s="23" customFormat="1"/>
    <row r="1063" s="23" customFormat="1"/>
    <row r="1064" s="23" customFormat="1"/>
    <row r="1065" s="23" customFormat="1"/>
    <row r="1066" s="23" customFormat="1"/>
    <row r="1067" s="23" customFormat="1"/>
    <row r="1068" s="23" customFormat="1"/>
    <row r="1069" s="23" customFormat="1"/>
    <row r="1070" s="23" customFormat="1"/>
    <row r="1071" s="23" customFormat="1"/>
    <row r="1072" s="23" customFormat="1"/>
    <row r="1073" s="23" customFormat="1"/>
    <row r="1074" s="23" customFormat="1"/>
    <row r="1075" s="23" customFormat="1"/>
    <row r="1076" s="23" customFormat="1"/>
    <row r="1077" s="23" customFormat="1"/>
    <row r="1078" s="23" customFormat="1"/>
    <row r="1079" s="23" customFormat="1"/>
    <row r="1080" s="23" customFormat="1"/>
    <row r="1081" s="23" customFormat="1"/>
    <row r="1082" s="23" customFormat="1"/>
    <row r="1083" s="23" customFormat="1"/>
    <row r="1084" s="23" customFormat="1"/>
    <row r="1085" s="23" customFormat="1"/>
    <row r="1086" s="23" customFormat="1"/>
    <row r="1087" s="23" customFormat="1"/>
    <row r="1088" s="23" customFormat="1"/>
    <row r="1089" s="23" customFormat="1"/>
    <row r="1090" s="23" customFormat="1"/>
    <row r="1091" s="23" customFormat="1"/>
    <row r="1092" s="23" customFormat="1"/>
    <row r="1093" s="23" customFormat="1"/>
    <row r="1094" s="23" customFormat="1"/>
    <row r="1095" s="23" customFormat="1"/>
    <row r="1096" s="23" customFormat="1"/>
    <row r="1097" s="23" customFormat="1"/>
    <row r="1098" s="23" customFormat="1"/>
    <row r="1099" s="23" customFormat="1"/>
    <row r="1100" s="23" customFormat="1"/>
    <row r="1101" s="23" customFormat="1"/>
    <row r="1102" s="23" customFormat="1"/>
    <row r="1103" s="23" customFormat="1"/>
    <row r="1104" s="23" customFormat="1"/>
    <row r="1105" s="23" customFormat="1"/>
    <row r="1106" s="23" customFormat="1"/>
    <row r="1107" s="23" customFormat="1"/>
    <row r="1108" s="23" customFormat="1"/>
    <row r="1109" s="23" customFormat="1"/>
    <row r="1110" s="23" customFormat="1"/>
    <row r="1111" s="23" customFormat="1"/>
    <row r="1112" s="23" customFormat="1"/>
    <row r="1113" s="23" customFormat="1"/>
    <row r="1114" s="23" customFormat="1"/>
    <row r="1115" s="23" customFormat="1"/>
    <row r="1116" s="23" customFormat="1"/>
    <row r="1117" s="23" customFormat="1"/>
    <row r="1118" s="23" customFormat="1"/>
    <row r="1119" s="23" customFormat="1"/>
    <row r="1120" s="23" customFormat="1"/>
    <row r="1121" s="23" customFormat="1"/>
    <row r="1122" s="23" customFormat="1"/>
    <row r="1123" s="23" customFormat="1"/>
    <row r="1124" s="23" customFormat="1"/>
    <row r="1125" s="23" customFormat="1"/>
    <row r="1126" s="23" customFormat="1"/>
    <row r="1127" s="23" customFormat="1"/>
    <row r="1128" s="23" customFormat="1"/>
    <row r="1129" s="23" customFormat="1"/>
    <row r="1130" s="23" customFormat="1"/>
    <row r="1131" s="23" customFormat="1"/>
    <row r="1132" s="23" customFormat="1"/>
    <row r="1133" s="23" customFormat="1"/>
    <row r="1134" s="23" customFormat="1"/>
    <row r="1135" s="23" customFormat="1"/>
    <row r="1136" s="23" customFormat="1"/>
    <row r="1137" s="23" customFormat="1"/>
    <row r="1138" s="23" customFormat="1"/>
    <row r="1139" s="23" customFormat="1"/>
    <row r="1140" s="23" customFormat="1"/>
    <row r="1141" s="23" customFormat="1"/>
    <row r="1142" s="23" customFormat="1"/>
    <row r="1143" s="23" customFormat="1"/>
    <row r="1144" s="23" customFormat="1"/>
    <row r="1145" s="23" customFormat="1"/>
    <row r="1146" s="23" customFormat="1"/>
    <row r="1147" s="23" customFormat="1"/>
    <row r="1148" s="23" customFormat="1"/>
    <row r="1149" s="23" customFormat="1"/>
    <row r="1150" s="23" customFormat="1"/>
    <row r="1151" s="23" customFormat="1"/>
    <row r="1152" s="23" customFormat="1"/>
    <row r="1153" s="23" customFormat="1"/>
    <row r="1154" s="23" customFormat="1"/>
    <row r="1155" s="23" customFormat="1"/>
    <row r="1156" s="23" customFormat="1"/>
    <row r="1157" s="23" customFormat="1"/>
    <row r="1158" s="23" customFormat="1"/>
    <row r="1159" s="23" customFormat="1"/>
    <row r="1160" s="23" customFormat="1"/>
    <row r="1161" s="23" customFormat="1"/>
    <row r="1162" s="23" customFormat="1"/>
    <row r="1163" s="23" customFormat="1"/>
    <row r="1164" s="23" customFormat="1"/>
    <row r="1165" s="23" customFormat="1"/>
    <row r="1166" s="23" customFormat="1"/>
    <row r="1167" s="23" customFormat="1"/>
    <row r="1168" s="23" customFormat="1"/>
    <row r="1169" s="23" customFormat="1"/>
    <row r="1170" s="23" customFormat="1"/>
    <row r="1171" s="23" customFormat="1"/>
    <row r="1172" s="23" customFormat="1"/>
    <row r="1173" s="23" customFormat="1"/>
    <row r="1174" s="23" customFormat="1"/>
    <row r="1175" s="23" customFormat="1"/>
    <row r="1176" s="23" customFormat="1"/>
    <row r="1177" s="23" customFormat="1"/>
    <row r="1178" s="23" customFormat="1"/>
    <row r="1179" s="23" customFormat="1"/>
    <row r="1180" s="23" customFormat="1"/>
    <row r="1181" s="23" customFormat="1"/>
    <row r="1182" s="23" customFormat="1"/>
    <row r="1183" s="23" customFormat="1"/>
    <row r="1184" s="23" customFormat="1"/>
    <row r="1185" s="23" customFormat="1"/>
    <row r="1186" s="23" customFormat="1"/>
    <row r="1187" s="23" customFormat="1"/>
    <row r="1188" s="23" customFormat="1"/>
    <row r="1189" s="23" customFormat="1"/>
    <row r="1190" s="23" customFormat="1"/>
    <row r="1191" s="23" customFormat="1"/>
    <row r="1192" s="23" customFormat="1"/>
    <row r="1193" s="23" customFormat="1"/>
    <row r="1194" s="23" customFormat="1"/>
    <row r="1195" s="23" customFormat="1"/>
    <row r="1196" s="23" customFormat="1"/>
    <row r="1197" s="23" customFormat="1"/>
    <row r="1198" s="23" customFormat="1"/>
    <row r="1199" s="23" customFormat="1"/>
    <row r="1200" s="23" customFormat="1"/>
    <row r="1201" s="23" customFormat="1"/>
    <row r="1202" s="23" customFormat="1"/>
    <row r="1203" s="23" customFormat="1"/>
    <row r="1204" s="23" customFormat="1"/>
    <row r="1205" s="23" customFormat="1"/>
    <row r="1206" s="23" customFormat="1"/>
    <row r="1207" s="23" customFormat="1"/>
    <row r="1208" s="23" customFormat="1"/>
    <row r="1209" s="23" customFormat="1"/>
    <row r="1210" s="23" customFormat="1"/>
    <row r="1211" s="23" customFormat="1"/>
    <row r="1212" s="23" customFormat="1"/>
    <row r="1213" s="23" customFormat="1"/>
    <row r="1214" s="23" customFormat="1"/>
    <row r="1215" s="23" customFormat="1"/>
    <row r="1216" s="23" customFormat="1"/>
    <row r="1217" s="23" customFormat="1"/>
    <row r="1218" s="23" customFormat="1"/>
    <row r="1219" s="23" customFormat="1"/>
    <row r="1220" s="23" customFormat="1"/>
    <row r="1221" s="23" customFormat="1"/>
    <row r="1222" s="23" customFormat="1"/>
    <row r="1223" s="23" customFormat="1"/>
    <row r="1224" s="23" customFormat="1"/>
    <row r="1225" s="23" customFormat="1"/>
    <row r="1226" s="23" customFormat="1"/>
    <row r="1227" s="23" customFormat="1"/>
    <row r="1228" s="23" customFormat="1"/>
    <row r="1229" s="23" customFormat="1"/>
    <row r="1230" s="23" customFormat="1"/>
    <row r="1231" s="23" customFormat="1"/>
    <row r="1232" s="23" customFormat="1"/>
    <row r="1233" s="23" customFormat="1"/>
    <row r="1234" s="23" customFormat="1"/>
    <row r="1235" s="23" customFormat="1"/>
    <row r="1236" s="23" customFormat="1"/>
    <row r="1237" s="23" customFormat="1"/>
    <row r="1238" s="23" customFormat="1"/>
    <row r="1239" s="23" customFormat="1"/>
    <row r="1240" s="23" customFormat="1"/>
    <row r="1241" s="23" customFormat="1"/>
    <row r="1242" s="23" customFormat="1"/>
    <row r="1243" s="23" customFormat="1"/>
    <row r="1244" s="23" customFormat="1"/>
    <row r="1245" s="23" customFormat="1"/>
    <row r="1246" s="23" customFormat="1"/>
    <row r="1247" s="23" customFormat="1"/>
    <row r="1248" s="23" customFormat="1"/>
    <row r="1249" s="23" customFormat="1"/>
    <row r="1250" s="23" customFormat="1"/>
    <row r="1251" s="23" customFormat="1"/>
    <row r="1252" s="23" customFormat="1"/>
    <row r="1253" s="23" customFormat="1"/>
    <row r="1254" s="23" customFormat="1"/>
    <row r="1255" s="23" customFormat="1"/>
    <row r="1256" s="23" customFormat="1"/>
    <row r="1257" s="23" customFormat="1"/>
    <row r="1258" s="23" customFormat="1"/>
    <row r="1259" s="23" customFormat="1"/>
    <row r="1260" s="23" customFormat="1"/>
    <row r="1261" s="23" customFormat="1"/>
    <row r="1262" s="23" customFormat="1"/>
    <row r="1263" s="23" customFormat="1"/>
    <row r="1264" s="23" customFormat="1"/>
    <row r="1265" s="23" customFormat="1"/>
    <row r="1266" s="23" customFormat="1"/>
    <row r="1267" s="23" customFormat="1"/>
    <row r="1268" s="23" customFormat="1"/>
    <row r="1269" s="23" customFormat="1"/>
    <row r="1270" s="23" customFormat="1"/>
    <row r="1271" s="23" customFormat="1"/>
    <row r="1272" s="23" customFormat="1"/>
    <row r="1273" s="23" customFormat="1"/>
    <row r="1274" s="23" customFormat="1"/>
    <row r="1275" s="23" customFormat="1"/>
    <row r="1276" s="23" customFormat="1"/>
    <row r="1277" s="23" customFormat="1"/>
    <row r="1278" s="23" customFormat="1"/>
    <row r="1279" s="23" customFormat="1"/>
    <row r="1280" s="23" customFormat="1"/>
    <row r="1281" s="23" customFormat="1"/>
    <row r="1282" s="23" customFormat="1"/>
    <row r="1283" s="23" customFormat="1"/>
    <row r="1284" s="23" customFormat="1"/>
    <row r="1285" s="23" customFormat="1"/>
    <row r="1286" s="23" customFormat="1"/>
    <row r="1287" s="23" customFormat="1"/>
    <row r="1288" s="23" customFormat="1"/>
    <row r="1289" s="23" customFormat="1"/>
    <row r="1290" s="23" customFormat="1"/>
    <row r="1291" s="23" customFormat="1"/>
    <row r="1292" s="23" customFormat="1"/>
    <row r="1293" s="23" customFormat="1"/>
    <row r="1294" s="23" customFormat="1"/>
    <row r="1295" s="23" customFormat="1"/>
    <row r="1296" s="23" customFormat="1"/>
    <row r="1297" s="23" customFormat="1"/>
    <row r="1298" s="23" customFormat="1"/>
    <row r="1299" s="23" customFormat="1"/>
    <row r="1300" s="23" customFormat="1"/>
    <row r="1301" s="23" customFormat="1"/>
    <row r="1302" s="23" customFormat="1"/>
    <row r="1303" s="23" customFormat="1"/>
    <row r="1304" s="23" customFormat="1"/>
    <row r="1305" s="23" customFormat="1"/>
    <row r="1306" s="23" customFormat="1"/>
    <row r="1307" s="23" customFormat="1"/>
    <row r="1308" s="23" customFormat="1"/>
    <row r="1309" s="23" customFormat="1"/>
    <row r="1310" s="23" customFormat="1"/>
    <row r="1311" s="23" customFormat="1"/>
    <row r="1312" s="23" customFormat="1"/>
    <row r="1313" s="23" customFormat="1"/>
    <row r="1314" s="23" customFormat="1"/>
    <row r="1315" s="23" customFormat="1"/>
    <row r="1316" s="23" customFormat="1"/>
    <row r="1317" s="23" customFormat="1"/>
    <row r="1318" s="23" customFormat="1"/>
    <row r="1319" s="23" customFormat="1"/>
    <row r="1320" s="23" customFormat="1"/>
    <row r="1321" s="23" customFormat="1"/>
    <row r="1322" s="23" customFormat="1"/>
    <row r="1323" s="23" customFormat="1"/>
    <row r="1324" s="23" customFormat="1"/>
    <row r="1325" s="23" customFormat="1"/>
    <row r="1326" s="23" customFormat="1"/>
    <row r="1327" s="23" customFormat="1"/>
    <row r="1328" s="23" customFormat="1"/>
    <row r="1329" s="23" customFormat="1"/>
    <row r="1330" s="23" customFormat="1"/>
    <row r="1331" s="23" customFormat="1"/>
    <row r="1332" s="23" customFormat="1"/>
    <row r="1333" s="23" customFormat="1"/>
    <row r="1334" s="23" customFormat="1"/>
    <row r="1335" s="23" customFormat="1"/>
    <row r="1336" s="23" customFormat="1"/>
    <row r="1337" s="23" customFormat="1"/>
    <row r="1338" s="23" customFormat="1"/>
    <row r="1339" s="23" customFormat="1"/>
    <row r="1340" s="23" customFormat="1"/>
    <row r="1341" s="23" customFormat="1"/>
    <row r="1342" s="23" customFormat="1"/>
    <row r="1343" s="23" customFormat="1"/>
    <row r="1344" s="23" customFormat="1"/>
    <row r="1345" s="23" customFormat="1"/>
    <row r="1346" s="23" customFormat="1"/>
    <row r="1347" s="23" customFormat="1"/>
    <row r="1348" s="23" customFormat="1"/>
    <row r="1349" s="23" customFormat="1"/>
    <row r="1350" s="23" customFormat="1"/>
    <row r="1351" s="23" customFormat="1"/>
    <row r="1352" s="23" customFormat="1"/>
    <row r="1353" s="23" customFormat="1"/>
    <row r="1354" s="23" customFormat="1"/>
    <row r="1355" s="23" customFormat="1"/>
    <row r="1356" s="23" customFormat="1"/>
    <row r="1357" s="23" customFormat="1"/>
    <row r="1358" s="23" customFormat="1"/>
    <row r="1359" s="23" customFormat="1"/>
    <row r="1360" s="23" customFormat="1"/>
    <row r="1361" s="23" customFormat="1"/>
    <row r="1362" s="23" customFormat="1"/>
    <row r="1363" s="23" customFormat="1"/>
    <row r="1364" s="23" customFormat="1"/>
    <row r="1365" s="23" customFormat="1"/>
    <row r="1366" s="23" customFormat="1"/>
    <row r="1367" s="23" customFormat="1"/>
    <row r="1368" s="23" customFormat="1"/>
    <row r="1369" s="23" customFormat="1"/>
    <row r="1370" s="23" customFormat="1"/>
    <row r="1371" s="23" customFormat="1"/>
    <row r="1372" s="23" customFormat="1"/>
    <row r="1373" s="23" customFormat="1"/>
    <row r="1374" s="23" customFormat="1"/>
    <row r="1375" s="23" customFormat="1"/>
    <row r="1376" s="23" customFormat="1"/>
    <row r="1377" s="23" customFormat="1"/>
    <row r="1378" s="23" customFormat="1"/>
    <row r="1379" s="23" customFormat="1"/>
    <row r="1380" s="23" customFormat="1"/>
    <row r="1381" s="23" customFormat="1"/>
    <row r="1382" s="23" customFormat="1"/>
    <row r="1383" s="23" customFormat="1"/>
    <row r="1384" s="23" customFormat="1"/>
    <row r="1385" s="23" customFormat="1"/>
    <row r="1386" s="23" customFormat="1"/>
    <row r="1387" s="23" customFormat="1"/>
    <row r="1388" s="23" customFormat="1"/>
    <row r="1389" s="23" customFormat="1"/>
    <row r="1390" s="23" customFormat="1"/>
    <row r="1391" s="23" customFormat="1"/>
    <row r="1392" s="23" customFormat="1"/>
    <row r="1393" s="23" customFormat="1"/>
    <row r="1394" s="23" customFormat="1"/>
    <row r="1395" s="23" customFormat="1"/>
    <row r="1396" s="23" customFormat="1"/>
    <row r="1397" s="23" customFormat="1"/>
    <row r="1398" s="23" customFormat="1"/>
    <row r="1399" s="23" customFormat="1"/>
    <row r="1400" s="23" customFormat="1"/>
    <row r="1401" s="23" customFormat="1"/>
    <row r="1402" s="23" customFormat="1"/>
    <row r="1403" s="23" customFormat="1"/>
    <row r="1404" s="23" customFormat="1"/>
    <row r="1405" s="23" customFormat="1"/>
    <row r="1406" s="23" customFormat="1"/>
    <row r="1407" s="23" customFormat="1"/>
    <row r="1408" s="23" customFormat="1"/>
    <row r="1409" s="23" customFormat="1"/>
    <row r="1410" s="23" customFormat="1"/>
    <row r="1411" s="23" customFormat="1"/>
    <row r="1412" s="23" customFormat="1"/>
    <row r="1413" s="23" customFormat="1"/>
    <row r="1414" s="23" customFormat="1"/>
    <row r="1415" s="23" customFormat="1"/>
    <row r="1416" s="23" customFormat="1"/>
    <row r="1417" s="23" customFormat="1"/>
    <row r="1418" s="23" customFormat="1"/>
    <row r="1419" s="23" customFormat="1"/>
    <row r="1420" s="23" customFormat="1"/>
    <row r="1421" s="23" customFormat="1"/>
    <row r="1422" s="23" customFormat="1"/>
    <row r="1423" s="23" customFormat="1"/>
    <row r="1424" s="23" customFormat="1"/>
    <row r="1425" s="23" customFormat="1"/>
    <row r="1426" s="23" customFormat="1"/>
    <row r="1427" s="23" customFormat="1"/>
    <row r="1428" s="23" customFormat="1"/>
    <row r="1429" s="23" customFormat="1"/>
    <row r="1430" s="23" customFormat="1"/>
    <row r="1431" s="23" customFormat="1"/>
    <row r="1432" s="23" customFormat="1"/>
    <row r="1433" s="23" customFormat="1"/>
    <row r="1434" s="23" customFormat="1"/>
    <row r="1435" s="23" customFormat="1"/>
    <row r="1436" s="23" customFormat="1"/>
    <row r="1437" s="23" customFormat="1"/>
    <row r="1438" s="23" customFormat="1"/>
    <row r="1439" s="23" customFormat="1"/>
    <row r="1440" s="23" customFormat="1"/>
    <row r="1441" s="23" customFormat="1"/>
    <row r="1442" s="23" customFormat="1"/>
    <row r="1443" s="23" customFormat="1"/>
    <row r="1444" s="23" customFormat="1"/>
    <row r="1445" s="23" customFormat="1"/>
    <row r="1446" s="23" customFormat="1"/>
    <row r="1447" s="23" customFormat="1"/>
    <row r="1448" s="23" customFormat="1"/>
    <row r="1449" s="23" customFormat="1"/>
    <row r="1450" s="23" customFormat="1"/>
    <row r="1451" s="23" customFormat="1"/>
    <row r="1452" s="23" customFormat="1"/>
    <row r="1453" s="23" customFormat="1"/>
    <row r="1454" s="23" customFormat="1"/>
    <row r="1455" s="23" customFormat="1"/>
    <row r="1456" s="23" customFormat="1"/>
    <row r="1457" s="23" customFormat="1"/>
    <row r="1458" s="23" customFormat="1"/>
    <row r="1459" s="23" customFormat="1"/>
    <row r="1460" s="23" customFormat="1"/>
    <row r="1461" s="23" customFormat="1"/>
    <row r="1462" s="23" customFormat="1"/>
    <row r="1463" s="23" customFormat="1"/>
    <row r="1464" s="23" customFormat="1"/>
    <row r="1465" s="23" customFormat="1"/>
    <row r="1466" s="23" customFormat="1"/>
    <row r="1467" s="23" customFormat="1"/>
    <row r="1468" s="23" customFormat="1"/>
    <row r="1469" s="23" customFormat="1"/>
    <row r="1470" s="23" customFormat="1"/>
    <row r="1471" s="23" customFormat="1"/>
    <row r="1472" s="23" customFormat="1"/>
    <row r="1473" s="23" customFormat="1"/>
    <row r="1474" s="23" customFormat="1"/>
    <row r="1475" s="23" customFormat="1"/>
    <row r="1476" s="23" customFormat="1"/>
    <row r="1477" s="23" customFormat="1"/>
    <row r="1478" s="23" customFormat="1"/>
    <row r="1479" s="23" customFormat="1"/>
    <row r="1480" s="23" customFormat="1"/>
    <row r="1481" s="23" customFormat="1"/>
    <row r="1482" s="23" customFormat="1"/>
    <row r="1483" s="23" customFormat="1"/>
    <row r="1484" s="23" customFormat="1"/>
    <row r="1485" s="23" customFormat="1"/>
    <row r="1486" s="23" customFormat="1"/>
    <row r="1487" s="23" customFormat="1"/>
    <row r="1488" s="23" customFormat="1"/>
    <row r="1489" s="23" customFormat="1"/>
    <row r="1490" s="23" customFormat="1"/>
    <row r="1491" s="23" customFormat="1"/>
    <row r="1492" s="23" customFormat="1"/>
    <row r="1493" s="23" customFormat="1"/>
    <row r="1494" s="23" customFormat="1"/>
    <row r="1495" s="23" customFormat="1"/>
    <row r="1496" s="23" customFormat="1"/>
    <row r="1497" s="23" customFormat="1"/>
    <row r="1498" s="23" customFormat="1"/>
    <row r="1499" s="23" customFormat="1"/>
    <row r="1500" s="23" customFormat="1"/>
    <row r="1501" s="23" customFormat="1"/>
    <row r="1502" s="23" customFormat="1"/>
    <row r="1503" s="23" customFormat="1"/>
    <row r="1504" s="23" customFormat="1"/>
    <row r="1505" s="23" customFormat="1"/>
    <row r="1506" s="23" customFormat="1"/>
    <row r="1507" s="23" customFormat="1"/>
    <row r="1508" s="23" customFormat="1"/>
    <row r="1509" s="23" customFormat="1"/>
    <row r="1510" s="23" customFormat="1"/>
    <row r="1511" s="23" customFormat="1"/>
    <row r="1512" s="23" customFormat="1"/>
    <row r="1513" s="23" customFormat="1"/>
    <row r="1514" s="23" customFormat="1"/>
    <row r="1515" s="23" customFormat="1"/>
    <row r="1516" s="23" customFormat="1"/>
    <row r="1517" s="23" customFormat="1"/>
    <row r="1518" s="23" customFormat="1"/>
    <row r="1519" s="23" customFormat="1"/>
    <row r="1520" s="23" customFormat="1"/>
    <row r="1521" s="23" customFormat="1"/>
    <row r="1522" s="23" customFormat="1"/>
    <row r="1523" s="23" customFormat="1"/>
    <row r="1524" s="23" customFormat="1"/>
    <row r="1525" s="23" customFormat="1"/>
    <row r="1526" s="23" customFormat="1"/>
    <row r="1527" s="23" customFormat="1"/>
    <row r="1528" s="23" customFormat="1"/>
    <row r="1529" s="23" customFormat="1"/>
    <row r="1530" s="23" customFormat="1"/>
    <row r="1531" s="23" customFormat="1"/>
    <row r="1532" s="23" customFormat="1"/>
    <row r="1533" s="23" customFormat="1"/>
    <row r="1534" s="23" customFormat="1"/>
    <row r="1535" s="23" customFormat="1"/>
    <row r="1536" s="23" customFormat="1"/>
    <row r="1537" s="23" customFormat="1"/>
    <row r="1538" s="23" customFormat="1"/>
    <row r="1539" s="23" customFormat="1"/>
    <row r="1540" s="23" customFormat="1"/>
    <row r="1541" s="23" customFormat="1"/>
    <row r="1542" s="23" customFormat="1"/>
    <row r="1543" s="23" customFormat="1"/>
    <row r="1544" s="23" customFormat="1"/>
    <row r="1545" s="23" customFormat="1"/>
    <row r="1546" s="23" customFormat="1"/>
    <row r="1547" s="23" customFormat="1"/>
    <row r="1548" s="23" customFormat="1"/>
    <row r="1549" s="23" customFormat="1"/>
    <row r="1550" s="23" customFormat="1"/>
    <row r="1551" s="23" customFormat="1"/>
    <row r="1552" s="23" customFormat="1"/>
    <row r="1553" s="23" customFormat="1"/>
    <row r="1554" s="23" customFormat="1"/>
    <row r="1555" s="23" customFormat="1"/>
    <row r="1556" s="23" customFormat="1"/>
    <row r="1557" s="23" customFormat="1"/>
    <row r="1558" s="23" customFormat="1"/>
    <row r="1559" s="23" customFormat="1"/>
    <row r="1560" s="23" customFormat="1"/>
    <row r="1561" s="23" customFormat="1"/>
    <row r="1562" s="23" customFormat="1"/>
    <row r="1563" s="23" customFormat="1"/>
    <row r="1564" s="23" customFormat="1"/>
    <row r="1565" s="23" customFormat="1"/>
    <row r="1566" s="23" customFormat="1"/>
    <row r="1567" s="23" customFormat="1"/>
    <row r="1568" s="23" customFormat="1"/>
    <row r="1569" s="23" customFormat="1"/>
    <row r="1570" s="23" customFormat="1"/>
    <row r="1571" s="23" customFormat="1"/>
    <row r="1572" s="23" customFormat="1"/>
    <row r="1573" s="23" customFormat="1"/>
    <row r="1574" s="23" customFormat="1"/>
    <row r="1575" s="23" customFormat="1"/>
    <row r="1576" s="23" customFormat="1"/>
    <row r="1577" s="23" customFormat="1"/>
    <row r="1578" s="23" customFormat="1"/>
    <row r="1579" s="23" customFormat="1"/>
    <row r="1580" s="23" customFormat="1"/>
    <row r="1581" s="23" customFormat="1"/>
    <row r="1582" s="23" customFormat="1"/>
    <row r="1583" s="23" customFormat="1"/>
    <row r="1584" s="23" customFormat="1"/>
    <row r="1585" s="23" customFormat="1"/>
    <row r="1586" s="23" customFormat="1"/>
    <row r="1587" s="23" customFormat="1"/>
    <row r="1588" s="23" customFormat="1"/>
    <row r="1589" s="23" customFormat="1"/>
    <row r="1590" s="23" customFormat="1"/>
    <row r="1591" s="23" customFormat="1"/>
    <row r="1592" s="23" customFormat="1"/>
    <row r="1593" s="23" customFormat="1"/>
    <row r="1594" s="23" customFormat="1"/>
    <row r="1595" s="23" customFormat="1"/>
    <row r="1596" s="23" customFormat="1"/>
    <row r="1597" s="23" customFormat="1"/>
    <row r="1598" s="23" customFormat="1"/>
    <row r="1599" s="23" customFormat="1"/>
    <row r="1600" s="23" customFormat="1"/>
    <row r="1601" s="23" customFormat="1"/>
    <row r="1602" s="23" customFormat="1"/>
    <row r="1603" s="23" customFormat="1"/>
    <row r="1604" s="23" customFormat="1"/>
    <row r="1605" s="23" customFormat="1"/>
    <row r="1606" s="23" customFormat="1"/>
    <row r="1607" s="23" customFormat="1"/>
    <row r="1608" s="23" customFormat="1"/>
    <row r="1609" s="23" customFormat="1"/>
    <row r="1610" s="23" customFormat="1"/>
    <row r="1611" s="23" customFormat="1"/>
    <row r="1612" s="23" customFormat="1"/>
    <row r="1613" s="23" customFormat="1"/>
    <row r="1614" s="23" customFormat="1"/>
    <row r="1615" s="23" customFormat="1"/>
    <row r="1616" s="23" customFormat="1"/>
    <row r="1617" s="23" customFormat="1"/>
    <row r="1618" s="23" customFormat="1"/>
    <row r="1619" s="23" customFormat="1"/>
    <row r="1620" s="23" customFormat="1"/>
    <row r="1621" s="23" customFormat="1"/>
    <row r="1622" s="23" customFormat="1"/>
    <row r="1623" s="23" customFormat="1"/>
    <row r="1624" s="23" customFormat="1"/>
    <row r="1625" s="23" customFormat="1"/>
    <row r="1626" s="23" customFormat="1"/>
    <row r="1627" s="23" customFormat="1"/>
    <row r="1628" s="23" customFormat="1"/>
    <row r="1629" s="23" customFormat="1"/>
    <row r="1630" s="23" customFormat="1"/>
    <row r="1631" s="23" customFormat="1"/>
    <row r="1632" s="23" customFormat="1"/>
    <row r="1633" s="23" customFormat="1"/>
    <row r="1634" s="23" customFormat="1"/>
    <row r="1635" s="23" customFormat="1"/>
    <row r="1636" s="23" customFormat="1"/>
    <row r="1637" s="23" customFormat="1"/>
    <row r="1638" s="23" customFormat="1"/>
    <row r="1639" s="23" customFormat="1"/>
    <row r="1640" s="23" customFormat="1"/>
    <row r="1641" s="23" customFormat="1"/>
    <row r="1642" s="23" customFormat="1"/>
    <row r="1643" s="23" customFormat="1"/>
    <row r="1644" s="23" customFormat="1"/>
    <row r="1645" s="23" customFormat="1"/>
    <row r="1646" s="23" customFormat="1"/>
    <row r="1647" s="23" customFormat="1"/>
    <row r="1648" s="23" customFormat="1"/>
    <row r="1649" s="23" customFormat="1"/>
    <row r="1650" s="23" customFormat="1"/>
    <row r="1651" s="23" customFormat="1"/>
    <row r="1652" s="23" customFormat="1"/>
    <row r="1653" s="23" customFormat="1"/>
    <row r="1654" s="23" customFormat="1"/>
    <row r="1655" s="23" customFormat="1"/>
    <row r="1656" s="23" customFormat="1"/>
    <row r="1657" s="23" customFormat="1"/>
    <row r="1658" s="23" customFormat="1"/>
    <row r="1659" s="23" customFormat="1"/>
    <row r="1660" s="23" customFormat="1"/>
    <row r="1661" s="23" customFormat="1"/>
    <row r="1662" s="23" customFormat="1"/>
    <row r="1663" s="23" customFormat="1"/>
    <row r="1664" s="23" customFormat="1"/>
    <row r="1665" s="23" customFormat="1"/>
    <row r="1666" s="23" customFormat="1"/>
    <row r="1667" s="23" customFormat="1"/>
    <row r="1668" s="23" customFormat="1"/>
    <row r="1669" s="23" customFormat="1"/>
    <row r="1670" s="23" customFormat="1"/>
    <row r="1671" s="23" customFormat="1"/>
    <row r="1672" s="23" customFormat="1"/>
    <row r="1673" s="23" customFormat="1"/>
    <row r="1674" s="23" customFormat="1"/>
    <row r="1675" s="23" customFormat="1"/>
    <row r="1676" s="23" customFormat="1"/>
    <row r="1677" s="23" customFormat="1"/>
    <row r="1678" s="23" customFormat="1"/>
    <row r="1679" s="23" customFormat="1"/>
    <row r="1680" s="23" customFormat="1"/>
    <row r="1681" s="23" customFormat="1"/>
    <row r="1682" s="23" customFormat="1"/>
    <row r="1683" s="23" customFormat="1"/>
    <row r="1684" s="23" customFormat="1"/>
    <row r="1685" s="23" customFormat="1"/>
    <row r="1686" s="23" customFormat="1"/>
    <row r="1687" s="23" customFormat="1"/>
    <row r="1688" s="23" customFormat="1"/>
    <row r="1689" s="23" customFormat="1"/>
    <row r="1690" s="23" customFormat="1"/>
    <row r="1691" s="23" customFormat="1"/>
    <row r="1692" s="23" customFormat="1"/>
    <row r="1693" s="23" customFormat="1"/>
    <row r="1694" s="23" customFormat="1"/>
    <row r="1695" s="23" customFormat="1"/>
    <row r="1696" s="23" customFormat="1"/>
    <row r="1697" s="23" customFormat="1"/>
    <row r="1698" s="23" customFormat="1"/>
    <row r="1699" s="23" customFormat="1"/>
    <row r="1700" s="23" customFormat="1"/>
    <row r="1701" s="23" customFormat="1"/>
    <row r="1702" s="23" customFormat="1"/>
    <row r="1703" s="23" customFormat="1"/>
    <row r="1704" s="23" customFormat="1"/>
    <row r="1705" s="23" customFormat="1"/>
    <row r="1706" s="23" customFormat="1"/>
    <row r="1707" s="23" customFormat="1"/>
    <row r="1708" s="23" customFormat="1"/>
    <row r="1709" s="23" customFormat="1"/>
    <row r="1710" s="23" customFormat="1"/>
    <row r="1711" s="23" customFormat="1"/>
    <row r="1712" s="23" customFormat="1"/>
    <row r="1713" s="23" customFormat="1"/>
    <row r="1714" s="23" customFormat="1"/>
    <row r="1715" s="23" customFormat="1"/>
    <row r="1716" s="23" customFormat="1"/>
    <row r="1717" s="23" customFormat="1"/>
    <row r="1718" s="23" customFormat="1"/>
    <row r="1719" s="23" customFormat="1"/>
    <row r="1720" s="23" customFormat="1"/>
    <row r="1721" s="23" customFormat="1"/>
    <row r="1722" s="23" customFormat="1"/>
    <row r="1723" s="23" customFormat="1"/>
    <row r="1724" s="23" customFormat="1"/>
    <row r="1725" s="23" customFormat="1"/>
    <row r="1726" s="23" customFormat="1"/>
    <row r="1727" s="23" customFormat="1"/>
    <row r="1728" s="23" customFormat="1"/>
    <row r="1729" s="23" customFormat="1"/>
    <row r="1730" s="23" customFormat="1"/>
    <row r="1731" s="23" customFormat="1"/>
    <row r="1732" s="23" customFormat="1"/>
    <row r="1733" s="23" customFormat="1"/>
    <row r="1734" s="23" customFormat="1"/>
    <row r="1735" s="23" customFormat="1"/>
    <row r="1736" s="23" customFormat="1"/>
    <row r="1737" s="23" customFormat="1"/>
    <row r="1738" s="23" customFormat="1"/>
    <row r="1739" s="23" customFormat="1"/>
    <row r="1740" s="23" customFormat="1"/>
    <row r="1741" s="23" customFormat="1"/>
    <row r="1742" s="23" customFormat="1"/>
    <row r="1743" s="23" customFormat="1"/>
    <row r="1744" s="23" customFormat="1"/>
    <row r="1745" s="23" customFormat="1"/>
    <row r="1746" s="23" customFormat="1"/>
    <row r="1747" s="23" customFormat="1"/>
    <row r="1748" s="23" customFormat="1"/>
    <row r="1749" s="23" customFormat="1"/>
    <row r="1750" s="23" customFormat="1"/>
    <row r="1751" s="23" customFormat="1"/>
    <row r="1752" s="23" customFormat="1"/>
    <row r="1753" s="23" customFormat="1"/>
    <row r="1754" s="23" customFormat="1"/>
    <row r="1755" s="23" customFormat="1"/>
    <row r="1756" s="23" customFormat="1"/>
    <row r="1757" s="23" customFormat="1"/>
    <row r="1758" s="23" customFormat="1"/>
    <row r="1759" s="23" customFormat="1"/>
    <row r="1760" s="23" customFormat="1"/>
    <row r="1761" s="23" customFormat="1"/>
    <row r="1762" s="23" customFormat="1"/>
    <row r="1763" s="23" customFormat="1"/>
    <row r="1764" s="23" customFormat="1"/>
    <row r="1765" s="23" customFormat="1"/>
    <row r="1766" s="23" customFormat="1"/>
    <row r="1767" s="23" customFormat="1"/>
    <row r="1768" s="23" customFormat="1"/>
    <row r="1769" s="23" customFormat="1"/>
    <row r="1770" s="23" customFormat="1"/>
    <row r="1771" s="23" customFormat="1"/>
    <row r="1772" s="23" customFormat="1"/>
    <row r="1773" s="23" customFormat="1"/>
    <row r="1774" s="23" customFormat="1"/>
    <row r="1775" s="23" customFormat="1"/>
    <row r="1776" s="23" customFormat="1"/>
    <row r="1777" s="23" customFormat="1"/>
    <row r="1778" s="23" customFormat="1"/>
    <row r="1779" s="23" customFormat="1"/>
    <row r="1780" s="23" customFormat="1"/>
    <row r="1781" s="23" customFormat="1"/>
    <row r="1782" s="23" customFormat="1"/>
    <row r="1783" s="23" customFormat="1"/>
    <row r="1784" s="23" customFormat="1"/>
    <row r="1785" s="23" customFormat="1"/>
    <row r="1786" s="23" customFormat="1"/>
    <row r="1787" s="23" customFormat="1"/>
    <row r="1788" s="23" customFormat="1"/>
    <row r="1789" s="23" customFormat="1"/>
    <row r="1790" s="23" customFormat="1"/>
    <row r="1791" s="23" customFormat="1"/>
    <row r="1792" s="23" customFormat="1"/>
    <row r="1793" s="23" customFormat="1"/>
    <row r="1794" s="23" customFormat="1"/>
    <row r="1795" s="23" customFormat="1"/>
    <row r="1796" s="23" customFormat="1"/>
    <row r="1797" s="23" customFormat="1"/>
    <row r="1798" s="23" customFormat="1"/>
    <row r="1799" s="23" customFormat="1"/>
    <row r="1800" s="23" customFormat="1"/>
    <row r="1801" s="23" customFormat="1"/>
    <row r="1802" s="23" customFormat="1"/>
    <row r="1803" s="23" customFormat="1"/>
    <row r="1804" s="23" customFormat="1"/>
    <row r="1805" s="23" customFormat="1"/>
    <row r="1806" s="23" customFormat="1"/>
    <row r="1807" s="23" customFormat="1"/>
    <row r="1808" s="23" customFormat="1"/>
    <row r="1809" s="23" customFormat="1"/>
    <row r="1810" s="23" customFormat="1"/>
    <row r="1811" s="23" customFormat="1"/>
    <row r="1812" s="23" customFormat="1"/>
    <row r="1813" s="23" customFormat="1"/>
    <row r="1814" s="23" customFormat="1"/>
    <row r="1815" s="23" customFormat="1"/>
    <row r="1816" s="23" customFormat="1"/>
    <row r="1817" s="23" customFormat="1"/>
    <row r="1818" s="23" customFormat="1"/>
    <row r="1819" s="23" customFormat="1"/>
    <row r="1820" s="23" customFormat="1"/>
    <row r="1821" s="23" customFormat="1"/>
    <row r="1822" s="23" customFormat="1"/>
    <row r="1823" s="23" customFormat="1"/>
    <row r="1824" s="23" customFormat="1"/>
    <row r="1825" s="23" customFormat="1"/>
    <row r="1826" s="23" customFormat="1"/>
    <row r="1827" s="23" customFormat="1"/>
    <row r="1828" s="23" customFormat="1"/>
    <row r="1829" s="23" customFormat="1"/>
    <row r="1830" s="23" customFormat="1"/>
    <row r="1831" s="23" customFormat="1"/>
    <row r="1832" s="23" customFormat="1"/>
    <row r="1833" s="23" customFormat="1"/>
    <row r="1834" s="23" customFormat="1"/>
    <row r="1835" s="23" customFormat="1"/>
    <row r="1836" s="23" customFormat="1"/>
    <row r="1837" s="23" customFormat="1"/>
    <row r="1838" s="23" customFormat="1"/>
    <row r="1839" s="23" customFormat="1"/>
    <row r="1840" s="23" customFormat="1"/>
    <row r="1841" s="23" customFormat="1"/>
    <row r="1842" s="23" customFormat="1"/>
    <row r="1843" s="23" customFormat="1"/>
    <row r="1844" s="23" customFormat="1"/>
    <row r="1845" s="23" customFormat="1"/>
    <row r="1846" s="23" customFormat="1"/>
    <row r="1847" s="23" customFormat="1"/>
    <row r="1848" s="23" customFormat="1"/>
    <row r="1849" s="23" customFormat="1"/>
    <row r="1850" s="23" customFormat="1"/>
    <row r="1851" s="23" customFormat="1"/>
    <row r="1852" s="23" customFormat="1"/>
    <row r="1853" s="23" customFormat="1"/>
    <row r="1854" s="23" customFormat="1"/>
    <row r="1855" s="23" customFormat="1"/>
    <row r="1856" s="23" customFormat="1"/>
    <row r="1857" s="23" customFormat="1"/>
    <row r="1858" s="23" customFormat="1"/>
    <row r="1859" s="23" customFormat="1"/>
    <row r="1860" s="23" customFormat="1"/>
    <row r="1861" s="23" customFormat="1"/>
    <row r="1862" s="23" customFormat="1"/>
    <row r="1863" s="23" customFormat="1"/>
    <row r="1864" s="23" customFormat="1"/>
    <row r="1865" s="23" customFormat="1"/>
    <row r="1866" s="23" customFormat="1"/>
    <row r="1867" s="23" customFormat="1"/>
    <row r="1868" s="23" customFormat="1"/>
    <row r="1869" s="23" customFormat="1"/>
    <row r="1870" s="23" customFormat="1"/>
    <row r="1871" s="23" customFormat="1"/>
    <row r="1872" s="23" customFormat="1"/>
    <row r="1873" s="23" customFormat="1"/>
    <row r="1874" s="23" customFormat="1"/>
    <row r="1875" s="23" customFormat="1"/>
    <row r="1876" s="23" customFormat="1"/>
    <row r="1877" s="23" customFormat="1"/>
    <row r="1878" s="23" customFormat="1"/>
    <row r="1879" s="23" customFormat="1"/>
    <row r="1880" s="23" customFormat="1"/>
    <row r="1881" s="23" customFormat="1"/>
    <row r="1882" s="23" customFormat="1"/>
    <row r="1883" s="23" customFormat="1"/>
    <row r="1884" s="23" customFormat="1"/>
    <row r="1885" s="23" customFormat="1"/>
    <row r="1886" s="23" customFormat="1"/>
    <row r="1887" s="23" customFormat="1"/>
    <row r="1888" s="23" customFormat="1"/>
    <row r="1889" s="23" customFormat="1"/>
    <row r="1890" s="23" customFormat="1"/>
    <row r="1891" s="23" customFormat="1"/>
    <row r="1892" s="23" customFormat="1"/>
    <row r="1893" s="23" customFormat="1"/>
    <row r="1894" s="23" customFormat="1"/>
    <row r="1895" s="23" customFormat="1"/>
    <row r="1896" s="23" customFormat="1"/>
    <row r="1897" s="23" customFormat="1"/>
    <row r="1898" s="23" customFormat="1"/>
    <row r="1899" s="23" customFormat="1"/>
    <row r="1900" s="23" customFormat="1"/>
    <row r="1901" s="23" customFormat="1"/>
    <row r="1902" s="23" customFormat="1"/>
    <row r="1903" s="23" customFormat="1"/>
    <row r="1904" s="23" customFormat="1"/>
    <row r="1905" s="23" customFormat="1"/>
    <row r="1906" s="23" customFormat="1"/>
    <row r="1907" s="23" customFormat="1"/>
    <row r="1908" s="23" customFormat="1"/>
    <row r="1909" s="23" customFormat="1"/>
    <row r="1910" s="23" customFormat="1"/>
    <row r="1911" s="23" customFormat="1"/>
    <row r="1912" s="23" customFormat="1"/>
    <row r="1913" s="23" customFormat="1"/>
    <row r="1914" s="23" customFormat="1"/>
    <row r="1915" s="23" customFormat="1"/>
    <row r="1916" s="23" customFormat="1"/>
    <row r="1917" s="23" customFormat="1"/>
    <row r="1918" s="23" customFormat="1"/>
    <row r="1919" s="23" customFormat="1"/>
    <row r="1920" s="23" customFormat="1"/>
    <row r="1921" s="23" customFormat="1"/>
    <row r="1922" s="23" customFormat="1"/>
    <row r="1923" s="23" customFormat="1"/>
    <row r="1924" s="23" customFormat="1"/>
    <row r="1925" s="23" customFormat="1"/>
    <row r="1926" s="23" customFormat="1"/>
    <row r="1927" s="23" customFormat="1"/>
    <row r="1928" s="23" customFormat="1"/>
    <row r="1929" s="23" customFormat="1"/>
    <row r="1930" s="23" customFormat="1"/>
    <row r="1931" s="23" customFormat="1"/>
    <row r="1932" s="23" customFormat="1"/>
    <row r="1933" s="23" customFormat="1"/>
    <row r="1934" s="23" customFormat="1"/>
    <row r="1935" s="23" customFormat="1"/>
    <row r="1936" s="23" customFormat="1"/>
    <row r="1937" s="23" customFormat="1"/>
    <row r="1938" s="23" customFormat="1"/>
    <row r="1939" s="23" customFormat="1"/>
    <row r="1940" s="23" customFormat="1"/>
    <row r="1941" s="23" customFormat="1"/>
    <row r="1942" s="23" customFormat="1"/>
    <row r="1943" s="23" customFormat="1"/>
    <row r="1944" s="23" customFormat="1"/>
    <row r="1945" s="23" customFormat="1"/>
    <row r="1946" s="23" customFormat="1"/>
    <row r="1947" s="23" customFormat="1"/>
    <row r="1948" s="23" customFormat="1"/>
    <row r="1949" s="23" customFormat="1"/>
    <row r="1950" s="23" customFormat="1"/>
    <row r="1951" s="23" customFormat="1"/>
    <row r="1952" s="23" customFormat="1"/>
    <row r="1953" s="23" customFormat="1"/>
    <row r="1954" s="23" customFormat="1"/>
    <row r="1955" s="23" customFormat="1"/>
    <row r="1956" s="23" customFormat="1"/>
    <row r="1957" s="23" customFormat="1"/>
    <row r="1958" s="23" customFormat="1"/>
    <row r="1959" s="23" customFormat="1"/>
    <row r="1960" s="23" customFormat="1"/>
    <row r="1961" s="23" customFormat="1"/>
    <row r="1962" s="23" customFormat="1"/>
    <row r="1963" s="23" customFormat="1"/>
    <row r="1964" s="23" customFormat="1"/>
    <row r="1965" s="23" customFormat="1"/>
    <row r="1966" s="23" customFormat="1"/>
    <row r="1967" s="23" customFormat="1"/>
    <row r="1968" s="23" customFormat="1"/>
    <row r="1969" s="23" customFormat="1"/>
    <row r="1970" s="23" customFormat="1"/>
    <row r="1971" s="23" customFormat="1"/>
    <row r="1972" s="23" customFormat="1"/>
    <row r="1973" s="23" customFormat="1"/>
    <row r="1974" s="23" customFormat="1"/>
    <row r="1975" s="23" customFormat="1"/>
    <row r="1976" s="23" customFormat="1"/>
    <row r="1977" s="23" customFormat="1"/>
    <row r="1978" s="23" customFormat="1"/>
    <row r="1979" s="23" customFormat="1"/>
    <row r="1980" s="23" customFormat="1"/>
    <row r="1981" s="23" customFormat="1"/>
    <row r="1982" s="23" customFormat="1"/>
    <row r="1983" s="23" customFormat="1"/>
    <row r="1984" s="23" customFormat="1"/>
    <row r="1985" s="23" customFormat="1"/>
    <row r="1986" s="23" customFormat="1"/>
    <row r="1987" s="23" customFormat="1"/>
    <row r="1988" s="23" customFormat="1"/>
    <row r="1989" s="23" customFormat="1"/>
    <row r="1990" s="23" customFormat="1"/>
    <row r="1991" s="23" customFormat="1"/>
    <row r="1992" s="23" customFormat="1"/>
    <row r="1993" s="23" customFormat="1"/>
    <row r="1994" s="23" customFormat="1"/>
    <row r="1995" s="23" customFormat="1"/>
    <row r="1996" s="23" customFormat="1"/>
    <row r="1997" s="23" customFormat="1"/>
    <row r="1998" s="23" customFormat="1"/>
    <row r="1999" s="23" customFormat="1"/>
    <row r="2000" s="23" customFormat="1"/>
    <row r="2001" s="23" customFormat="1"/>
    <row r="2002" s="23" customFormat="1"/>
    <row r="2003" s="23" customFormat="1"/>
    <row r="2004" s="23" customFormat="1"/>
    <row r="2005" s="23" customFormat="1"/>
    <row r="2006" s="23" customFormat="1"/>
    <row r="2007" s="23" customFormat="1"/>
    <row r="2008" s="23" customFormat="1"/>
    <row r="2009" s="23" customFormat="1"/>
    <row r="2010" s="23" customFormat="1"/>
    <row r="2011" s="23" customFormat="1"/>
    <row r="2012" s="23" customFormat="1"/>
    <row r="2013" s="23" customFormat="1"/>
    <row r="2014" s="23" customFormat="1"/>
    <row r="2015" s="23" customFormat="1"/>
    <row r="2016" s="23" customFormat="1"/>
    <row r="2017" s="23" customFormat="1"/>
    <row r="2018" s="23" customFormat="1"/>
    <row r="2019" s="23" customFormat="1"/>
    <row r="2020" s="23" customFormat="1"/>
    <row r="2021" s="23" customFormat="1"/>
    <row r="2022" s="23" customFormat="1"/>
    <row r="2023" s="23" customFormat="1"/>
    <row r="2024" s="23" customFormat="1"/>
    <row r="2025" s="23" customFormat="1"/>
    <row r="2026" s="23" customFormat="1"/>
    <row r="2027" s="23" customFormat="1"/>
    <row r="2028" s="23" customFormat="1"/>
    <row r="2029" s="23" customFormat="1"/>
    <row r="2030" s="23" customFormat="1"/>
    <row r="2031" s="23" customFormat="1"/>
    <row r="2032" s="23" customFormat="1"/>
    <row r="2033" s="23" customFormat="1"/>
    <row r="2034" s="23" customFormat="1"/>
    <row r="2035" s="23" customFormat="1"/>
    <row r="2036" s="23" customFormat="1"/>
    <row r="2037" s="23" customFormat="1"/>
    <row r="2038" s="23" customFormat="1"/>
    <row r="2039" s="23" customFormat="1"/>
    <row r="2040" s="23" customFormat="1"/>
    <row r="2041" s="23" customFormat="1"/>
    <row r="2042" s="23" customFormat="1"/>
    <row r="2043" s="23" customFormat="1"/>
    <row r="2044" s="23" customFormat="1"/>
    <row r="2045" s="23" customFormat="1"/>
    <row r="2046" s="23" customFormat="1"/>
    <row r="2047" s="23" customFormat="1"/>
    <row r="2048" s="23" customFormat="1"/>
    <row r="2049" s="23" customFormat="1"/>
    <row r="2050" s="23" customFormat="1"/>
    <row r="2051" s="23" customFormat="1"/>
    <row r="2052" s="23" customFormat="1"/>
    <row r="2053" s="23" customFormat="1"/>
    <row r="2054" s="23" customFormat="1"/>
    <row r="2055" s="23" customFormat="1"/>
    <row r="2056" s="23" customFormat="1"/>
    <row r="2057" s="23" customFormat="1"/>
    <row r="2058" s="23" customFormat="1"/>
    <row r="2059" s="23" customFormat="1"/>
    <row r="2060" s="23" customFormat="1"/>
    <row r="2061" s="23" customFormat="1"/>
    <row r="2062" s="23" customFormat="1"/>
    <row r="2063" s="23" customFormat="1"/>
    <row r="2064" s="23" customFormat="1"/>
    <row r="2065" s="23" customFormat="1"/>
    <row r="2066" s="23" customFormat="1"/>
    <row r="2067" s="23" customFormat="1"/>
    <row r="2068" s="23" customFormat="1"/>
    <row r="2069" s="23" customFormat="1"/>
    <row r="2070" s="23" customFormat="1"/>
    <row r="2071" s="23" customFormat="1"/>
    <row r="2072" s="23" customFormat="1"/>
    <row r="2073" s="23" customFormat="1"/>
    <row r="2074" s="23" customFormat="1"/>
    <row r="2075" s="23" customFormat="1"/>
    <row r="2076" s="23" customFormat="1"/>
    <row r="2077" s="23" customFormat="1"/>
    <row r="2078" s="23" customFormat="1"/>
    <row r="2079" s="23" customFormat="1"/>
    <row r="2080" s="23" customFormat="1"/>
    <row r="2081" s="23" customFormat="1"/>
    <row r="2082" s="23" customFormat="1"/>
    <row r="2083" s="23" customFormat="1"/>
    <row r="2084" s="23" customFormat="1"/>
    <row r="2085" s="23" customFormat="1"/>
    <row r="2086" s="23" customFormat="1"/>
    <row r="2087" s="23" customFormat="1"/>
    <row r="2088" s="23" customFormat="1"/>
    <row r="2089" s="23" customFormat="1"/>
    <row r="2090" s="23" customFormat="1"/>
    <row r="2091" s="23" customFormat="1"/>
    <row r="2092" s="23" customFormat="1"/>
    <row r="2093" s="23" customFormat="1"/>
    <row r="2094" s="23" customFormat="1"/>
    <row r="2095" s="23" customFormat="1"/>
    <row r="2096" s="23" customFormat="1"/>
    <row r="2097" s="23" customFormat="1"/>
    <row r="2098" s="23" customFormat="1"/>
    <row r="2099" s="23" customFormat="1"/>
    <row r="2100" s="23" customFormat="1"/>
    <row r="2101" s="23" customFormat="1"/>
    <row r="2102" s="23" customFormat="1"/>
    <row r="2103" s="23" customFormat="1"/>
    <row r="2104" s="23" customFormat="1"/>
    <row r="2105" s="23" customFormat="1"/>
    <row r="2106" s="23" customFormat="1"/>
    <row r="2107" s="23" customFormat="1"/>
    <row r="2108" s="23" customFormat="1"/>
    <row r="2109" s="23" customFormat="1"/>
    <row r="2110" s="23" customFormat="1"/>
    <row r="2111" s="23" customFormat="1"/>
    <row r="2112" s="23" customFormat="1"/>
    <row r="2113" s="23" customFormat="1"/>
    <row r="2114" s="23" customFormat="1"/>
    <row r="2115" s="23" customFormat="1"/>
    <row r="2116" s="23" customFormat="1"/>
    <row r="2117" s="23" customFormat="1"/>
    <row r="2118" s="23" customFormat="1"/>
    <row r="2119" s="23" customFormat="1"/>
    <row r="2120" s="23" customFormat="1"/>
    <row r="2121" s="23" customFormat="1"/>
    <row r="2122" s="23" customFormat="1"/>
    <row r="2123" s="23" customFormat="1"/>
    <row r="2124" s="23" customFormat="1"/>
    <row r="2125" s="23" customFormat="1"/>
    <row r="2126" s="23" customFormat="1"/>
    <row r="2127" s="23" customFormat="1"/>
    <row r="2128" s="23" customFormat="1"/>
    <row r="2129" s="23" customFormat="1"/>
    <row r="2130" s="23" customFormat="1"/>
    <row r="2131" s="23" customFormat="1"/>
    <row r="2132" s="23" customFormat="1"/>
    <row r="2133" s="23" customFormat="1"/>
    <row r="2134" s="23" customFormat="1"/>
    <row r="2135" s="23" customFormat="1"/>
    <row r="2136" s="23" customFormat="1"/>
    <row r="2137" s="23" customFormat="1"/>
    <row r="2138" s="23" customFormat="1"/>
    <row r="2139" s="23" customFormat="1"/>
    <row r="2140" s="23" customFormat="1"/>
    <row r="2141" s="23" customFormat="1"/>
    <row r="2142" s="23" customFormat="1"/>
    <row r="2143" s="23" customFormat="1"/>
    <row r="2144" s="23" customFormat="1"/>
    <row r="2145" s="23" customFormat="1"/>
    <row r="2146" s="23" customFormat="1"/>
    <row r="2147" s="23" customFormat="1"/>
    <row r="2148" s="23" customFormat="1"/>
    <row r="2149" s="23" customFormat="1"/>
    <row r="2150" s="23" customFormat="1"/>
    <row r="2151" s="23" customFormat="1"/>
    <row r="2152" s="23" customFormat="1"/>
    <row r="2153" s="23" customFormat="1"/>
    <row r="2154" s="23" customFormat="1"/>
    <row r="2155" s="23" customFormat="1"/>
    <row r="2156" s="23" customFormat="1"/>
    <row r="2157" s="23" customFormat="1"/>
    <row r="2158" s="23" customFormat="1"/>
    <row r="2159" s="23" customFormat="1"/>
    <row r="2160" s="23" customFormat="1"/>
    <row r="2161" s="23" customFormat="1"/>
    <row r="2162" s="23" customFormat="1"/>
    <row r="2163" s="23" customFormat="1"/>
    <row r="2164" s="23" customFormat="1"/>
    <row r="2165" s="23" customFormat="1"/>
    <row r="2166" s="23" customFormat="1"/>
    <row r="2167" s="23" customFormat="1"/>
    <row r="2168" s="23" customFormat="1"/>
    <row r="2169" s="23" customFormat="1"/>
    <row r="2170" s="23" customFormat="1"/>
    <row r="2171" s="23" customFormat="1"/>
    <row r="2172" s="23" customFormat="1"/>
    <row r="2173" s="23" customFormat="1"/>
    <row r="2174" s="23" customFormat="1"/>
    <row r="2175" s="23" customFormat="1"/>
    <row r="2176" s="23" customFormat="1"/>
    <row r="2177" s="23" customFormat="1"/>
    <row r="2178" s="23" customFormat="1"/>
    <row r="2179" s="23" customFormat="1"/>
    <row r="2180" s="23" customFormat="1"/>
    <row r="2181" s="23" customFormat="1"/>
    <row r="2182" s="23" customFormat="1"/>
    <row r="2183" s="23" customFormat="1"/>
    <row r="2184" s="23" customFormat="1"/>
    <row r="2185" s="23" customFormat="1"/>
    <row r="2186" s="23" customFormat="1"/>
    <row r="2187" s="23" customFormat="1"/>
    <row r="2188" s="23" customFormat="1"/>
    <row r="2189" s="23" customFormat="1"/>
    <row r="2190" s="23" customFormat="1"/>
    <row r="2191" s="23" customFormat="1"/>
    <row r="2192" s="23" customFormat="1"/>
    <row r="2193" s="23" customFormat="1"/>
    <row r="2194" s="23" customFormat="1"/>
    <row r="2195" s="23" customFormat="1"/>
    <row r="2196" s="23" customFormat="1"/>
    <row r="2197" s="23" customFormat="1"/>
    <row r="2198" s="23" customFormat="1"/>
    <row r="2199" s="23" customFormat="1"/>
    <row r="2200" s="23" customFormat="1"/>
    <row r="2201" s="23" customFormat="1"/>
    <row r="2202" s="23" customFormat="1"/>
    <row r="2203" s="23" customFormat="1"/>
    <row r="2204" s="23" customFormat="1"/>
    <row r="2205" s="23" customFormat="1"/>
    <row r="2206" s="23" customFormat="1"/>
    <row r="2207" s="23" customFormat="1"/>
    <row r="2208" s="23" customFormat="1"/>
    <row r="2209" s="23" customFormat="1"/>
    <row r="2210" s="23" customFormat="1"/>
    <row r="2211" s="23" customFormat="1"/>
    <row r="2212" s="23" customFormat="1"/>
    <row r="2213" s="23" customFormat="1"/>
    <row r="2214" s="23" customFormat="1"/>
    <row r="2215" s="23" customFormat="1"/>
    <row r="2216" s="23" customFormat="1"/>
    <row r="2217" s="23" customFormat="1"/>
    <row r="2218" s="23" customFormat="1"/>
    <row r="2219" s="23" customFormat="1"/>
    <row r="2220" s="23" customFormat="1"/>
    <row r="2221" s="23" customFormat="1"/>
    <row r="2222" s="23" customFormat="1"/>
    <row r="2223" s="23" customFormat="1"/>
    <row r="2224" s="23" customFormat="1"/>
    <row r="2225" s="23" customFormat="1"/>
    <row r="2226" s="23" customFormat="1"/>
    <row r="2227" s="23" customFormat="1"/>
    <row r="2228" s="23" customFormat="1"/>
    <row r="2229" s="23" customFormat="1"/>
    <row r="2230" s="23" customFormat="1"/>
    <row r="2231" s="23" customFormat="1"/>
    <row r="2232" s="23" customFormat="1"/>
    <row r="2233" s="23" customFormat="1"/>
    <row r="2234" s="23" customFormat="1"/>
    <row r="2235" s="23" customFormat="1"/>
    <row r="2236" s="23" customFormat="1"/>
    <row r="2237" s="23" customFormat="1"/>
    <row r="2238" s="23" customFormat="1"/>
    <row r="2239" s="23" customFormat="1"/>
    <row r="2240" s="23" customFormat="1"/>
    <row r="2241" s="23" customFormat="1"/>
    <row r="2242" s="23" customFormat="1"/>
    <row r="2243" s="23" customFormat="1"/>
    <row r="2244" s="23" customFormat="1"/>
    <row r="2245" s="23" customFormat="1"/>
    <row r="2246" s="23" customFormat="1"/>
    <row r="2247" s="23" customFormat="1"/>
    <row r="2248" s="23" customFormat="1"/>
    <row r="2249" s="23" customFormat="1"/>
    <row r="2250" s="23" customFormat="1"/>
    <row r="2251" s="23" customFormat="1"/>
    <row r="2252" s="23" customFormat="1"/>
    <row r="2253" s="23" customFormat="1"/>
    <row r="2254" s="23" customFormat="1"/>
    <row r="2255" s="23" customFormat="1"/>
    <row r="2256" s="23" customFormat="1"/>
    <row r="2257" s="23" customFormat="1"/>
    <row r="2258" s="23" customFormat="1"/>
    <row r="2259" s="23" customFormat="1"/>
    <row r="2260" s="23" customFormat="1"/>
    <row r="2261" s="23" customFormat="1"/>
    <row r="2262" s="23" customFormat="1"/>
    <row r="2263" s="23" customFormat="1"/>
    <row r="2264" s="23" customFormat="1"/>
    <row r="2265" s="23" customFormat="1"/>
    <row r="2266" s="23" customFormat="1"/>
    <row r="2267" s="23" customFormat="1"/>
    <row r="2268" s="23" customFormat="1"/>
    <row r="2269" s="23" customFormat="1"/>
    <row r="2270" s="23" customFormat="1"/>
    <row r="2271" s="23" customFormat="1"/>
    <row r="2272" s="23" customFormat="1"/>
    <row r="2273" s="23" customFormat="1"/>
    <row r="2274" s="23" customFormat="1"/>
    <row r="2275" s="23" customFormat="1"/>
    <row r="2276" s="23" customFormat="1"/>
    <row r="2277" s="23" customFormat="1"/>
    <row r="2278" s="23" customFormat="1"/>
    <row r="2279" s="23" customFormat="1"/>
    <row r="2280" s="23" customFormat="1"/>
    <row r="2281" s="23" customFormat="1"/>
    <row r="2282" s="23" customFormat="1"/>
    <row r="2283" s="23" customFormat="1"/>
    <row r="2284" s="23" customFormat="1"/>
    <row r="2285" s="23" customFormat="1"/>
    <row r="2286" s="23" customFormat="1"/>
    <row r="2287" s="23" customFormat="1"/>
    <row r="2288" s="23" customFormat="1"/>
    <row r="2289" s="23" customFormat="1"/>
    <row r="2290" s="23" customFormat="1"/>
    <row r="2291" s="23" customFormat="1"/>
    <row r="2292" s="23" customFormat="1"/>
    <row r="2293" s="23" customFormat="1"/>
    <row r="2294" s="23" customFormat="1"/>
    <row r="2295" s="23" customFormat="1"/>
    <row r="2296" s="23" customFormat="1"/>
    <row r="2297" s="23" customFormat="1"/>
    <row r="2298" s="23" customFormat="1"/>
    <row r="2299" s="23" customFormat="1"/>
    <row r="2300" s="23" customFormat="1"/>
    <row r="2301" s="23" customFormat="1"/>
    <row r="2302" s="23" customFormat="1"/>
    <row r="2303" s="23" customFormat="1"/>
    <row r="2304" s="23" customFormat="1"/>
    <row r="2305" s="23" customFormat="1"/>
    <row r="2306" s="23" customFormat="1"/>
    <row r="2307" s="23" customFormat="1"/>
    <row r="2308" s="23" customFormat="1"/>
    <row r="2309" s="23" customFormat="1"/>
    <row r="2310" s="23" customFormat="1"/>
    <row r="2311" s="23" customFormat="1"/>
    <row r="2312" s="23" customFormat="1"/>
    <row r="2313" s="23" customFormat="1"/>
    <row r="2314" s="23" customFormat="1"/>
    <row r="2315" s="23" customFormat="1"/>
    <row r="2316" s="23" customFormat="1"/>
    <row r="2317" s="23" customFormat="1"/>
    <row r="2318" s="23" customFormat="1"/>
    <row r="2319" s="23" customFormat="1"/>
    <row r="2320" s="23" customFormat="1"/>
    <row r="2321" s="23" customFormat="1"/>
    <row r="2322" s="23" customFormat="1"/>
    <row r="2323" s="23" customFormat="1"/>
    <row r="2324" s="23" customFormat="1"/>
    <row r="2325" s="23" customFormat="1"/>
    <row r="2326" s="23" customFormat="1"/>
    <row r="2327" s="23" customFormat="1"/>
    <row r="2328" s="23" customFormat="1"/>
    <row r="2329" s="23" customFormat="1"/>
    <row r="2330" s="23" customFormat="1"/>
    <row r="2331" s="23" customFormat="1"/>
    <row r="2332" s="23" customFormat="1"/>
    <row r="2333" s="23" customFormat="1"/>
    <row r="2334" s="23" customFormat="1"/>
    <row r="2335" s="23" customFormat="1"/>
    <row r="2336" s="23" customFormat="1"/>
    <row r="2337" s="23" customFormat="1"/>
    <row r="2338" s="23" customFormat="1"/>
    <row r="2339" s="23" customFormat="1"/>
    <row r="2340" s="23" customFormat="1"/>
    <row r="2341" s="23" customFormat="1"/>
    <row r="2342" s="23" customFormat="1"/>
    <row r="2343" s="23" customFormat="1"/>
    <row r="2344" s="23" customFormat="1"/>
    <row r="2345" s="23" customFormat="1"/>
    <row r="2346" s="23" customFormat="1"/>
    <row r="2347" s="23" customFormat="1"/>
    <row r="2348" s="23" customFormat="1"/>
    <row r="2349" s="23" customFormat="1"/>
    <row r="2350" s="23" customFormat="1"/>
    <row r="2351" s="23" customFormat="1"/>
    <row r="2352" s="23" customFormat="1"/>
    <row r="2353" s="23" customFormat="1"/>
    <row r="2354" s="23" customFormat="1"/>
    <row r="2355" s="23" customFormat="1"/>
    <row r="2356" s="23" customFormat="1"/>
    <row r="2357" s="23" customFormat="1"/>
    <row r="2358" s="23" customFormat="1"/>
    <row r="2359" s="23" customFormat="1"/>
    <row r="2360" s="23" customFormat="1"/>
    <row r="2361" s="23" customFormat="1"/>
    <row r="2362" s="23" customFormat="1"/>
    <row r="2363" s="23" customFormat="1"/>
    <row r="2364" s="23" customFormat="1"/>
    <row r="2365" s="23" customFormat="1"/>
    <row r="2366" s="23" customFormat="1"/>
    <row r="2367" s="23" customFormat="1"/>
    <row r="2368" s="23" customFormat="1"/>
    <row r="2369" s="23" customFormat="1"/>
    <row r="2370" s="23" customFormat="1"/>
    <row r="2371" s="23" customFormat="1"/>
    <row r="2372" s="23" customFormat="1"/>
    <row r="2373" s="23" customFormat="1"/>
    <row r="2374" s="23" customFormat="1"/>
    <row r="2375" s="23" customFormat="1"/>
    <row r="2376" s="23" customFormat="1"/>
    <row r="2377" s="23" customFormat="1"/>
    <row r="2378" s="23" customFormat="1"/>
    <row r="2379" s="23" customFormat="1"/>
    <row r="2380" s="23" customFormat="1"/>
    <row r="2381" s="23" customFormat="1"/>
    <row r="2382" s="23" customFormat="1"/>
    <row r="2383" s="23" customFormat="1"/>
    <row r="2384" s="23" customFormat="1"/>
    <row r="2385" s="23" customFormat="1"/>
    <row r="2386" s="23" customFormat="1"/>
    <row r="2387" s="23" customFormat="1"/>
    <row r="2388" s="23" customFormat="1"/>
    <row r="2389" s="23" customFormat="1"/>
    <row r="2390" s="23" customFormat="1"/>
    <row r="2391" s="23" customFormat="1"/>
    <row r="2392" s="23" customFormat="1"/>
    <row r="2393" s="23" customFormat="1"/>
    <row r="2394" s="23" customFormat="1"/>
    <row r="2395" s="23" customFormat="1"/>
    <row r="2396" s="23" customFormat="1"/>
    <row r="2397" s="23" customFormat="1"/>
    <row r="2398" s="23" customFormat="1"/>
    <row r="2399" s="23" customFormat="1"/>
    <row r="2400" s="23" customFormat="1"/>
    <row r="2401" s="23" customFormat="1"/>
    <row r="2402" s="23" customFormat="1"/>
    <row r="2403" s="23" customFormat="1"/>
    <row r="2404" s="23" customFormat="1"/>
    <row r="2405" s="23" customFormat="1"/>
    <row r="2406" s="23" customFormat="1"/>
    <row r="2407" s="23" customFormat="1"/>
    <row r="2408" s="23" customFormat="1"/>
    <row r="2409" s="23" customFormat="1"/>
    <row r="2410" s="23" customFormat="1"/>
    <row r="2411" s="23" customFormat="1"/>
    <row r="2412" s="23" customFormat="1"/>
    <row r="2413" s="23" customFormat="1"/>
    <row r="2414" s="23" customFormat="1"/>
    <row r="2415" s="23" customFormat="1"/>
    <row r="2416" s="23" customFormat="1"/>
    <row r="2417" s="23" customFormat="1"/>
    <row r="2418" s="23" customFormat="1"/>
    <row r="2419" s="23" customFormat="1"/>
    <row r="2420" s="23" customFormat="1"/>
    <row r="2421" s="23" customFormat="1"/>
    <row r="2422" s="23" customFormat="1"/>
    <row r="2423" s="23" customFormat="1"/>
    <row r="2424" s="23" customFormat="1"/>
    <row r="2425" s="23" customFormat="1"/>
    <row r="2426" s="23" customFormat="1"/>
    <row r="2427" s="23" customFormat="1"/>
    <row r="2428" s="23" customFormat="1"/>
    <row r="2429" s="23" customFormat="1"/>
    <row r="2430" s="23" customFormat="1"/>
    <row r="2431" s="23" customFormat="1"/>
    <row r="2432" s="23" customFormat="1"/>
    <row r="2433" s="23" customFormat="1"/>
    <row r="2434" s="23" customFormat="1"/>
    <row r="2435" s="23" customFormat="1"/>
    <row r="2436" s="23" customFormat="1"/>
    <row r="2437" s="23" customFormat="1"/>
    <row r="2438" s="23" customFormat="1"/>
    <row r="2439" s="23" customFormat="1"/>
    <row r="2440" s="23" customFormat="1"/>
    <row r="2441" s="23" customFormat="1"/>
    <row r="2442" s="23" customFormat="1"/>
    <row r="2443" s="23" customFormat="1"/>
    <row r="2444" s="23" customFormat="1"/>
    <row r="2445" s="23" customFormat="1"/>
    <row r="2446" s="23" customFormat="1"/>
    <row r="2447" s="23" customFormat="1"/>
    <row r="2448" s="23" customFormat="1"/>
    <row r="2449" s="23" customFormat="1"/>
    <row r="2450" s="23" customFormat="1"/>
    <row r="2451" s="23" customFormat="1"/>
    <row r="2452" s="23" customFormat="1"/>
    <row r="2453" s="23" customFormat="1"/>
    <row r="2454" s="23" customFormat="1"/>
    <row r="2455" s="23" customFormat="1"/>
    <row r="2456" s="23" customFormat="1"/>
    <row r="2457" s="23" customFormat="1"/>
    <row r="2458" s="23" customFormat="1"/>
    <row r="2459" s="23" customFormat="1"/>
    <row r="2460" s="23" customFormat="1"/>
    <row r="2461" s="23" customFormat="1"/>
    <row r="2462" s="23" customFormat="1"/>
    <row r="2463" s="23" customFormat="1"/>
    <row r="2464" s="23" customFormat="1"/>
    <row r="2465" s="23" customFormat="1"/>
    <row r="2466" s="23" customFormat="1"/>
    <row r="2467" s="23" customFormat="1"/>
    <row r="2468" s="23" customFormat="1"/>
    <row r="2469" s="23" customFormat="1"/>
    <row r="2470" s="23" customFormat="1"/>
    <row r="2471" s="23" customFormat="1"/>
    <row r="2472" s="23" customFormat="1"/>
    <row r="2473" s="23" customFormat="1"/>
    <row r="2474" s="23" customFormat="1"/>
    <row r="2475" s="23" customFormat="1"/>
    <row r="2476" s="23" customFormat="1"/>
    <row r="2477" s="23" customFormat="1"/>
    <row r="2478" s="23" customFormat="1"/>
    <row r="2479" s="23" customFormat="1"/>
    <row r="2480" s="23" customFormat="1"/>
    <row r="2481" s="23" customFormat="1"/>
    <row r="2482" s="23" customFormat="1"/>
    <row r="2483" s="23" customFormat="1"/>
    <row r="2484" s="23" customFormat="1"/>
    <row r="2485" s="23" customFormat="1"/>
    <row r="2486" s="23" customFormat="1"/>
    <row r="2487" s="23" customFormat="1"/>
    <row r="2488" s="23" customFormat="1"/>
    <row r="2489" s="23" customFormat="1"/>
    <row r="2490" s="23" customFormat="1"/>
    <row r="2491" s="23" customFormat="1"/>
    <row r="2492" s="23" customFormat="1"/>
    <row r="2493" s="23" customFormat="1"/>
    <row r="2494" s="23" customFormat="1"/>
    <row r="2495" s="23" customFormat="1"/>
    <row r="2496" s="23" customFormat="1"/>
    <row r="2497" s="23" customFormat="1"/>
    <row r="2498" s="23" customFormat="1"/>
    <row r="2499" s="23" customFormat="1"/>
    <row r="2500" s="23" customFormat="1"/>
    <row r="2501" s="23" customFormat="1"/>
    <row r="2502" s="23" customFormat="1"/>
    <row r="2503" s="23" customFormat="1"/>
    <row r="2504" s="23" customFormat="1"/>
    <row r="2505" s="23" customFormat="1"/>
    <row r="2506" s="23" customFormat="1"/>
    <row r="2507" s="23" customFormat="1"/>
    <row r="2508" s="23" customFormat="1"/>
    <row r="2509" s="23" customFormat="1"/>
    <row r="2510" s="23" customFormat="1"/>
    <row r="2511" s="23" customFormat="1"/>
    <row r="2512" s="23" customFormat="1"/>
    <row r="2513" s="23" customFormat="1"/>
    <row r="2514" s="23" customFormat="1"/>
    <row r="2515" s="23" customFormat="1"/>
    <row r="2516" s="23" customFormat="1"/>
    <row r="2517" s="23" customFormat="1"/>
    <row r="2518" s="23" customFormat="1"/>
    <row r="2519" s="23" customFormat="1"/>
    <row r="2520" s="23" customFormat="1"/>
    <row r="2521" s="23" customFormat="1"/>
    <row r="2522" s="23" customFormat="1"/>
    <row r="2523" s="23" customFormat="1"/>
    <row r="2524" s="23" customFormat="1"/>
    <row r="2525" s="23" customFormat="1"/>
    <row r="2526" s="23" customFormat="1"/>
    <row r="2527" s="23" customFormat="1"/>
    <row r="2528" s="23" customFormat="1"/>
    <row r="2529" s="23" customFormat="1"/>
    <row r="2530" s="23" customFormat="1"/>
    <row r="2531" s="23" customFormat="1"/>
    <row r="2532" s="23" customFormat="1"/>
    <row r="2533" s="23" customFormat="1"/>
    <row r="2534" s="23" customFormat="1"/>
    <row r="2535" s="23" customFormat="1"/>
    <row r="2536" s="23" customFormat="1"/>
    <row r="2537" s="23" customFormat="1"/>
    <row r="2538" s="23" customFormat="1"/>
    <row r="2539" s="23" customFormat="1"/>
    <row r="2540" s="23" customFormat="1"/>
    <row r="2541" s="23" customFormat="1"/>
    <row r="2542" s="23" customFormat="1"/>
    <row r="2543" s="23" customFormat="1"/>
    <row r="2544" s="23" customFormat="1"/>
    <row r="2545" s="23" customFormat="1"/>
    <row r="2546" s="23" customFormat="1"/>
    <row r="2547" s="23" customFormat="1"/>
    <row r="2548" s="23" customFormat="1"/>
    <row r="2549" s="23" customFormat="1"/>
    <row r="2550" s="23" customFormat="1"/>
    <row r="2551" s="23" customFormat="1"/>
    <row r="2552" s="23" customFormat="1"/>
    <row r="2553" s="23" customFormat="1"/>
    <row r="2554" s="23" customFormat="1"/>
    <row r="2555" s="23" customFormat="1"/>
    <row r="2556" s="23" customFormat="1"/>
    <row r="2557" s="23" customFormat="1"/>
    <row r="2558" s="23" customFormat="1"/>
    <row r="2559" s="23" customFormat="1"/>
    <row r="2560" s="23" customFormat="1"/>
    <row r="2561" s="23" customFormat="1"/>
    <row r="2562" s="23" customFormat="1"/>
    <row r="2563" s="23" customFormat="1"/>
    <row r="2564" s="23" customFormat="1"/>
    <row r="2565" s="23" customFormat="1"/>
    <row r="2566" s="23" customFormat="1"/>
    <row r="2567" s="23" customFormat="1"/>
    <row r="2568" s="23" customFormat="1"/>
    <row r="2569" s="23" customFormat="1"/>
    <row r="2570" s="23" customFormat="1"/>
    <row r="2571" s="23" customFormat="1"/>
    <row r="2572" s="23" customFormat="1"/>
    <row r="2573" s="23" customFormat="1"/>
    <row r="2574" s="23" customFormat="1"/>
    <row r="2575" s="23" customFormat="1"/>
    <row r="2576" s="23" customFormat="1"/>
    <row r="2577" s="23" customFormat="1"/>
    <row r="2578" s="23" customFormat="1"/>
    <row r="2579" s="23" customFormat="1"/>
    <row r="2580" s="23" customFormat="1"/>
    <row r="2581" s="23" customFormat="1"/>
    <row r="2582" s="23" customFormat="1"/>
    <row r="2583" s="23" customFormat="1"/>
    <row r="2584" s="23" customFormat="1"/>
    <row r="2585" s="23" customFormat="1"/>
    <row r="2586" s="23" customFormat="1"/>
    <row r="2587" s="23" customFormat="1"/>
    <row r="2588" s="23" customFormat="1"/>
    <row r="2589" s="23" customFormat="1"/>
    <row r="2590" s="23" customFormat="1"/>
    <row r="2591" s="23" customFormat="1"/>
    <row r="2592" s="23" customFormat="1"/>
    <row r="2593" s="23" customFormat="1"/>
    <row r="2594" s="23" customFormat="1"/>
    <row r="2595" s="23" customFormat="1"/>
    <row r="2596" s="23" customFormat="1"/>
    <row r="2597" s="23" customFormat="1"/>
    <row r="2598" s="23" customFormat="1"/>
    <row r="2599" s="23" customFormat="1"/>
    <row r="2600" s="23" customFormat="1"/>
    <row r="2601" s="23" customFormat="1"/>
    <row r="2602" s="23" customFormat="1"/>
    <row r="2603" s="23" customFormat="1"/>
    <row r="2604" s="23" customFormat="1"/>
    <row r="2605" s="23" customFormat="1"/>
    <row r="2606" s="23" customFormat="1"/>
    <row r="2607" s="23" customFormat="1"/>
    <row r="2608" s="23" customFormat="1"/>
    <row r="2609" s="23" customFormat="1"/>
    <row r="2610" s="23" customFormat="1"/>
    <row r="2611" s="23" customFormat="1"/>
    <row r="2612" s="23" customFormat="1"/>
    <row r="2613" s="23" customFormat="1"/>
    <row r="2614" s="23" customFormat="1"/>
    <row r="2615" s="23" customFormat="1"/>
    <row r="2616" s="23" customFormat="1"/>
    <row r="2617" s="23" customFormat="1"/>
    <row r="2618" s="23" customFormat="1"/>
    <row r="2619" s="23" customFormat="1"/>
    <row r="2620" s="23" customFormat="1"/>
    <row r="2621" s="23" customFormat="1"/>
    <row r="2622" s="23" customFormat="1"/>
    <row r="2623" s="23" customFormat="1"/>
    <row r="2624" s="23" customFormat="1"/>
    <row r="2625" s="23" customFormat="1"/>
    <row r="2626" s="23" customFormat="1"/>
    <row r="2627" s="23" customFormat="1"/>
    <row r="2628" s="23" customFormat="1"/>
    <row r="2629" s="23" customFormat="1"/>
    <row r="2630" s="23" customFormat="1"/>
    <row r="2631" s="23" customFormat="1"/>
    <row r="2632" s="23" customFormat="1"/>
    <row r="2633" s="23" customFormat="1"/>
    <row r="2634" s="23" customFormat="1"/>
    <row r="2635" s="23" customFormat="1"/>
    <row r="2636" s="23" customFormat="1"/>
    <row r="2637" s="23" customFormat="1"/>
    <row r="2638" s="23" customFormat="1"/>
    <row r="2639" s="23" customFormat="1"/>
    <row r="2640" s="23" customFormat="1"/>
    <row r="2641" s="23" customFormat="1"/>
    <row r="2642" s="23" customFormat="1"/>
    <row r="2643" s="23" customFormat="1"/>
    <row r="2644" s="23" customFormat="1"/>
    <row r="2645" s="23" customFormat="1"/>
    <row r="2646" s="23" customFormat="1"/>
    <row r="2647" s="23" customFormat="1"/>
    <row r="2648" s="23" customFormat="1"/>
    <row r="2649" s="23" customFormat="1"/>
    <row r="2650" s="23" customFormat="1"/>
    <row r="2651" s="23" customFormat="1"/>
    <row r="2652" s="23" customFormat="1"/>
    <row r="2653" s="23" customFormat="1"/>
    <row r="2654" s="23" customFormat="1"/>
    <row r="2655" s="23" customFormat="1"/>
    <row r="2656" s="23" customFormat="1"/>
    <row r="2657" s="23" customFormat="1"/>
    <row r="2658" s="23" customFormat="1"/>
    <row r="2659" s="23" customFormat="1"/>
    <row r="2660" s="23" customFormat="1"/>
    <row r="2661" s="23" customFormat="1"/>
    <row r="2662" s="23" customFormat="1"/>
    <row r="2663" s="23" customFormat="1"/>
    <row r="2664" s="23" customFormat="1"/>
    <row r="2665" s="23" customFormat="1"/>
    <row r="2666" s="23" customFormat="1"/>
    <row r="2667" s="23" customFormat="1"/>
    <row r="2668" s="23" customFormat="1"/>
    <row r="2669" s="23" customFormat="1"/>
    <row r="2670" s="23" customFormat="1"/>
    <row r="2671" s="23" customFormat="1"/>
    <row r="2672" s="23" customFormat="1"/>
    <row r="2673" s="23" customFormat="1"/>
    <row r="2674" s="23" customFormat="1"/>
    <row r="2675" s="23" customFormat="1"/>
    <row r="2676" s="23" customFormat="1"/>
    <row r="2677" s="23" customFormat="1"/>
    <row r="2678" s="23" customFormat="1"/>
    <row r="2679" s="23" customFormat="1"/>
    <row r="2680" s="23" customFormat="1"/>
    <row r="2681" s="23" customFormat="1"/>
    <row r="2682" s="23" customFormat="1"/>
    <row r="2683" s="23" customFormat="1"/>
    <row r="2684" s="23" customFormat="1"/>
    <row r="2685" s="23" customFormat="1"/>
    <row r="2686" s="23" customFormat="1"/>
    <row r="2687" s="23" customFormat="1"/>
    <row r="2688" s="23" customFormat="1"/>
    <row r="2689" s="23" customFormat="1"/>
    <row r="2690" s="23" customFormat="1"/>
    <row r="2691" s="23" customFormat="1"/>
    <row r="2692" s="23" customFormat="1"/>
    <row r="2693" s="23" customFormat="1"/>
    <row r="2694" s="23" customFormat="1"/>
    <row r="2695" s="23" customFormat="1"/>
    <row r="2696" s="23" customFormat="1"/>
    <row r="2697" s="23" customFormat="1"/>
    <row r="2698" s="23" customFormat="1"/>
    <row r="2699" s="23" customFormat="1"/>
    <row r="2700" s="23" customFormat="1"/>
    <row r="2701" s="23" customFormat="1"/>
    <row r="2702" s="23" customFormat="1"/>
    <row r="2703" s="23" customFormat="1"/>
    <row r="2704" s="23" customFormat="1"/>
    <row r="2705" s="23" customFormat="1"/>
    <row r="2706" s="23" customFormat="1"/>
    <row r="2707" s="23" customFormat="1"/>
    <row r="2708" s="23" customFormat="1"/>
    <row r="2709" s="23" customFormat="1"/>
    <row r="2710" s="23" customFormat="1"/>
    <row r="2711" s="23" customFormat="1"/>
    <row r="2712" s="23" customFormat="1"/>
    <row r="2713" s="23" customFormat="1"/>
    <row r="2714" s="23" customFormat="1"/>
    <row r="2715" s="23" customFormat="1"/>
    <row r="2716" s="23" customFormat="1"/>
    <row r="2717" s="23" customFormat="1"/>
    <row r="2718" s="23" customFormat="1"/>
    <row r="2719" s="23" customFormat="1"/>
    <row r="2720" s="23" customFormat="1"/>
    <row r="2721" s="23" customFormat="1"/>
    <row r="2722" s="23" customFormat="1"/>
    <row r="2723" s="23" customFormat="1"/>
    <row r="2724" s="23" customFormat="1"/>
    <row r="2725" s="23" customFormat="1"/>
    <row r="2726" s="23" customFormat="1"/>
    <row r="2727" s="23" customFormat="1"/>
    <row r="2728" s="23" customFormat="1"/>
    <row r="2729" s="23" customFormat="1"/>
    <row r="2730" s="23" customFormat="1"/>
    <row r="2731" s="23" customFormat="1"/>
    <row r="2732" s="23" customFormat="1"/>
    <row r="2733" s="23" customFormat="1"/>
    <row r="2734" s="23" customFormat="1"/>
    <row r="2735" s="23" customFormat="1"/>
    <row r="2736" s="23" customFormat="1"/>
    <row r="2737" s="23" customFormat="1"/>
    <row r="2738" s="23" customFormat="1"/>
    <row r="2739" s="23" customFormat="1"/>
    <row r="2740" s="23" customFormat="1"/>
    <row r="2741" s="23" customFormat="1"/>
    <row r="2742" s="23" customFormat="1"/>
    <row r="2743" s="23" customFormat="1"/>
    <row r="2744" s="23" customFormat="1"/>
    <row r="2745" s="23" customFormat="1"/>
    <row r="2746" s="23" customFormat="1"/>
    <row r="2747" s="23" customFormat="1"/>
    <row r="2748" s="23" customFormat="1"/>
    <row r="2749" s="23" customFormat="1"/>
    <row r="2750" s="23" customFormat="1"/>
    <row r="2751" s="23" customFormat="1"/>
    <row r="2752" s="23" customFormat="1"/>
    <row r="2753" s="23" customFormat="1"/>
    <row r="2754" s="23" customFormat="1"/>
    <row r="2755" s="23" customFormat="1"/>
    <row r="2756" s="23" customFormat="1"/>
    <row r="2757" s="23" customFormat="1"/>
    <row r="2758" s="23" customFormat="1"/>
    <row r="2759" s="23" customFormat="1"/>
    <row r="2760" s="23" customFormat="1"/>
    <row r="2761" s="23" customFormat="1"/>
    <row r="2762" s="23" customFormat="1"/>
    <row r="2763" s="23" customFormat="1"/>
    <row r="2764" s="23" customFormat="1"/>
    <row r="2765" s="23" customFormat="1"/>
    <row r="2766" s="23" customFormat="1"/>
    <row r="2767" s="23" customFormat="1"/>
    <row r="2768" s="23" customFormat="1"/>
    <row r="2769" s="23" customFormat="1"/>
    <row r="2770" s="23" customFormat="1"/>
    <row r="2771" s="23" customFormat="1"/>
    <row r="2772" s="23" customFormat="1"/>
    <row r="2773" s="23" customFormat="1"/>
    <row r="2774" s="23" customFormat="1"/>
    <row r="2775" s="23" customFormat="1"/>
    <row r="2776" s="23" customFormat="1"/>
    <row r="2777" s="23" customFormat="1"/>
    <row r="2778" s="23" customFormat="1"/>
    <row r="2779" s="23" customFormat="1"/>
    <row r="2780" s="23" customFormat="1"/>
    <row r="2781" s="23" customFormat="1"/>
    <row r="2782" s="23" customFormat="1"/>
    <row r="2783" s="23" customFormat="1"/>
    <row r="2784" s="23" customFormat="1"/>
    <row r="2785" s="23" customFormat="1"/>
    <row r="2786" s="23" customFormat="1"/>
    <row r="2787" s="23" customFormat="1"/>
    <row r="2788" s="23" customFormat="1"/>
    <row r="2789" s="23" customFormat="1"/>
    <row r="2790" s="23" customFormat="1"/>
    <row r="2791" s="23" customFormat="1"/>
    <row r="2792" s="23" customFormat="1"/>
    <row r="2793" s="23" customFormat="1"/>
    <row r="2794" s="23" customFormat="1"/>
    <row r="2795" s="23" customFormat="1"/>
    <row r="2796" s="23" customFormat="1"/>
    <row r="2797" s="23" customFormat="1"/>
    <row r="2798" s="23" customFormat="1"/>
    <row r="2799" s="23" customFormat="1"/>
    <row r="2800" s="23" customFormat="1"/>
    <row r="2801" s="23" customFormat="1"/>
    <row r="2802" s="23" customFormat="1"/>
    <row r="2803" s="23" customFormat="1"/>
    <row r="2804" s="23" customFormat="1"/>
    <row r="2805" s="23" customFormat="1"/>
    <row r="2806" s="23" customFormat="1"/>
    <row r="2807" s="23" customFormat="1"/>
    <row r="2808" s="23" customFormat="1"/>
    <row r="2809" s="23" customFormat="1"/>
    <row r="2810" s="23" customFormat="1"/>
    <row r="2811" s="23" customFormat="1"/>
    <row r="2812" s="23" customFormat="1"/>
    <row r="2813" s="23" customFormat="1"/>
    <row r="2814" s="23" customFormat="1"/>
    <row r="2815" s="23" customFormat="1"/>
    <row r="2816" s="23" customFormat="1"/>
    <row r="2817" s="23" customFormat="1"/>
    <row r="2818" s="23" customFormat="1"/>
    <row r="2819" s="23" customFormat="1"/>
    <row r="2820" s="23" customFormat="1"/>
    <row r="2821" s="23" customFormat="1"/>
    <row r="2822" s="23" customFormat="1"/>
    <row r="2823" s="23" customFormat="1"/>
    <row r="2824" s="23" customFormat="1"/>
    <row r="2825" s="23" customFormat="1"/>
    <row r="2826" s="23" customFormat="1"/>
    <row r="2827" s="23" customFormat="1"/>
    <row r="2828" s="23" customFormat="1"/>
    <row r="2829" s="23" customFormat="1"/>
    <row r="2830" s="23" customFormat="1"/>
    <row r="2831" s="23" customFormat="1"/>
    <row r="2832" s="23" customFormat="1"/>
    <row r="2833" s="23" customFormat="1"/>
    <row r="2834" s="23" customFormat="1"/>
    <row r="2835" s="23" customFormat="1"/>
    <row r="2836" s="23" customFormat="1"/>
    <row r="2837" s="23" customFormat="1"/>
    <row r="2838" s="23" customFormat="1"/>
    <row r="2839" s="23" customFormat="1"/>
    <row r="2840" s="23" customFormat="1"/>
    <row r="2841" s="23" customFormat="1"/>
    <row r="2842" s="23" customFormat="1"/>
    <row r="2843" s="23" customFormat="1"/>
    <row r="2844" s="23" customFormat="1"/>
    <row r="2845" s="23" customFormat="1"/>
    <row r="2846" s="23" customFormat="1"/>
    <row r="2847" s="23" customFormat="1"/>
    <row r="2848" s="23" customFormat="1"/>
    <row r="2849" s="23" customFormat="1"/>
    <row r="2850" s="23" customFormat="1"/>
    <row r="2851" s="23" customFormat="1"/>
    <row r="2852" s="23" customFormat="1"/>
    <row r="2853" s="23" customFormat="1"/>
    <row r="2854" s="23" customFormat="1"/>
    <row r="2855" s="23" customFormat="1"/>
    <row r="2856" s="23" customFormat="1"/>
    <row r="2857" s="23" customFormat="1"/>
    <row r="2858" s="23" customFormat="1"/>
    <row r="2859" s="23" customFormat="1"/>
    <row r="2860" s="23" customFormat="1"/>
    <row r="2861" s="23" customFormat="1"/>
    <row r="2862" s="23" customFormat="1"/>
    <row r="2863" s="23" customFormat="1"/>
    <row r="2864" s="23" customFormat="1"/>
    <row r="2865" s="23" customFormat="1"/>
    <row r="2866" s="23" customFormat="1"/>
    <row r="2867" s="23" customFormat="1"/>
    <row r="2868" s="23" customFormat="1"/>
    <row r="2869" s="23" customFormat="1"/>
    <row r="2870" s="23" customFormat="1"/>
    <row r="2871" s="23" customFormat="1"/>
    <row r="2872" s="23" customFormat="1"/>
    <row r="2873" s="23" customFormat="1"/>
    <row r="2874" s="23" customFormat="1"/>
    <row r="2875" s="23" customFormat="1"/>
    <row r="2876" s="23" customFormat="1"/>
    <row r="2877" s="23" customFormat="1"/>
    <row r="2878" s="23" customFormat="1"/>
    <row r="2879" s="23" customFormat="1"/>
    <row r="2880" s="23" customFormat="1"/>
    <row r="2881" s="23" customFormat="1"/>
    <row r="2882" s="23" customFormat="1"/>
    <row r="2883" s="23" customFormat="1"/>
    <row r="2884" s="23" customFormat="1"/>
    <row r="2885" s="23" customFormat="1"/>
    <row r="2886" s="23" customFormat="1"/>
    <row r="2887" s="23" customFormat="1"/>
    <row r="2888" s="23" customFormat="1"/>
    <row r="2889" s="23" customFormat="1"/>
    <row r="2890" s="23" customFormat="1"/>
    <row r="2891" s="23" customFormat="1"/>
    <row r="2892" s="23" customFormat="1"/>
    <row r="2893" s="23" customFormat="1"/>
    <row r="2894" s="23" customFormat="1"/>
    <row r="2895" s="23" customFormat="1"/>
    <row r="2896" s="23" customFormat="1"/>
    <row r="2897" s="23" customFormat="1"/>
    <row r="2898" s="23" customFormat="1"/>
    <row r="2899" s="23" customFormat="1"/>
    <row r="2900" s="23" customFormat="1"/>
    <row r="2901" s="23" customFormat="1"/>
    <row r="2902" s="23" customFormat="1"/>
    <row r="2903" s="23" customFormat="1"/>
    <row r="2904" s="23" customFormat="1"/>
    <row r="2905" s="23" customFormat="1"/>
    <row r="2906" s="23" customFormat="1"/>
    <row r="2907" s="23" customFormat="1"/>
    <row r="2908" s="23" customFormat="1"/>
    <row r="2909" s="23" customFormat="1"/>
    <row r="2910" s="23" customFormat="1"/>
    <row r="2911" s="23" customFormat="1"/>
    <row r="2912" s="23" customFormat="1"/>
    <row r="2913" s="23" customFormat="1"/>
    <row r="2914" s="23" customFormat="1"/>
    <row r="2915" s="23" customFormat="1"/>
    <row r="2916" s="23" customFormat="1"/>
    <row r="2917" s="23" customFormat="1"/>
    <row r="2918" s="23" customFormat="1"/>
    <row r="2919" s="23" customFormat="1"/>
    <row r="2920" s="23" customFormat="1"/>
    <row r="2921" s="23" customFormat="1"/>
    <row r="2922" s="23" customFormat="1"/>
    <row r="2923" s="23" customFormat="1"/>
    <row r="2924" s="23" customFormat="1"/>
    <row r="2925" s="23" customFormat="1"/>
    <row r="2926" s="23" customFormat="1"/>
    <row r="2927" s="23" customFormat="1"/>
    <row r="2928" s="23" customFormat="1"/>
    <row r="2929" s="23" customFormat="1"/>
    <row r="2930" s="23" customFormat="1"/>
    <row r="2931" s="23" customFormat="1"/>
    <row r="2932" s="23" customFormat="1"/>
    <row r="2933" s="23" customFormat="1"/>
    <row r="2934" s="23" customFormat="1"/>
    <row r="2935" s="23" customFormat="1"/>
    <row r="2936" s="23" customFormat="1"/>
    <row r="2937" s="23" customFormat="1"/>
    <row r="2938" s="23" customFormat="1"/>
    <row r="2939" s="23" customFormat="1"/>
    <row r="2940" s="23" customFormat="1"/>
    <row r="2941" s="23" customFormat="1"/>
    <row r="2942" s="23" customFormat="1"/>
    <row r="2943" s="23" customFormat="1"/>
    <row r="2944" s="23" customFormat="1"/>
    <row r="2945" s="23" customFormat="1"/>
    <row r="2946" s="23" customFormat="1"/>
    <row r="2947" s="23" customFormat="1"/>
    <row r="2948" s="23" customFormat="1"/>
    <row r="2949" s="23" customFormat="1"/>
    <row r="2950" s="23" customFormat="1"/>
    <row r="2951" s="23" customFormat="1"/>
    <row r="2952" s="23" customFormat="1"/>
    <row r="2953" s="23" customFormat="1"/>
    <row r="2954" s="23" customFormat="1"/>
    <row r="2955" s="23" customFormat="1"/>
    <row r="2956" s="23" customFormat="1"/>
    <row r="2957" s="23" customFormat="1"/>
    <row r="2958" s="23" customFormat="1"/>
    <row r="2959" s="23" customFormat="1"/>
    <row r="2960" s="23" customFormat="1"/>
    <row r="2961" s="23" customFormat="1"/>
    <row r="2962" s="23" customFormat="1"/>
    <row r="2963" s="23" customFormat="1"/>
    <row r="2964" s="23" customFormat="1"/>
    <row r="2965" s="23" customFormat="1"/>
    <row r="2966" s="23" customFormat="1"/>
    <row r="2967" s="23" customFormat="1"/>
    <row r="2968" s="23" customFormat="1"/>
    <row r="2969" s="23" customFormat="1"/>
    <row r="2970" s="23" customFormat="1"/>
    <row r="2971" s="23" customFormat="1"/>
    <row r="2972" s="23" customFormat="1"/>
    <row r="2973" s="23" customFormat="1"/>
    <row r="2974" s="23" customFormat="1"/>
    <row r="2975" s="23" customFormat="1"/>
    <row r="2976" s="23" customFormat="1"/>
    <row r="2977" s="23" customFormat="1"/>
    <row r="2978" s="23" customFormat="1"/>
    <row r="2979" s="23" customFormat="1"/>
    <row r="2980" s="23" customFormat="1"/>
    <row r="2981" s="23" customFormat="1"/>
    <row r="2982" s="23" customFormat="1"/>
    <row r="2983" s="23" customFormat="1"/>
    <row r="2984" s="23" customFormat="1"/>
    <row r="2985" s="23" customFormat="1"/>
    <row r="2986" s="23" customFormat="1"/>
    <row r="2987" s="23" customFormat="1"/>
    <row r="2988" s="23" customFormat="1"/>
    <row r="2989" s="23" customFormat="1"/>
    <row r="2990" s="23" customFormat="1"/>
    <row r="2991" s="23" customFormat="1"/>
    <row r="2992" s="23" customFormat="1"/>
    <row r="2993" s="23" customFormat="1"/>
    <row r="2994" s="23" customFormat="1"/>
    <row r="2995" s="23" customFormat="1"/>
    <row r="2996" s="23" customFormat="1"/>
    <row r="2997" s="23" customFormat="1"/>
    <row r="2998" s="23" customFormat="1"/>
    <row r="2999" s="23" customFormat="1"/>
    <row r="3000" s="23" customFormat="1"/>
    <row r="3001" s="23" customFormat="1"/>
    <row r="3002" s="23" customFormat="1"/>
    <row r="3003" s="23" customFormat="1"/>
    <row r="3004" s="23" customFormat="1"/>
    <row r="3005" s="23" customFormat="1"/>
    <row r="3006" s="23" customFormat="1"/>
    <row r="3007" s="23" customFormat="1"/>
    <row r="3008" s="23" customFormat="1"/>
    <row r="3009" s="23" customFormat="1"/>
    <row r="3010" s="23" customFormat="1"/>
    <row r="3011" s="23" customFormat="1"/>
    <row r="3012" s="23" customFormat="1"/>
    <row r="3013" s="23" customFormat="1"/>
    <row r="3014" s="23" customFormat="1"/>
    <row r="3015" s="23" customFormat="1"/>
    <row r="3016" s="23" customFormat="1"/>
    <row r="3017" s="23" customFormat="1"/>
    <row r="3018" s="23" customFormat="1"/>
    <row r="3019" s="23" customFormat="1"/>
    <row r="3020" s="23" customFormat="1"/>
    <row r="3021" s="23" customFormat="1"/>
    <row r="3022" s="23" customFormat="1"/>
    <row r="3023" s="23" customFormat="1"/>
    <row r="3024" s="23" customFormat="1"/>
    <row r="3025" s="23" customFormat="1"/>
    <row r="3026" s="23" customFormat="1"/>
    <row r="3027" s="23" customFormat="1"/>
    <row r="3028" s="23" customFormat="1"/>
    <row r="3029" s="23" customFormat="1"/>
    <row r="3030" s="23" customFormat="1"/>
    <row r="3031" s="23" customFormat="1"/>
    <row r="3032" s="23" customFormat="1"/>
    <row r="3033" s="23" customFormat="1"/>
    <row r="3034" s="23" customFormat="1"/>
    <row r="3035" s="23" customFormat="1"/>
    <row r="3036" s="23" customFormat="1"/>
    <row r="3037" s="23" customFormat="1"/>
    <row r="3038" s="23" customFormat="1"/>
    <row r="3039" s="23" customFormat="1"/>
    <row r="3040" s="23" customFormat="1"/>
    <row r="3041" s="23" customFormat="1"/>
    <row r="3042" s="23" customFormat="1"/>
    <row r="3043" s="23" customFormat="1"/>
    <row r="3044" s="23" customFormat="1"/>
    <row r="3045" s="23" customFormat="1"/>
    <row r="3046" s="23" customFormat="1"/>
    <row r="3047" s="23" customFormat="1"/>
    <row r="3048" s="23" customFormat="1"/>
    <row r="3049" s="23" customFormat="1"/>
    <row r="3050" s="23" customFormat="1"/>
    <row r="3051" s="23" customFormat="1"/>
    <row r="3052" s="23" customFormat="1"/>
    <row r="3053" s="23" customFormat="1"/>
    <row r="3054" s="23" customFormat="1"/>
    <row r="3055" s="23" customFormat="1"/>
    <row r="3056" s="23" customFormat="1"/>
    <row r="3057" s="23" customFormat="1"/>
    <row r="3058" s="23" customFormat="1"/>
    <row r="3059" s="23" customFormat="1"/>
    <row r="3060" s="23" customFormat="1"/>
    <row r="3061" s="23" customFormat="1"/>
    <row r="3062" s="23" customFormat="1"/>
    <row r="3063" s="23" customFormat="1"/>
    <row r="3064" s="23" customFormat="1"/>
    <row r="3065" s="23" customFormat="1"/>
    <row r="3066" s="23" customFormat="1"/>
    <row r="3067" s="23" customFormat="1"/>
    <row r="3068" s="23" customFormat="1"/>
    <row r="3069" s="23" customFormat="1"/>
    <row r="3070" s="23" customFormat="1"/>
    <row r="3071" s="23" customFormat="1"/>
    <row r="3072" s="23" customFormat="1"/>
    <row r="3073" s="23" customFormat="1"/>
    <row r="3074" s="23" customFormat="1"/>
    <row r="3075" s="23" customFormat="1"/>
    <row r="3076" s="23" customFormat="1"/>
    <row r="3077" s="23" customFormat="1"/>
    <row r="3078" s="23" customFormat="1"/>
    <row r="3079" s="23" customFormat="1"/>
    <row r="3080" s="23" customFormat="1"/>
    <row r="3081" s="23" customFormat="1"/>
    <row r="3082" s="23" customFormat="1"/>
    <row r="3083" s="23" customFormat="1"/>
    <row r="3084" s="23" customFormat="1"/>
    <row r="3085" s="23" customFormat="1"/>
    <row r="3086" s="23" customFormat="1"/>
    <row r="3087" s="23" customFormat="1"/>
    <row r="3088" s="23" customFormat="1"/>
    <row r="3089" s="23" customFormat="1"/>
    <row r="3090" s="23" customFormat="1"/>
    <row r="3091" s="23" customFormat="1"/>
    <row r="3092" s="23" customFormat="1"/>
    <row r="3093" s="23" customFormat="1"/>
    <row r="3094" s="23" customFormat="1"/>
    <row r="3095" s="23" customFormat="1"/>
    <row r="3096" s="23" customFormat="1"/>
    <row r="3097" s="23" customFormat="1"/>
    <row r="3098" s="23" customFormat="1"/>
    <row r="3099" s="23" customFormat="1"/>
    <row r="3100" s="23" customFormat="1"/>
    <row r="3101" s="23" customFormat="1"/>
    <row r="3102" s="23" customFormat="1"/>
    <row r="3103" s="23" customFormat="1"/>
    <row r="3104" s="23" customFormat="1"/>
    <row r="3105" s="23" customFormat="1"/>
    <row r="3106" s="23" customFormat="1"/>
    <row r="3107" s="23" customFormat="1"/>
    <row r="3108" s="23" customFormat="1"/>
    <row r="3109" s="23" customFormat="1"/>
    <row r="3110" s="23" customFormat="1"/>
    <row r="3111" s="23" customFormat="1"/>
    <row r="3112" s="23" customFormat="1"/>
    <row r="3113" s="23" customFormat="1"/>
    <row r="3114" s="23" customFormat="1"/>
    <row r="3115" s="23" customFormat="1"/>
    <row r="3116" s="23" customFormat="1"/>
    <row r="3117" s="23" customFormat="1"/>
    <row r="3118" s="23" customFormat="1"/>
    <row r="3119" s="23" customFormat="1"/>
    <row r="3120" s="23" customFormat="1"/>
    <row r="3121" s="23" customFormat="1"/>
    <row r="3122" s="23" customFormat="1"/>
    <row r="3123" s="23" customFormat="1"/>
    <row r="3124" s="23" customFormat="1"/>
    <row r="3125" s="23" customFormat="1"/>
    <row r="3126" s="23" customFormat="1"/>
    <row r="3127" s="23" customFormat="1"/>
    <row r="3128" s="23" customFormat="1"/>
    <row r="3129" s="23" customFormat="1"/>
    <row r="3130" s="23" customFormat="1"/>
    <row r="3131" s="23" customFormat="1"/>
    <row r="3132" s="23" customFormat="1"/>
    <row r="3133" s="23" customFormat="1"/>
    <row r="3134" s="23" customFormat="1"/>
    <row r="3135" s="23" customFormat="1"/>
    <row r="3136" s="23" customFormat="1"/>
    <row r="3137" s="23" customFormat="1"/>
    <row r="3138" s="23" customFormat="1"/>
    <row r="3139" s="23" customFormat="1"/>
    <row r="3140" s="23" customFormat="1"/>
    <row r="3141" s="23" customFormat="1"/>
    <row r="3142" s="23" customFormat="1"/>
    <row r="3143" s="23" customFormat="1"/>
    <row r="3144" s="23" customFormat="1"/>
    <row r="3145" s="23" customFormat="1"/>
    <row r="3146" s="23" customFormat="1"/>
    <row r="3147" s="23" customFormat="1"/>
    <row r="3148" s="23" customFormat="1"/>
    <row r="3149" s="23" customFormat="1"/>
    <row r="3150" s="23" customFormat="1"/>
    <row r="3151" s="23" customFormat="1"/>
    <row r="3152" s="23" customFormat="1"/>
    <row r="3153" s="23" customFormat="1"/>
    <row r="3154" s="23" customFormat="1"/>
    <row r="3155" s="23" customFormat="1"/>
    <row r="3156" s="23" customFormat="1"/>
    <row r="3157" s="23" customFormat="1"/>
    <row r="3158" s="23" customFormat="1"/>
    <row r="3159" s="23" customFormat="1"/>
    <row r="3160" s="23" customFormat="1"/>
    <row r="3161" s="23" customFormat="1"/>
    <row r="3162" s="23" customFormat="1"/>
    <row r="3163" s="23" customFormat="1"/>
    <row r="3164" s="23" customFormat="1"/>
    <row r="3165" s="23" customFormat="1"/>
    <row r="3166" s="23" customFormat="1"/>
    <row r="3167" s="23" customFormat="1"/>
    <row r="3168" s="23" customFormat="1"/>
    <row r="3169" s="23" customFormat="1"/>
    <row r="3170" s="23" customFormat="1"/>
    <row r="3171" s="23" customFormat="1"/>
    <row r="3172" s="23" customFormat="1"/>
    <row r="3173" s="23" customFormat="1"/>
    <row r="3174" s="23" customFormat="1"/>
    <row r="3175" s="23" customFormat="1"/>
    <row r="3176" s="23" customFormat="1"/>
    <row r="3177" s="23" customFormat="1"/>
    <row r="3178" s="23" customFormat="1"/>
    <row r="3179" s="23" customFormat="1"/>
    <row r="3180" s="23" customFormat="1"/>
    <row r="3181" s="23" customFormat="1"/>
    <row r="3182" s="23" customFormat="1"/>
    <row r="3183" s="23" customFormat="1"/>
    <row r="3184" s="23" customFormat="1"/>
    <row r="3185" s="23" customFormat="1"/>
    <row r="3186" s="23" customFormat="1"/>
    <row r="3187" s="23" customFormat="1"/>
    <row r="3188" s="23" customFormat="1"/>
    <row r="3189" s="23" customFormat="1"/>
    <row r="3190" s="23" customFormat="1"/>
    <row r="3191" s="23" customFormat="1"/>
    <row r="3192" s="23" customFormat="1"/>
    <row r="3193" s="23" customFormat="1"/>
    <row r="3194" s="23" customFormat="1"/>
    <row r="3195" s="23" customFormat="1"/>
    <row r="3196" s="23" customFormat="1"/>
    <row r="3197" s="23" customFormat="1"/>
    <row r="3198" s="23" customFormat="1"/>
    <row r="3199" s="23" customFormat="1"/>
    <row r="3200" s="23" customFormat="1"/>
    <row r="3201" s="23" customFormat="1"/>
    <row r="3202" s="23" customFormat="1"/>
    <row r="3203" s="23" customFormat="1"/>
    <row r="3204" s="23" customFormat="1"/>
    <row r="3205" s="23" customFormat="1"/>
    <row r="3206" s="23" customFormat="1"/>
    <row r="3207" s="23" customFormat="1"/>
    <row r="3208" s="23" customFormat="1"/>
    <row r="3209" s="23" customFormat="1"/>
    <row r="3210" s="23" customFormat="1"/>
    <row r="3211" s="23" customFormat="1"/>
    <row r="3212" s="23" customFormat="1"/>
    <row r="3213" s="23" customFormat="1"/>
    <row r="3214" s="23" customFormat="1"/>
    <row r="3215" s="23" customFormat="1"/>
    <row r="3216" s="23" customFormat="1"/>
    <row r="3217" s="23" customFormat="1"/>
    <row r="3218" s="23" customFormat="1"/>
    <row r="3219" s="23" customFormat="1"/>
    <row r="3220" s="23" customFormat="1"/>
    <row r="3221" s="23" customFormat="1"/>
    <row r="3222" s="23" customFormat="1"/>
    <row r="3223" s="23" customFormat="1"/>
    <row r="3224" s="23" customFormat="1"/>
    <row r="3225" s="23" customFormat="1"/>
    <row r="3226" s="23" customFormat="1"/>
    <row r="3227" s="23" customFormat="1"/>
    <row r="3228" s="23" customFormat="1"/>
    <row r="3229" s="23" customFormat="1"/>
    <row r="3230" s="23" customFormat="1"/>
    <row r="3231" s="23" customFormat="1"/>
    <row r="3232" s="23" customFormat="1"/>
    <row r="3233" s="23" customFormat="1"/>
    <row r="3234" s="23" customFormat="1"/>
    <row r="3235" s="23" customFormat="1"/>
    <row r="3236" s="23" customFormat="1"/>
    <row r="3237" s="23" customFormat="1"/>
    <row r="3238" s="23" customFormat="1"/>
    <row r="3239" s="23" customFormat="1"/>
    <row r="3240" s="23" customFormat="1"/>
    <row r="3241" s="23" customFormat="1"/>
    <row r="3242" s="23" customFormat="1"/>
    <row r="3243" s="23" customFormat="1"/>
    <row r="3244" s="23" customFormat="1"/>
    <row r="3245" s="23" customFormat="1"/>
    <row r="3246" s="23" customFormat="1"/>
    <row r="3247" s="23" customFormat="1"/>
    <row r="3248" s="23" customFormat="1"/>
    <row r="3249" s="23" customFormat="1"/>
    <row r="3250" s="23" customFormat="1"/>
    <row r="3251" s="23" customFormat="1"/>
    <row r="3252" s="23" customFormat="1"/>
    <row r="3253" s="23" customFormat="1"/>
    <row r="3254" s="23" customFormat="1"/>
    <row r="3255" s="23" customFormat="1"/>
    <row r="3256" s="23" customFormat="1"/>
    <row r="3257" s="23" customFormat="1"/>
    <row r="3258" s="23" customFormat="1"/>
    <row r="3259" s="23" customFormat="1"/>
    <row r="3260" s="23" customFormat="1"/>
    <row r="3261" s="23" customFormat="1"/>
    <row r="3262" s="23" customFormat="1"/>
    <row r="3263" s="23" customFormat="1"/>
    <row r="3264" s="23" customFormat="1"/>
    <row r="3265" s="23" customFormat="1"/>
    <row r="3266" s="23" customFormat="1"/>
    <row r="3267" s="23" customFormat="1"/>
    <row r="3268" s="23" customFormat="1"/>
    <row r="3269" s="23" customFormat="1"/>
    <row r="3270" s="23" customFormat="1"/>
    <row r="3271" s="23" customFormat="1"/>
    <row r="3272" s="23" customFormat="1"/>
    <row r="3273" s="23" customFormat="1"/>
    <row r="3274" s="23" customFormat="1"/>
    <row r="3275" s="23" customFormat="1"/>
    <row r="3276" s="23" customFormat="1"/>
    <row r="3277" s="23" customFormat="1"/>
    <row r="3278" s="23" customFormat="1"/>
    <row r="3279" s="23" customFormat="1"/>
    <row r="3280" s="23" customFormat="1"/>
    <row r="3281" s="23" customFormat="1"/>
    <row r="3282" s="23" customFormat="1"/>
    <row r="3283" s="23" customFormat="1"/>
    <row r="3284" s="23" customFormat="1"/>
    <row r="3285" s="23" customFormat="1"/>
    <row r="3286" s="23" customFormat="1"/>
    <row r="3287" s="23" customFormat="1"/>
    <row r="3288" s="23" customFormat="1"/>
    <row r="3289" s="23" customFormat="1"/>
    <row r="3290" s="23" customFormat="1"/>
    <row r="3291" s="23" customFormat="1"/>
    <row r="3292" s="23" customFormat="1"/>
    <row r="3293" s="23" customFormat="1"/>
    <row r="3294" s="23" customFormat="1"/>
    <row r="3295" s="23" customFormat="1"/>
    <row r="3296" s="23" customFormat="1"/>
    <row r="3297" s="23" customFormat="1"/>
    <row r="3298" s="23" customFormat="1"/>
    <row r="3299" s="23" customFormat="1"/>
    <row r="3300" s="23" customFormat="1"/>
    <row r="3301" s="23" customFormat="1"/>
    <row r="3302" s="23" customFormat="1"/>
    <row r="3303" s="23" customFormat="1"/>
    <row r="3304" s="23" customFormat="1"/>
    <row r="3305" s="23" customFormat="1"/>
    <row r="3306" s="23" customFormat="1"/>
    <row r="3307" s="23" customFormat="1"/>
    <row r="3308" s="23" customFormat="1"/>
    <row r="3309" s="23" customFormat="1"/>
    <row r="3310" s="23" customFormat="1"/>
    <row r="3311" s="23" customFormat="1"/>
    <row r="3312" s="23" customFormat="1"/>
    <row r="3313" s="23" customFormat="1"/>
    <row r="3314" s="23" customFormat="1"/>
    <row r="3315" s="23" customFormat="1"/>
    <row r="3316" s="23" customFormat="1"/>
    <row r="3317" s="23" customFormat="1"/>
    <row r="3318" s="23" customFormat="1"/>
    <row r="3319" s="23" customFormat="1"/>
    <row r="3320" s="23" customFormat="1"/>
    <row r="3321" s="23" customFormat="1"/>
    <row r="3322" s="23" customFormat="1"/>
    <row r="3323" s="23" customFormat="1"/>
    <row r="3324" s="23" customFormat="1"/>
    <row r="3325" s="23" customFormat="1"/>
    <row r="3326" s="23" customFormat="1"/>
    <row r="3327" s="23" customFormat="1"/>
    <row r="3328" s="23" customFormat="1"/>
    <row r="3329" s="23" customFormat="1"/>
    <row r="3330" s="23" customFormat="1"/>
    <row r="3331" s="23" customFormat="1"/>
    <row r="3332" s="23" customFormat="1"/>
    <row r="3333" s="23" customFormat="1"/>
    <row r="3334" s="23" customFormat="1"/>
    <row r="3335" s="23" customFormat="1"/>
    <row r="3336" s="23" customFormat="1"/>
    <row r="3337" s="23" customFormat="1"/>
    <row r="3338" s="23" customFormat="1"/>
    <row r="3339" s="23" customFormat="1"/>
    <row r="3340" s="23" customFormat="1"/>
    <row r="3341" s="23" customFormat="1"/>
    <row r="3342" s="23" customFormat="1"/>
    <row r="3343" s="23" customFormat="1"/>
    <row r="3344" s="23" customFormat="1"/>
    <row r="3345" s="23" customFormat="1"/>
    <row r="3346" s="23" customFormat="1"/>
    <row r="3347" s="23" customFormat="1"/>
    <row r="3348" s="23" customFormat="1"/>
    <row r="3349" s="23" customFormat="1"/>
    <row r="3350" s="23" customFormat="1"/>
    <row r="3351" s="23" customFormat="1"/>
    <row r="3352" s="23" customFormat="1"/>
    <row r="3353" s="23" customFormat="1"/>
    <row r="3354" s="23" customFormat="1"/>
    <row r="3355" s="23" customFormat="1"/>
    <row r="3356" s="23" customFormat="1"/>
    <row r="3357" s="23" customFormat="1"/>
    <row r="3358" s="23" customFormat="1"/>
    <row r="3359" s="23" customFormat="1"/>
    <row r="3360" s="23" customFormat="1"/>
    <row r="3361" s="23" customFormat="1"/>
    <row r="3362" s="23" customFormat="1"/>
    <row r="3363" s="23" customFormat="1"/>
    <row r="3364" s="23" customFormat="1"/>
    <row r="3365" s="23" customFormat="1"/>
    <row r="3366" s="23" customFormat="1"/>
    <row r="3367" s="23" customFormat="1"/>
    <row r="3368" s="23" customFormat="1"/>
    <row r="3369" s="23" customFormat="1"/>
    <row r="3370" s="23" customFormat="1"/>
    <row r="3371" s="23" customFormat="1"/>
    <row r="3372" s="23" customFormat="1"/>
    <row r="3373" s="23" customFormat="1"/>
    <row r="3374" s="23" customFormat="1"/>
    <row r="3375" s="23" customFormat="1"/>
    <row r="3376" s="23" customFormat="1"/>
    <row r="3377" s="23" customFormat="1"/>
    <row r="3378" s="23" customFormat="1"/>
    <row r="3379" s="23" customFormat="1"/>
    <row r="3380" s="23" customFormat="1"/>
    <row r="3381" s="23" customFormat="1"/>
    <row r="3382" s="23" customFormat="1"/>
    <row r="3383" s="23" customFormat="1"/>
    <row r="3384" s="23" customFormat="1"/>
    <row r="3385" s="23" customFormat="1"/>
    <row r="3386" s="23" customFormat="1"/>
    <row r="3387" s="23" customFormat="1"/>
    <row r="3388" s="23" customFormat="1"/>
    <row r="3389" s="23" customFormat="1"/>
    <row r="3390" s="23" customFormat="1"/>
    <row r="3391" s="23" customFormat="1"/>
    <row r="3392" s="23" customFormat="1"/>
    <row r="3393" s="23" customFormat="1"/>
    <row r="3394" s="23" customFormat="1"/>
    <row r="3395" s="23" customFormat="1"/>
    <row r="3396" s="23" customFormat="1"/>
    <row r="3397" s="23" customFormat="1"/>
    <row r="3398" s="23" customFormat="1"/>
    <row r="3399" s="23" customFormat="1"/>
    <row r="3400" s="23" customFormat="1"/>
    <row r="3401" s="23" customFormat="1"/>
    <row r="3402" s="23" customFormat="1"/>
    <row r="3403" s="23" customFormat="1"/>
    <row r="3404" s="23" customFormat="1"/>
    <row r="3405" s="23" customFormat="1"/>
    <row r="3406" s="23" customFormat="1"/>
    <row r="3407" s="23" customFormat="1"/>
    <row r="3408" s="23" customFormat="1"/>
    <row r="3409" s="23" customFormat="1"/>
    <row r="3410" s="23" customFormat="1"/>
    <row r="3411" s="23" customFormat="1"/>
    <row r="3412" s="23" customFormat="1"/>
    <row r="3413" s="23" customFormat="1"/>
    <row r="3414" s="23" customFormat="1"/>
    <row r="3415" s="23" customFormat="1"/>
    <row r="3416" s="23" customFormat="1"/>
    <row r="3417" s="23" customFormat="1"/>
    <row r="3418" s="23" customFormat="1"/>
    <row r="3419" s="23" customFormat="1"/>
    <row r="3420" s="23" customFormat="1"/>
    <row r="3421" s="23" customFormat="1"/>
    <row r="3422" s="23" customFormat="1"/>
    <row r="3423" s="23" customFormat="1"/>
    <row r="3424" s="23" customFormat="1"/>
    <row r="3425" s="23" customFormat="1"/>
    <row r="3426" s="23" customFormat="1"/>
    <row r="3427" s="23" customFormat="1"/>
    <row r="3428" s="23" customFormat="1"/>
    <row r="3429" s="23" customFormat="1"/>
    <row r="3430" s="23" customFormat="1"/>
    <row r="3431" s="23" customFormat="1"/>
    <row r="3432" s="23" customFormat="1"/>
    <row r="3433" s="23" customFormat="1"/>
    <row r="3434" s="23" customFormat="1"/>
    <row r="3435" s="23" customFormat="1"/>
    <row r="3436" s="23" customFormat="1"/>
    <row r="3437" s="23" customFormat="1"/>
    <row r="3438" s="23" customFormat="1"/>
    <row r="3439" s="23" customFormat="1"/>
    <row r="3440" s="23" customFormat="1"/>
    <row r="3441" s="23" customFormat="1"/>
    <row r="3442" s="23" customFormat="1"/>
    <row r="3443" s="23" customFormat="1"/>
    <row r="3444" s="23" customFormat="1"/>
    <row r="3445" s="23" customFormat="1"/>
    <row r="3446" s="23" customFormat="1"/>
    <row r="3447" s="23" customFormat="1"/>
    <row r="3448" s="23" customFormat="1"/>
    <row r="3449" s="23" customFormat="1"/>
    <row r="3450" s="23" customFormat="1"/>
    <row r="3451" s="23" customFormat="1"/>
    <row r="3452" s="23" customFormat="1"/>
    <row r="3453" s="23" customFormat="1"/>
    <row r="3454" s="23" customFormat="1"/>
    <row r="3455" s="23" customFormat="1"/>
    <row r="3456" s="23" customFormat="1"/>
    <row r="3457" s="23" customFormat="1"/>
    <row r="3458" s="23" customFormat="1"/>
    <row r="3459" s="23" customFormat="1"/>
    <row r="3460" s="23" customFormat="1"/>
    <row r="3461" s="23" customFormat="1"/>
    <row r="3462" s="23" customFormat="1"/>
    <row r="3463" s="23" customFormat="1"/>
    <row r="3464" s="23" customFormat="1"/>
    <row r="3465" s="23" customFormat="1"/>
    <row r="3466" s="23" customFormat="1"/>
    <row r="3467" s="23" customFormat="1"/>
    <row r="3468" s="23" customFormat="1"/>
    <row r="3469" s="23" customFormat="1"/>
    <row r="3470" s="23" customFormat="1"/>
    <row r="3471" s="23" customFormat="1"/>
    <row r="3472" s="23" customFormat="1"/>
    <row r="3473" s="23" customFormat="1"/>
    <row r="3474" s="23" customFormat="1"/>
    <row r="3475" s="23" customFormat="1"/>
    <row r="3476" s="23" customFormat="1"/>
    <row r="3477" s="23" customFormat="1"/>
    <row r="3478" s="23" customFormat="1"/>
    <row r="3479" s="23" customFormat="1"/>
    <row r="3480" s="23" customFormat="1"/>
    <row r="3481" s="23" customFormat="1"/>
    <row r="3482" s="23" customFormat="1"/>
    <row r="3483" s="23" customFormat="1"/>
    <row r="3484" s="23" customFormat="1"/>
    <row r="3485" s="23" customFormat="1"/>
    <row r="3486" s="23" customFormat="1"/>
    <row r="3487" s="23" customFormat="1"/>
    <row r="3488" s="23" customFormat="1"/>
    <row r="3489" s="23" customFormat="1"/>
    <row r="3490" s="23" customFormat="1"/>
    <row r="3491" s="23" customFormat="1"/>
    <row r="3492" s="23" customFormat="1"/>
    <row r="3493" s="23" customFormat="1"/>
    <row r="3494" s="23" customFormat="1"/>
    <row r="3495" s="23" customFormat="1"/>
    <row r="3496" s="23" customFormat="1"/>
    <row r="3497" s="23" customFormat="1"/>
    <row r="3498" s="23" customFormat="1"/>
    <row r="3499" s="23" customFormat="1"/>
    <row r="3500" s="23" customFormat="1"/>
    <row r="3501" s="23" customFormat="1"/>
    <row r="3502" s="23" customFormat="1"/>
    <row r="3503" s="23" customFormat="1"/>
    <row r="3504" s="23" customFormat="1"/>
    <row r="3505" s="23" customFormat="1"/>
    <row r="3506" s="23" customFormat="1"/>
    <row r="3507" s="23" customFormat="1"/>
    <row r="3508" s="23" customFormat="1"/>
    <row r="3509" s="23" customFormat="1"/>
    <row r="3510" s="23" customFormat="1"/>
    <row r="3511" s="23" customFormat="1"/>
    <row r="3512" s="23" customFormat="1"/>
    <row r="3513" s="23" customFormat="1"/>
    <row r="3514" s="23" customFormat="1"/>
    <row r="3515" s="23" customFormat="1"/>
    <row r="3516" s="23" customFormat="1"/>
    <row r="3517" s="23" customFormat="1"/>
    <row r="3518" s="23" customFormat="1"/>
    <row r="3519" s="23" customFormat="1"/>
    <row r="3520" s="23" customFormat="1"/>
    <row r="3521" s="23" customFormat="1"/>
    <row r="3522" s="23" customFormat="1"/>
    <row r="3523" s="23" customFormat="1"/>
    <row r="3524" s="23" customFormat="1"/>
    <row r="3525" s="23" customFormat="1"/>
    <row r="3526" s="23" customFormat="1"/>
    <row r="3527" s="23" customFormat="1"/>
    <row r="3528" s="23" customFormat="1"/>
    <row r="3529" s="23" customFormat="1"/>
    <row r="3530" s="23" customFormat="1"/>
    <row r="3531" s="23" customFormat="1"/>
    <row r="3532" s="23" customFormat="1"/>
    <row r="3533" s="23" customFormat="1"/>
    <row r="3534" s="23" customFormat="1"/>
    <row r="3535" s="23" customFormat="1"/>
    <row r="3536" s="23" customFormat="1"/>
    <row r="3537" s="23" customFormat="1"/>
    <row r="3538" s="23" customFormat="1"/>
    <row r="3539" s="23" customFormat="1"/>
    <row r="3540" s="23" customFormat="1"/>
    <row r="3541" s="23" customFormat="1"/>
    <row r="3542" s="23" customFormat="1"/>
    <row r="3543" s="23" customFormat="1"/>
    <row r="3544" s="23" customFormat="1"/>
    <row r="3545" s="23" customFormat="1"/>
    <row r="3546" s="23" customFormat="1"/>
    <row r="3547" s="23" customFormat="1"/>
    <row r="3548" s="23" customFormat="1"/>
    <row r="3549" s="23" customFormat="1"/>
    <row r="3550" s="23" customFormat="1"/>
    <row r="3551" s="23" customFormat="1"/>
    <row r="3552" s="23" customFormat="1"/>
    <row r="3553" s="23" customFormat="1"/>
    <row r="3554" s="23" customFormat="1"/>
    <row r="3555" s="23" customFormat="1"/>
    <row r="3556" s="23" customFormat="1"/>
    <row r="3557" s="23" customFormat="1"/>
    <row r="3558" s="23" customFormat="1"/>
    <row r="3559" s="23" customFormat="1"/>
    <row r="3560" s="23" customFormat="1"/>
    <row r="3561" s="23" customFormat="1"/>
    <row r="3562" s="23" customFormat="1"/>
    <row r="3563" s="23" customFormat="1"/>
    <row r="3564" s="23" customFormat="1"/>
    <row r="3565" s="23" customFormat="1"/>
    <row r="3566" s="23" customFormat="1"/>
    <row r="3567" s="23" customFormat="1"/>
    <row r="3568" s="23" customFormat="1"/>
    <row r="3569" s="23" customFormat="1"/>
    <row r="3570" s="23" customFormat="1"/>
    <row r="3571" s="23" customFormat="1"/>
    <row r="3572" s="23" customFormat="1"/>
    <row r="3573" s="23" customFormat="1"/>
    <row r="3574" s="23" customFormat="1"/>
    <row r="3575" s="23" customFormat="1"/>
    <row r="3576" s="23" customFormat="1"/>
    <row r="3577" s="23" customFormat="1"/>
    <row r="3578" s="23" customFormat="1"/>
    <row r="3579" s="23" customFormat="1"/>
    <row r="3580" s="23" customFormat="1"/>
    <row r="3581" s="23" customFormat="1"/>
    <row r="3582" s="23" customFormat="1"/>
    <row r="3583" s="23" customFormat="1"/>
    <row r="3584" s="23" customFormat="1"/>
    <row r="3585" s="23" customFormat="1"/>
    <row r="3586" s="23" customFormat="1"/>
    <row r="3587" s="23" customFormat="1"/>
    <row r="3588" s="23" customFormat="1"/>
    <row r="3589" s="23" customFormat="1"/>
    <row r="3590" s="23" customFormat="1"/>
    <row r="3591" s="23" customFormat="1"/>
    <row r="3592" s="23" customFormat="1"/>
    <row r="3593" s="23" customFormat="1"/>
    <row r="3594" s="23" customFormat="1"/>
    <row r="3595" s="23" customFormat="1"/>
    <row r="3596" s="23" customFormat="1"/>
    <row r="3597" s="23" customFormat="1"/>
    <row r="3598" s="23" customFormat="1"/>
    <row r="3599" s="23" customFormat="1"/>
    <row r="3600" s="23" customFormat="1"/>
    <row r="3601" s="23" customFormat="1"/>
    <row r="3602" s="23" customFormat="1"/>
    <row r="3603" s="23" customFormat="1"/>
    <row r="3604" s="23" customFormat="1"/>
    <row r="3605" s="23" customFormat="1"/>
    <row r="3606" s="23" customFormat="1"/>
    <row r="3607" s="23" customFormat="1"/>
    <row r="3608" s="23" customFormat="1"/>
    <row r="3609" s="23" customFormat="1"/>
    <row r="3610" s="23" customFormat="1"/>
    <row r="3611" s="23" customFormat="1"/>
    <row r="3612" s="23" customFormat="1"/>
    <row r="3613" s="23" customFormat="1"/>
    <row r="3614" s="23" customFormat="1"/>
    <row r="3615" s="23" customFormat="1"/>
    <row r="3616" s="23" customFormat="1"/>
    <row r="3617" s="23" customFormat="1"/>
    <row r="3618" s="23" customFormat="1"/>
    <row r="3619" s="23" customFormat="1"/>
    <row r="3620" s="23" customFormat="1"/>
    <row r="3621" s="23" customFormat="1"/>
    <row r="3622" s="23" customFormat="1"/>
    <row r="3623" s="23" customFormat="1"/>
    <row r="3624" s="23" customFormat="1"/>
    <row r="3625" s="23" customFormat="1"/>
    <row r="3626" s="23" customFormat="1"/>
    <row r="3627" s="23" customFormat="1"/>
    <row r="3628" s="23" customFormat="1"/>
    <row r="3629" s="23" customFormat="1"/>
    <row r="3630" s="23" customFormat="1"/>
    <row r="3631" s="23" customFormat="1"/>
    <row r="3632" s="23" customFormat="1"/>
    <row r="3633" s="23" customFormat="1"/>
    <row r="3634" s="23" customFormat="1"/>
    <row r="3635" s="23" customFormat="1"/>
    <row r="3636" s="23" customFormat="1"/>
    <row r="3637" s="23" customFormat="1"/>
    <row r="3638" s="23" customFormat="1"/>
    <row r="3639" s="23" customFormat="1"/>
    <row r="3640" s="23" customFormat="1"/>
    <row r="3641" s="23" customFormat="1"/>
    <row r="3642" s="23" customFormat="1"/>
    <row r="3643" s="23" customFormat="1"/>
    <row r="3644" s="23" customFormat="1"/>
    <row r="3645" s="23" customFormat="1"/>
    <row r="3646" s="23" customFormat="1"/>
    <row r="3647" s="23" customFormat="1"/>
    <row r="3648" s="23" customFormat="1"/>
    <row r="3649" s="23" customFormat="1"/>
    <row r="3650" s="23" customFormat="1"/>
    <row r="3651" s="23" customFormat="1"/>
    <row r="3652" s="23" customFormat="1"/>
    <row r="3653" s="23" customFormat="1"/>
    <row r="3654" s="23" customFormat="1"/>
    <row r="3655" s="23" customFormat="1"/>
    <row r="3656" s="23" customFormat="1"/>
    <row r="3657" s="23" customFormat="1"/>
    <row r="3658" s="23" customFormat="1"/>
    <row r="3659" s="23" customFormat="1"/>
    <row r="3660" s="23" customFormat="1"/>
    <row r="3661" s="23" customFormat="1"/>
    <row r="3662" s="23" customFormat="1"/>
    <row r="3663" s="23" customFormat="1"/>
    <row r="3664" s="23" customFormat="1"/>
    <row r="3665" s="23" customFormat="1"/>
    <row r="3666" s="23" customFormat="1"/>
    <row r="3667" s="23" customFormat="1"/>
    <row r="3668" s="23" customFormat="1"/>
    <row r="3669" s="23" customFormat="1"/>
    <row r="3670" s="23" customFormat="1"/>
    <row r="3671" s="23" customFormat="1"/>
    <row r="3672" s="23" customFormat="1"/>
    <row r="3673" s="23" customFormat="1"/>
    <row r="3674" s="23" customFormat="1"/>
    <row r="3675" s="23" customFormat="1"/>
    <row r="3676" s="23" customFormat="1"/>
    <row r="3677" s="23" customFormat="1"/>
    <row r="3678" s="23" customFormat="1"/>
    <row r="3679" s="23" customFormat="1"/>
    <row r="3680" s="23" customFormat="1"/>
    <row r="3681" s="23" customFormat="1"/>
    <row r="3682" s="23" customFormat="1"/>
    <row r="3683" s="23" customFormat="1"/>
    <row r="3684" s="23" customFormat="1"/>
    <row r="3685" s="23" customFormat="1"/>
    <row r="3686" s="23" customFormat="1"/>
    <row r="3687" s="23" customFormat="1"/>
    <row r="3688" s="23" customFormat="1"/>
    <row r="3689" s="23" customFormat="1"/>
    <row r="3690" s="23" customFormat="1"/>
    <row r="3691" s="23" customFormat="1"/>
    <row r="3692" s="23" customFormat="1"/>
    <row r="3693" s="23" customFormat="1"/>
    <row r="3694" s="23" customFormat="1"/>
    <row r="3695" s="23" customFormat="1"/>
    <row r="3696" s="23" customFormat="1"/>
    <row r="3697" s="23" customFormat="1"/>
    <row r="3698" s="23" customFormat="1"/>
    <row r="3699" s="23" customFormat="1"/>
    <row r="3700" s="23" customFormat="1"/>
    <row r="3701" s="23" customFormat="1"/>
    <row r="3702" s="23" customFormat="1"/>
    <row r="3703" s="23" customFormat="1"/>
    <row r="3704" s="23" customFormat="1"/>
    <row r="3705" s="23" customFormat="1"/>
    <row r="3706" s="23" customFormat="1"/>
    <row r="3707" s="23" customFormat="1"/>
    <row r="3708" s="23" customFormat="1"/>
    <row r="3709" s="23" customFormat="1"/>
    <row r="3710" s="23" customFormat="1"/>
    <row r="3711" s="23" customFormat="1"/>
    <row r="3712" s="23" customFormat="1"/>
    <row r="3713" s="23" customFormat="1"/>
    <row r="3714" s="23" customFormat="1"/>
    <row r="3715" s="23" customFormat="1"/>
    <row r="3716" s="23" customFormat="1"/>
    <row r="3717" s="23" customFormat="1"/>
    <row r="3718" s="23" customFormat="1"/>
    <row r="3719" s="23" customFormat="1"/>
    <row r="3720" s="23" customFormat="1"/>
    <row r="3721" s="23" customFormat="1"/>
    <row r="3722" s="23" customFormat="1"/>
    <row r="3723" s="23" customFormat="1"/>
    <row r="3724" s="23" customFormat="1"/>
    <row r="3725" s="23" customFormat="1"/>
    <row r="3726" s="23" customFormat="1"/>
    <row r="3727" s="23" customFormat="1"/>
    <row r="3728" s="23" customFormat="1"/>
    <row r="3729" s="23" customFormat="1"/>
    <row r="3730" s="23" customFormat="1"/>
    <row r="3731" s="23" customFormat="1"/>
    <row r="3732" s="23" customFormat="1"/>
    <row r="3733" s="23" customFormat="1"/>
    <row r="3734" s="23" customFormat="1"/>
    <row r="3735" s="23" customFormat="1"/>
    <row r="3736" s="23" customFormat="1"/>
    <row r="3737" s="23" customFormat="1"/>
    <row r="3738" s="23" customFormat="1"/>
    <row r="3739" s="23" customFormat="1"/>
    <row r="3740" s="23" customFormat="1"/>
    <row r="3741" s="23" customFormat="1"/>
    <row r="3742" s="23" customFormat="1"/>
    <row r="3743" s="23" customFormat="1"/>
    <row r="3744" s="23" customFormat="1"/>
    <row r="3745" s="23" customFormat="1"/>
    <row r="3746" s="23" customFormat="1"/>
    <row r="3747" s="23" customFormat="1"/>
    <row r="3748" s="23" customFormat="1"/>
    <row r="3749" s="23" customFormat="1"/>
    <row r="3750" s="23" customFormat="1"/>
    <row r="3751" s="23" customFormat="1"/>
    <row r="3752" s="23" customFormat="1"/>
    <row r="3753" s="23" customFormat="1"/>
    <row r="3754" s="23" customFormat="1"/>
    <row r="3755" s="23" customFormat="1"/>
    <row r="3756" s="23" customFormat="1"/>
    <row r="3757" s="23" customFormat="1"/>
    <row r="3758" s="23" customFormat="1"/>
    <row r="3759" s="23" customFormat="1"/>
    <row r="3760" s="23" customFormat="1"/>
    <row r="3761" s="23" customFormat="1"/>
    <row r="3762" s="23" customFormat="1"/>
    <row r="3763" s="23" customFormat="1"/>
    <row r="3764" s="23" customFormat="1"/>
    <row r="3765" s="23" customFormat="1"/>
    <row r="3766" s="23" customFormat="1"/>
    <row r="3767" s="23" customFormat="1"/>
    <row r="3768" s="23" customFormat="1"/>
    <row r="3769" s="23" customFormat="1"/>
    <row r="3770" s="23" customFormat="1"/>
    <row r="3771" s="23" customFormat="1"/>
    <row r="3772" s="23" customFormat="1"/>
    <row r="3773" s="23" customFormat="1"/>
    <row r="3774" s="23" customFormat="1"/>
    <row r="3775" s="23" customFormat="1"/>
    <row r="3776" s="23" customFormat="1"/>
    <row r="3777" s="23" customFormat="1"/>
    <row r="3778" s="23" customFormat="1"/>
    <row r="3779" s="23" customFormat="1"/>
    <row r="3780" s="23" customFormat="1"/>
    <row r="3781" s="23" customFormat="1"/>
    <row r="3782" s="23" customFormat="1"/>
    <row r="3783" s="23" customFormat="1"/>
    <row r="3784" s="23" customFormat="1"/>
    <row r="3785" s="23" customFormat="1"/>
    <row r="3786" s="23" customFormat="1"/>
    <row r="3787" s="23" customFormat="1"/>
    <row r="3788" s="23" customFormat="1"/>
    <row r="3789" s="23" customFormat="1"/>
    <row r="3790" s="23" customFormat="1"/>
    <row r="3791" s="23" customFormat="1"/>
    <row r="3792" s="23" customFormat="1"/>
    <row r="3793" s="23" customFormat="1"/>
    <row r="3794" s="23" customFormat="1"/>
    <row r="3795" s="23" customFormat="1"/>
    <row r="3796" s="23" customFormat="1"/>
    <row r="3797" s="23" customFormat="1"/>
    <row r="3798" s="23" customFormat="1"/>
    <row r="3799" s="23" customFormat="1"/>
    <row r="3800" s="23" customFormat="1"/>
    <row r="3801" s="23" customFormat="1"/>
    <row r="3802" s="23" customFormat="1"/>
    <row r="3803" s="23" customFormat="1"/>
    <row r="3804" s="23" customFormat="1"/>
    <row r="3805" s="23" customFormat="1"/>
    <row r="3806" s="23" customFormat="1"/>
    <row r="3807" s="23" customFormat="1"/>
    <row r="3808" s="23" customFormat="1"/>
    <row r="3809" s="23" customFormat="1"/>
    <row r="3810" s="23" customFormat="1"/>
    <row r="3811" s="23" customFormat="1"/>
    <row r="3812" s="23" customFormat="1"/>
    <row r="3813" s="23" customFormat="1"/>
    <row r="3814" s="23" customFormat="1"/>
    <row r="3815" s="23" customFormat="1"/>
    <row r="3816" s="23" customFormat="1"/>
    <row r="3817" s="23" customFormat="1"/>
    <row r="3818" s="23" customFormat="1"/>
    <row r="3819" s="23" customFormat="1"/>
    <row r="3820" s="23" customFormat="1"/>
    <row r="3821" s="23" customFormat="1"/>
    <row r="3822" s="23" customFormat="1"/>
    <row r="3823" s="23" customFormat="1"/>
    <row r="3824" s="23" customFormat="1"/>
    <row r="3825" s="23" customFormat="1"/>
    <row r="3826" s="23" customFormat="1"/>
    <row r="3827" s="23" customFormat="1"/>
    <row r="3828" s="23" customFormat="1"/>
    <row r="3829" s="23" customFormat="1"/>
    <row r="3830" s="23" customFormat="1"/>
    <row r="3831" s="23" customFormat="1"/>
    <row r="3832" s="23" customFormat="1"/>
    <row r="3833" s="23" customFormat="1"/>
    <row r="3834" s="23" customFormat="1"/>
    <row r="3835" s="23" customFormat="1"/>
    <row r="3836" s="23" customFormat="1"/>
    <row r="3837" s="23" customFormat="1"/>
    <row r="3838" s="23" customFormat="1"/>
    <row r="3839" s="23" customFormat="1"/>
    <row r="3840" s="23" customFormat="1"/>
    <row r="3841" s="23" customFormat="1"/>
    <row r="3842" s="23" customFormat="1"/>
    <row r="3843" s="23" customFormat="1"/>
    <row r="3844" s="23" customFormat="1"/>
    <row r="3845" s="23" customFormat="1"/>
    <row r="3846" s="23" customFormat="1"/>
    <row r="3847" s="23" customFormat="1"/>
    <row r="3848" s="23" customFormat="1"/>
    <row r="3849" s="23" customFormat="1"/>
    <row r="3850" s="23" customFormat="1"/>
    <row r="3851" s="23" customFormat="1"/>
    <row r="3852" s="23" customFormat="1"/>
    <row r="3853" s="23" customFormat="1"/>
    <row r="3854" s="23" customFormat="1"/>
    <row r="3855" s="23" customFormat="1"/>
    <row r="3856" s="23" customFormat="1"/>
    <row r="3857" s="23" customFormat="1"/>
    <row r="3858" s="23" customFormat="1"/>
    <row r="3859" s="23" customFormat="1"/>
    <row r="3860" s="23" customFormat="1"/>
    <row r="3861" s="23" customFormat="1"/>
    <row r="3862" s="23" customFormat="1"/>
    <row r="3863" s="23" customFormat="1"/>
    <row r="3864" s="23" customFormat="1"/>
    <row r="3865" s="23" customFormat="1"/>
    <row r="3866" s="23" customFormat="1"/>
    <row r="3867" s="23" customFormat="1"/>
    <row r="3868" s="23" customFormat="1"/>
    <row r="3869" s="23" customFormat="1"/>
    <row r="3870" s="23" customFormat="1"/>
    <row r="3871" s="23" customFormat="1"/>
    <row r="3872" s="23" customFormat="1"/>
    <row r="3873" s="23" customFormat="1"/>
    <row r="3874" s="23" customFormat="1"/>
    <row r="3875" s="23" customFormat="1"/>
    <row r="3876" s="23" customFormat="1"/>
    <row r="3877" s="23" customFormat="1"/>
    <row r="3878" s="23" customFormat="1"/>
    <row r="3879" s="23" customFormat="1"/>
    <row r="3880" s="23" customFormat="1"/>
    <row r="3881" s="23" customFormat="1"/>
    <row r="3882" s="23" customFormat="1"/>
    <row r="3883" s="23" customFormat="1"/>
    <row r="3884" s="23" customFormat="1"/>
    <row r="3885" s="23" customFormat="1"/>
    <row r="3886" s="23" customFormat="1"/>
    <row r="3887" s="23" customFormat="1"/>
    <row r="3888" s="23" customFormat="1"/>
    <row r="3889" s="23" customFormat="1"/>
    <row r="3890" s="23" customFormat="1"/>
    <row r="3891" s="23" customFormat="1"/>
    <row r="3892" s="23" customFormat="1"/>
    <row r="3893" s="23" customFormat="1"/>
    <row r="3894" s="23" customFormat="1"/>
    <row r="3895" s="23" customFormat="1"/>
    <row r="3896" s="23" customFormat="1"/>
    <row r="3897" s="23" customFormat="1"/>
    <row r="3898" s="23" customFormat="1"/>
    <row r="3899" s="23" customFormat="1"/>
    <row r="3900" s="23" customFormat="1"/>
    <row r="3901" s="23" customFormat="1"/>
    <row r="3902" s="23" customFormat="1"/>
    <row r="3903" s="23" customFormat="1"/>
    <row r="3904" s="23" customFormat="1"/>
    <row r="3905" s="23" customFormat="1"/>
    <row r="3906" s="23" customFormat="1"/>
    <row r="3907" s="23" customFormat="1"/>
    <row r="3908" s="23" customFormat="1"/>
    <row r="3909" s="23" customFormat="1"/>
    <row r="3910" s="23" customFormat="1"/>
    <row r="3911" s="23" customFormat="1"/>
    <row r="3912" s="23" customFormat="1"/>
    <row r="3913" s="23" customFormat="1"/>
    <row r="3914" s="23" customFormat="1"/>
    <row r="3915" s="23" customFormat="1"/>
    <row r="3916" s="23" customFormat="1"/>
    <row r="3917" s="23" customFormat="1"/>
    <row r="3918" s="23" customFormat="1"/>
    <row r="3919" s="23" customFormat="1"/>
    <row r="3920" s="23" customFormat="1"/>
    <row r="3921" s="23" customFormat="1"/>
    <row r="3922" s="23" customFormat="1"/>
    <row r="3923" s="23" customFormat="1"/>
    <row r="3924" s="23" customFormat="1"/>
    <row r="3925" s="23" customFormat="1"/>
    <row r="3926" s="23" customFormat="1"/>
    <row r="3927" s="23" customFormat="1"/>
    <row r="3928" s="23" customFormat="1"/>
    <row r="3929" s="23" customFormat="1"/>
    <row r="3930" s="23" customFormat="1"/>
    <row r="3931" s="23" customFormat="1"/>
    <row r="3932" s="23" customFormat="1"/>
    <row r="3933" s="23" customFormat="1"/>
    <row r="3934" s="23" customFormat="1"/>
    <row r="3935" s="23" customFormat="1"/>
    <row r="3936" s="23" customFormat="1"/>
    <row r="3937" s="23" customFormat="1"/>
    <row r="3938" s="23" customFormat="1"/>
    <row r="3939" s="23" customFormat="1"/>
    <row r="3940" s="23" customFormat="1"/>
    <row r="3941" s="23" customFormat="1"/>
    <row r="3942" s="23" customFormat="1"/>
    <row r="3943" s="23" customFormat="1"/>
    <row r="3944" s="23" customFormat="1"/>
    <row r="3945" s="23" customFormat="1"/>
    <row r="3946" s="23" customFormat="1"/>
    <row r="3947" s="23" customFormat="1"/>
    <row r="3948" s="23" customFormat="1"/>
    <row r="3949" s="23" customFormat="1"/>
    <row r="3950" s="23" customFormat="1"/>
    <row r="3951" s="23" customFormat="1"/>
    <row r="3952" s="23" customFormat="1"/>
    <row r="3953" s="23" customFormat="1"/>
    <row r="3954" s="23" customFormat="1"/>
    <row r="3955" s="23" customFormat="1"/>
    <row r="3956" s="23" customFormat="1"/>
    <row r="3957" s="23" customFormat="1"/>
    <row r="3958" s="23" customFormat="1"/>
    <row r="3959" s="23" customFormat="1"/>
    <row r="3960" s="23" customFormat="1"/>
    <row r="3961" s="23" customFormat="1"/>
    <row r="3962" s="23" customFormat="1"/>
    <row r="3963" s="23" customFormat="1"/>
    <row r="3964" s="23" customFormat="1"/>
    <row r="3965" s="23" customFormat="1"/>
    <row r="3966" s="23" customFormat="1"/>
    <row r="3967" s="23" customFormat="1"/>
    <row r="3968" s="23" customFormat="1"/>
    <row r="3969" s="23" customFormat="1"/>
    <row r="3970" s="23" customFormat="1"/>
    <row r="3971" s="23" customFormat="1"/>
    <row r="3972" s="23" customFormat="1"/>
    <row r="3973" s="23" customFormat="1"/>
    <row r="3974" s="23" customFormat="1"/>
    <row r="3975" s="23" customFormat="1"/>
    <row r="3976" s="23" customFormat="1"/>
    <row r="3977" s="23" customFormat="1"/>
    <row r="3978" s="23" customFormat="1"/>
    <row r="3979" s="23" customFormat="1"/>
    <row r="3980" s="23" customFormat="1"/>
    <row r="3981" s="23" customFormat="1"/>
    <row r="3982" s="23" customFormat="1"/>
    <row r="3983" s="23" customFormat="1"/>
    <row r="3984" s="23" customFormat="1"/>
    <row r="3985" s="23" customFormat="1"/>
    <row r="3986" s="23" customFormat="1"/>
    <row r="3987" s="23" customFormat="1"/>
    <row r="3988" s="23" customFormat="1"/>
    <row r="3989" s="23" customFormat="1"/>
    <row r="3990" s="23" customFormat="1"/>
    <row r="3991" s="23" customFormat="1"/>
    <row r="3992" s="23" customFormat="1"/>
    <row r="3993" s="23" customFormat="1"/>
    <row r="3994" s="23" customFormat="1"/>
    <row r="3995" s="23" customFormat="1"/>
    <row r="3996" s="23" customFormat="1"/>
    <row r="3997" s="23" customFormat="1"/>
    <row r="3998" s="23" customFormat="1"/>
    <row r="3999" s="23" customFormat="1"/>
    <row r="4000" s="23" customFormat="1"/>
    <row r="4001" s="23" customFormat="1"/>
    <row r="4002" s="23" customFormat="1"/>
    <row r="4003" s="23" customFormat="1"/>
    <row r="4004" s="23" customFormat="1"/>
    <row r="4005" s="23" customFormat="1"/>
    <row r="4006" s="23" customFormat="1"/>
    <row r="4007" s="23" customFormat="1"/>
    <row r="4008" s="23" customFormat="1"/>
    <row r="4009" s="23" customFormat="1"/>
    <row r="4010" s="23" customFormat="1"/>
    <row r="4011" s="23" customFormat="1"/>
    <row r="4012" s="23" customFormat="1"/>
    <row r="4013" s="23" customFormat="1"/>
    <row r="4014" s="23" customFormat="1"/>
    <row r="4015" s="23" customFormat="1"/>
    <row r="4016" s="23" customFormat="1"/>
    <row r="4017" s="23" customFormat="1"/>
    <row r="4018" s="23" customFormat="1"/>
    <row r="4019" s="23" customFormat="1"/>
    <row r="4020" s="23" customFormat="1"/>
    <row r="4021" s="23" customFormat="1"/>
    <row r="4022" s="23" customFormat="1"/>
    <row r="4023" s="23" customFormat="1"/>
    <row r="4024" s="23" customFormat="1"/>
    <row r="4025" s="23" customFormat="1"/>
    <row r="4026" s="23" customFormat="1"/>
    <row r="4027" s="23" customFormat="1"/>
    <row r="4028" s="23" customFormat="1"/>
    <row r="4029" s="23" customFormat="1"/>
    <row r="4030" s="23" customFormat="1"/>
    <row r="4031" s="23" customFormat="1"/>
    <row r="4032" s="23" customFormat="1"/>
    <row r="4033" s="23" customFormat="1"/>
    <row r="4034" s="23" customFormat="1"/>
    <row r="4035" s="23" customFormat="1"/>
    <row r="4036" s="23" customFormat="1"/>
    <row r="4037" s="23" customFormat="1"/>
    <row r="4038" s="23" customFormat="1"/>
    <row r="4039" s="23" customFormat="1"/>
    <row r="4040" s="23" customFormat="1"/>
    <row r="4041" s="23" customFormat="1"/>
    <row r="4042" s="23" customFormat="1"/>
    <row r="4043" s="23" customFormat="1"/>
    <row r="4044" s="23" customFormat="1"/>
    <row r="4045" s="23" customFormat="1"/>
    <row r="4046" s="23" customFormat="1"/>
    <row r="4047" s="23" customFormat="1"/>
    <row r="4048" s="23" customFormat="1"/>
    <row r="4049" s="23" customFormat="1"/>
    <row r="4050" s="23" customFormat="1"/>
    <row r="4051" s="23" customFormat="1"/>
    <row r="4052" s="23" customFormat="1"/>
    <row r="4053" s="23" customFormat="1"/>
    <row r="4054" s="23" customFormat="1"/>
    <row r="4055" s="23" customFormat="1"/>
    <row r="4056" s="23" customFormat="1"/>
    <row r="4057" s="23" customFormat="1"/>
    <row r="4058" s="23" customFormat="1"/>
    <row r="4059" s="23" customFormat="1"/>
    <row r="4060" s="23" customFormat="1"/>
    <row r="4061" s="23" customFormat="1"/>
    <row r="4062" s="23" customFormat="1"/>
    <row r="4063" s="23" customFormat="1"/>
    <row r="4064" s="23" customFormat="1"/>
    <row r="4065" s="23" customFormat="1"/>
    <row r="4066" s="23" customFormat="1"/>
    <row r="4067" s="23" customFormat="1"/>
    <row r="4068" s="23" customFormat="1"/>
    <row r="4069" s="23" customFormat="1"/>
    <row r="4070" s="23" customFormat="1"/>
    <row r="4071" s="23" customFormat="1"/>
    <row r="4072" s="23" customFormat="1"/>
    <row r="4073" s="23" customFormat="1"/>
    <row r="4074" s="23" customFormat="1"/>
    <row r="4075" s="23" customFormat="1"/>
    <row r="4076" s="23" customFormat="1"/>
    <row r="4077" s="23" customFormat="1"/>
    <row r="4078" s="23" customFormat="1"/>
    <row r="4079" s="23" customFormat="1"/>
    <row r="4080" s="23" customFormat="1"/>
    <row r="4081" s="23" customFormat="1"/>
    <row r="4082" s="23" customFormat="1"/>
    <row r="4083" s="23" customFormat="1"/>
    <row r="4084" s="23" customFormat="1"/>
    <row r="4085" s="23" customFormat="1"/>
    <row r="4086" s="23" customFormat="1"/>
    <row r="4087" s="23" customFormat="1"/>
    <row r="4088" s="23" customFormat="1"/>
    <row r="4089" s="23" customFormat="1"/>
    <row r="4090" s="23" customFormat="1"/>
    <row r="4091" s="23" customFormat="1"/>
    <row r="4092" s="23" customFormat="1"/>
    <row r="4093" s="23" customFormat="1"/>
    <row r="4094" s="23" customFormat="1"/>
    <row r="4095" s="23" customFormat="1"/>
    <row r="4096" s="23" customFormat="1"/>
    <row r="4097" s="23" customFormat="1"/>
    <row r="4098" s="23" customFormat="1"/>
    <row r="4099" s="23" customFormat="1"/>
    <row r="4100" s="23" customFormat="1"/>
    <row r="4101" s="23" customFormat="1"/>
    <row r="4102" s="23" customFormat="1"/>
    <row r="4103" s="23" customFormat="1"/>
    <row r="4104" s="23" customFormat="1"/>
    <row r="4105" s="23" customFormat="1"/>
    <row r="4106" s="23" customFormat="1"/>
    <row r="4107" s="23" customFormat="1"/>
    <row r="4108" s="23" customFormat="1"/>
    <row r="4109" s="23" customFormat="1"/>
    <row r="4110" s="23" customFormat="1"/>
    <row r="4111" s="23" customFormat="1"/>
    <row r="4112" s="23" customFormat="1"/>
    <row r="4113" s="23" customFormat="1"/>
    <row r="4114" s="23" customFormat="1"/>
    <row r="4115" s="23" customFormat="1"/>
    <row r="4116" s="23" customFormat="1"/>
    <row r="4117" s="23" customFormat="1"/>
    <row r="4118" s="23" customFormat="1"/>
    <row r="4119" s="23" customFormat="1"/>
    <row r="4120" s="23" customFormat="1"/>
    <row r="4121" s="23" customFormat="1"/>
    <row r="4122" s="23" customFormat="1"/>
    <row r="4123" s="23" customFormat="1"/>
    <row r="4124" s="23" customFormat="1"/>
    <row r="4125" s="23" customFormat="1"/>
    <row r="4126" s="23" customFormat="1"/>
    <row r="4127" s="23" customFormat="1"/>
    <row r="4128" s="23" customFormat="1"/>
    <row r="4129" s="23" customFormat="1"/>
    <row r="4130" s="23" customFormat="1"/>
    <row r="4131" s="23" customFormat="1"/>
    <row r="4132" s="23" customFormat="1"/>
    <row r="4133" s="23" customFormat="1"/>
    <row r="4134" s="23" customFormat="1"/>
    <row r="4135" s="23" customFormat="1"/>
    <row r="4136" s="23" customFormat="1"/>
    <row r="4137" s="23" customFormat="1"/>
    <row r="4138" s="23" customFormat="1"/>
    <row r="4139" s="23" customFormat="1"/>
    <row r="4140" s="23" customFormat="1"/>
    <row r="4141" s="23" customFormat="1"/>
    <row r="4142" s="23" customFormat="1"/>
    <row r="4143" s="23" customFormat="1"/>
    <row r="4144" s="23" customFormat="1"/>
    <row r="4145" s="23" customFormat="1"/>
    <row r="4146" s="23" customFormat="1"/>
    <row r="4147" s="23" customFormat="1"/>
    <row r="4148" s="23" customFormat="1"/>
    <row r="4149" s="23" customFormat="1"/>
    <row r="4150" s="23" customFormat="1"/>
    <row r="4151" s="23" customFormat="1"/>
    <row r="4152" s="23" customFormat="1"/>
    <row r="4153" s="23" customFormat="1"/>
    <row r="4154" s="23" customFormat="1"/>
    <row r="4155" s="23" customFormat="1"/>
    <row r="4156" s="23" customFormat="1"/>
    <row r="4157" s="23" customFormat="1"/>
    <row r="4158" s="23" customFormat="1"/>
    <row r="4159" s="23" customFormat="1"/>
    <row r="4160" s="23" customFormat="1"/>
    <row r="4161" s="23" customFormat="1"/>
    <row r="4162" s="23" customFormat="1"/>
    <row r="4163" s="23" customFormat="1"/>
    <row r="4164" s="23" customFormat="1"/>
    <row r="4165" s="23" customFormat="1"/>
    <row r="4166" s="23" customFormat="1"/>
    <row r="4167" s="23" customFormat="1"/>
    <row r="4168" s="23" customFormat="1"/>
    <row r="4169" s="23" customFormat="1"/>
    <row r="4170" s="23" customFormat="1"/>
    <row r="4171" s="23" customFormat="1"/>
    <row r="4172" s="23" customFormat="1"/>
    <row r="4173" s="23" customFormat="1"/>
    <row r="4174" s="23" customFormat="1"/>
    <row r="4175" s="23" customFormat="1"/>
    <row r="4176" s="23" customFormat="1"/>
    <row r="4177" s="23" customFormat="1"/>
    <row r="4178" s="23" customFormat="1"/>
    <row r="4179" s="23" customFormat="1"/>
    <row r="4180" s="23" customFormat="1"/>
    <row r="4181" s="23" customFormat="1"/>
    <row r="4182" s="23" customFormat="1"/>
    <row r="4183" s="23" customFormat="1"/>
    <row r="4184" s="23" customFormat="1"/>
    <row r="4185" s="23" customFormat="1"/>
    <row r="4186" s="23" customFormat="1"/>
    <row r="4187" s="23" customFormat="1"/>
    <row r="4188" s="23" customFormat="1"/>
    <row r="4189" s="23" customFormat="1"/>
    <row r="4190" s="23" customFormat="1"/>
    <row r="4191" s="23" customFormat="1"/>
    <row r="4192" s="23" customFormat="1"/>
    <row r="4193" s="23" customFormat="1"/>
    <row r="4194" s="23" customFormat="1"/>
    <row r="4195" s="23" customFormat="1"/>
    <row r="4196" s="23" customFormat="1"/>
    <row r="4197" s="23" customFormat="1"/>
    <row r="4198" s="23" customFormat="1"/>
    <row r="4199" s="23" customFormat="1"/>
    <row r="4200" s="23" customFormat="1"/>
    <row r="4201" s="23" customFormat="1"/>
    <row r="4202" s="23" customFormat="1"/>
    <row r="4203" s="23" customFormat="1"/>
    <row r="4204" s="23" customFormat="1"/>
    <row r="4205" s="23" customFormat="1"/>
    <row r="4206" s="23" customFormat="1"/>
    <row r="4207" s="23" customFormat="1"/>
    <row r="4208" s="23" customFormat="1"/>
    <row r="4209" s="23" customFormat="1"/>
    <row r="4210" s="23" customFormat="1"/>
    <row r="4211" s="23" customFormat="1"/>
    <row r="4212" s="23" customFormat="1"/>
    <row r="4213" s="23" customFormat="1"/>
    <row r="4214" s="23" customFormat="1"/>
    <row r="4215" s="23" customFormat="1"/>
    <row r="4216" s="23" customFormat="1"/>
    <row r="4217" s="23" customFormat="1"/>
    <row r="4218" s="23" customFormat="1"/>
    <row r="4219" s="23" customFormat="1"/>
    <row r="4220" s="23" customFormat="1"/>
    <row r="4221" s="23" customFormat="1"/>
    <row r="4222" s="23" customFormat="1"/>
    <row r="4223" s="23" customFormat="1"/>
    <row r="4224" s="23" customFormat="1"/>
    <row r="4225" s="23" customFormat="1"/>
    <row r="4226" s="23" customFormat="1"/>
    <row r="4227" s="23" customFormat="1"/>
    <row r="4228" s="23" customFormat="1"/>
    <row r="4229" s="23" customFormat="1"/>
    <row r="4230" s="23" customFormat="1"/>
    <row r="4231" s="23" customFormat="1"/>
    <row r="4232" s="23" customFormat="1"/>
    <row r="4233" s="23" customFormat="1"/>
    <row r="4234" s="23" customFormat="1"/>
    <row r="4235" s="23" customFormat="1"/>
    <row r="4236" s="23" customFormat="1"/>
    <row r="4237" s="23" customFormat="1"/>
    <row r="4238" s="23" customFormat="1"/>
    <row r="4239" s="23" customFormat="1"/>
    <row r="4240" s="23" customFormat="1"/>
    <row r="4241" s="23" customFormat="1"/>
    <row r="4242" s="23" customFormat="1"/>
    <row r="4243" s="23" customFormat="1"/>
    <row r="4244" s="23" customFormat="1"/>
    <row r="4245" s="23" customFormat="1"/>
    <row r="4246" s="23" customFormat="1"/>
    <row r="4247" s="23" customFormat="1"/>
    <row r="4248" s="23" customFormat="1"/>
    <row r="4249" s="23" customFormat="1"/>
    <row r="4250" s="23" customFormat="1"/>
    <row r="4251" s="23" customFormat="1"/>
    <row r="4252" s="23" customFormat="1"/>
    <row r="4253" s="23" customFormat="1"/>
    <row r="4254" s="23" customFormat="1"/>
    <row r="4255" s="23" customFormat="1"/>
    <row r="4256" s="23" customFormat="1"/>
    <row r="4257" s="23" customFormat="1"/>
    <row r="4258" s="23" customFormat="1"/>
    <row r="4259" s="23" customFormat="1"/>
    <row r="4260" s="23" customFormat="1"/>
    <row r="4261" s="23" customFormat="1"/>
    <row r="4262" s="23" customFormat="1"/>
    <row r="4263" s="23" customFormat="1"/>
    <row r="4264" s="23" customFormat="1"/>
    <row r="4265" s="23" customFormat="1"/>
    <row r="4266" s="23" customFormat="1"/>
    <row r="4267" s="23" customFormat="1"/>
    <row r="4268" s="23" customFormat="1"/>
    <row r="4269" s="23" customFormat="1"/>
    <row r="4270" s="23" customFormat="1"/>
    <row r="4271" s="23" customFormat="1"/>
    <row r="4272" s="23" customFormat="1"/>
    <row r="4273" s="23" customFormat="1"/>
    <row r="4274" s="23" customFormat="1"/>
    <row r="4275" s="23" customFormat="1"/>
    <row r="4276" s="23" customFormat="1"/>
    <row r="4277" s="23" customFormat="1"/>
    <row r="4278" s="23" customFormat="1"/>
    <row r="4279" s="23" customFormat="1"/>
    <row r="4280" s="23" customFormat="1"/>
    <row r="4281" s="23" customFormat="1"/>
    <row r="4282" s="23" customFormat="1"/>
    <row r="4283" s="23" customFormat="1"/>
    <row r="4284" s="23" customFormat="1"/>
    <row r="4285" s="23" customFormat="1"/>
    <row r="4286" s="23" customFormat="1"/>
    <row r="4287" s="23" customFormat="1"/>
    <row r="4288" s="23" customFormat="1"/>
    <row r="4289" s="23" customFormat="1"/>
    <row r="4290" s="23" customFormat="1"/>
    <row r="4291" s="23" customFormat="1"/>
    <row r="4292" s="23" customFormat="1"/>
    <row r="4293" s="23" customFormat="1"/>
    <row r="4294" s="23" customFormat="1"/>
    <row r="4295" s="23" customFormat="1"/>
    <row r="4296" s="23" customFormat="1"/>
    <row r="4297" s="23" customFormat="1"/>
    <row r="4298" s="23" customFormat="1"/>
    <row r="4299" s="23" customFormat="1"/>
    <row r="4300" s="23" customFormat="1"/>
    <row r="4301" s="23" customFormat="1"/>
    <row r="4302" s="23" customFormat="1"/>
    <row r="4303" s="23" customFormat="1"/>
    <row r="4304" s="23" customFormat="1"/>
    <row r="4305" s="23" customFormat="1"/>
    <row r="4306" s="23" customFormat="1"/>
    <row r="4307" s="23" customFormat="1"/>
    <row r="4308" s="23" customFormat="1"/>
    <row r="4309" s="23" customFormat="1"/>
    <row r="4310" s="23" customFormat="1"/>
    <row r="4311" s="23" customFormat="1"/>
    <row r="4312" s="23" customFormat="1"/>
    <row r="4313" s="23" customFormat="1"/>
    <row r="4314" s="23" customFormat="1"/>
    <row r="4315" s="23" customFormat="1"/>
    <row r="4316" s="23" customFormat="1"/>
    <row r="4317" s="23" customFormat="1"/>
    <row r="4318" s="23" customFormat="1"/>
    <row r="4319" s="23" customFormat="1"/>
    <row r="4320" s="23" customFormat="1"/>
    <row r="4321" s="23" customFormat="1"/>
    <row r="4322" s="23" customFormat="1"/>
    <row r="4323" s="23" customFormat="1"/>
    <row r="4324" s="23" customFormat="1"/>
    <row r="4325" s="23" customFormat="1"/>
    <row r="4326" s="23" customFormat="1"/>
    <row r="4327" s="23" customFormat="1"/>
    <row r="4328" s="23" customFormat="1"/>
    <row r="4329" s="23" customFormat="1"/>
    <row r="4330" s="23" customFormat="1"/>
    <row r="4331" s="23" customFormat="1"/>
    <row r="4332" s="23" customFormat="1"/>
    <row r="4333" s="23" customFormat="1"/>
    <row r="4334" s="23" customFormat="1"/>
    <row r="4335" s="23" customFormat="1"/>
    <row r="4336" s="23" customFormat="1"/>
    <row r="4337" s="23" customFormat="1"/>
    <row r="4338" s="23" customFormat="1"/>
    <row r="4339" s="23" customFormat="1"/>
    <row r="4340" s="23" customFormat="1"/>
    <row r="4341" s="23" customFormat="1"/>
    <row r="4342" s="23" customFormat="1"/>
    <row r="4343" s="23" customFormat="1"/>
    <row r="4344" s="23" customFormat="1"/>
    <row r="4345" s="23" customFormat="1"/>
    <row r="4346" s="23" customFormat="1"/>
    <row r="4347" s="23" customFormat="1"/>
    <row r="4348" s="23" customFormat="1"/>
    <row r="4349" s="23" customFormat="1"/>
    <row r="4350" s="23" customFormat="1"/>
    <row r="4351" s="23" customFormat="1"/>
    <row r="4352" s="23" customFormat="1"/>
    <row r="4353" s="23" customFormat="1"/>
    <row r="4354" s="23" customFormat="1"/>
    <row r="4355" s="23" customFormat="1"/>
    <row r="4356" s="23" customFormat="1"/>
    <row r="4357" s="23" customFormat="1"/>
    <row r="4358" s="23" customFormat="1"/>
    <row r="4359" s="23" customFormat="1"/>
    <row r="4360" s="23" customFormat="1"/>
    <row r="4361" s="23" customFormat="1"/>
    <row r="4362" s="23" customFormat="1"/>
    <row r="4363" s="23" customFormat="1"/>
    <row r="4364" s="23" customFormat="1"/>
    <row r="4365" s="23" customFormat="1"/>
    <row r="4366" s="23" customFormat="1"/>
    <row r="4367" s="23" customFormat="1"/>
    <row r="4368" s="23" customFormat="1"/>
    <row r="4369" s="23" customFormat="1"/>
    <row r="4370" s="23" customFormat="1"/>
    <row r="4371" s="23" customFormat="1"/>
    <row r="4372" s="23" customFormat="1"/>
    <row r="4373" s="23" customFormat="1"/>
    <row r="4374" s="23" customFormat="1"/>
    <row r="4375" s="23" customFormat="1"/>
    <row r="4376" s="23" customFormat="1"/>
    <row r="4377" s="23" customFormat="1"/>
    <row r="4378" s="23" customFormat="1"/>
    <row r="4379" s="23" customFormat="1"/>
    <row r="4380" s="23" customFormat="1"/>
    <row r="4381" s="23" customFormat="1"/>
    <row r="4382" s="23" customFormat="1"/>
    <row r="4383" s="23" customFormat="1"/>
    <row r="4384" s="23" customFormat="1"/>
    <row r="4385" s="23" customFormat="1"/>
    <row r="4386" s="23" customFormat="1"/>
    <row r="4387" s="23" customFormat="1"/>
    <row r="4388" s="23" customFormat="1"/>
    <row r="4389" s="23" customFormat="1"/>
    <row r="4390" s="23" customFormat="1"/>
    <row r="4391" s="23" customFormat="1"/>
    <row r="4392" s="23" customFormat="1"/>
    <row r="4393" s="23" customFormat="1"/>
    <row r="4394" s="23" customFormat="1"/>
    <row r="4395" s="23" customFormat="1"/>
    <row r="4396" s="23" customFormat="1"/>
    <row r="4397" s="23" customFormat="1"/>
    <row r="4398" s="23" customFormat="1"/>
    <row r="4399" s="23" customFormat="1"/>
    <row r="4400" s="23" customFormat="1"/>
    <row r="4401" s="23" customFormat="1"/>
    <row r="4402" s="23" customFormat="1"/>
    <row r="4403" s="23" customFormat="1"/>
    <row r="4404" s="23" customFormat="1"/>
    <row r="4405" s="23" customFormat="1"/>
    <row r="4406" s="23" customFormat="1"/>
    <row r="4407" s="23" customFormat="1"/>
    <row r="4408" s="23" customFormat="1"/>
    <row r="4409" s="23" customFormat="1"/>
    <row r="4410" s="23" customFormat="1"/>
    <row r="4411" s="23" customFormat="1"/>
    <row r="4412" s="23" customFormat="1"/>
    <row r="4413" s="23" customFormat="1"/>
    <row r="4414" s="23" customFormat="1"/>
    <row r="4415" s="23" customFormat="1"/>
    <row r="4416" s="23" customFormat="1"/>
    <row r="4417" s="23" customFormat="1"/>
    <row r="4418" s="23" customFormat="1"/>
    <row r="4419" s="23" customFormat="1"/>
    <row r="4420" s="23" customFormat="1"/>
    <row r="4421" s="23" customFormat="1"/>
    <row r="4422" s="23" customFormat="1"/>
    <row r="4423" s="23" customFormat="1"/>
    <row r="4424" s="23" customFormat="1"/>
    <row r="4425" s="23" customFormat="1"/>
    <row r="4426" s="23" customFormat="1"/>
    <row r="4427" s="23" customFormat="1"/>
    <row r="4428" s="23" customFormat="1"/>
    <row r="4429" s="23" customFormat="1"/>
    <row r="4430" s="23" customFormat="1"/>
    <row r="4431" s="23" customFormat="1"/>
    <row r="4432" s="23" customFormat="1"/>
    <row r="4433" s="23" customFormat="1"/>
    <row r="4434" s="23" customFormat="1"/>
    <row r="4435" s="23" customFormat="1"/>
    <row r="4436" s="23" customFormat="1"/>
    <row r="4437" s="23" customFormat="1"/>
    <row r="4438" s="23" customFormat="1"/>
    <row r="4439" s="23" customFormat="1"/>
    <row r="4440" s="23" customFormat="1"/>
    <row r="4441" s="23" customFormat="1"/>
    <row r="4442" s="23" customFormat="1"/>
    <row r="4443" s="23" customFormat="1"/>
    <row r="4444" s="23" customFormat="1"/>
    <row r="4445" s="23" customFormat="1"/>
    <row r="4446" s="23" customFormat="1"/>
    <row r="4447" s="23" customFormat="1"/>
    <row r="4448" s="23" customFormat="1"/>
    <row r="4449" s="23" customFormat="1"/>
    <row r="4450" s="23" customFormat="1"/>
    <row r="4451" s="23" customFormat="1"/>
    <row r="4452" s="23" customFormat="1"/>
    <row r="4453" s="23" customFormat="1"/>
    <row r="4454" s="23" customFormat="1"/>
    <row r="4455" s="23" customFormat="1"/>
    <row r="4456" s="23" customFormat="1"/>
    <row r="4457" s="23" customFormat="1"/>
    <row r="4458" s="23" customFormat="1"/>
    <row r="4459" s="23" customFormat="1"/>
    <row r="4460" s="23" customFormat="1"/>
    <row r="4461" s="23" customFormat="1"/>
    <row r="4462" s="23" customFormat="1"/>
    <row r="4463" s="23" customFormat="1"/>
    <row r="4464" s="23" customFormat="1"/>
    <row r="4465" s="23" customFormat="1"/>
    <row r="4466" s="23" customFormat="1"/>
    <row r="4467" s="23" customFormat="1"/>
    <row r="4468" s="23" customFormat="1"/>
    <row r="4469" s="23" customFormat="1"/>
    <row r="4470" s="23" customFormat="1"/>
    <row r="4471" s="23" customFormat="1"/>
    <row r="4472" s="23" customFormat="1"/>
    <row r="4473" s="23" customFormat="1"/>
    <row r="4474" s="23" customFormat="1"/>
    <row r="4475" s="23" customFormat="1"/>
    <row r="4476" s="23" customFormat="1"/>
    <row r="4477" s="23" customFormat="1"/>
    <row r="4478" s="23" customFormat="1"/>
    <row r="4479" s="23" customFormat="1"/>
    <row r="4480" s="23" customFormat="1"/>
    <row r="4481" s="23" customFormat="1"/>
    <row r="4482" s="23" customFormat="1"/>
    <row r="4483" s="23" customFormat="1"/>
    <row r="4484" s="23" customFormat="1"/>
    <row r="4485" s="23" customFormat="1"/>
    <row r="4486" s="23" customFormat="1"/>
    <row r="4487" s="23" customFormat="1"/>
    <row r="4488" s="23" customFormat="1"/>
    <row r="4489" s="23" customFormat="1"/>
    <row r="4490" s="23" customFormat="1"/>
    <row r="4491" s="23" customFormat="1"/>
    <row r="4492" s="23" customFormat="1"/>
    <row r="4493" s="23" customFormat="1"/>
    <row r="4494" s="23" customFormat="1"/>
    <row r="4495" s="23" customFormat="1"/>
    <row r="4496" s="23" customFormat="1"/>
    <row r="4497" s="23" customFormat="1"/>
    <row r="4498" s="23" customFormat="1"/>
    <row r="4499" s="23" customFormat="1"/>
    <row r="4500" s="23" customFormat="1"/>
    <row r="4501" s="23" customFormat="1"/>
    <row r="4502" s="23" customFormat="1"/>
    <row r="4503" s="23" customFormat="1"/>
    <row r="4504" s="23" customFormat="1"/>
    <row r="4505" s="23" customFormat="1"/>
    <row r="4506" s="23" customFormat="1"/>
    <row r="4507" s="23" customFormat="1"/>
    <row r="4508" s="23" customFormat="1"/>
    <row r="4509" s="23" customFormat="1"/>
    <row r="4510" s="23" customFormat="1"/>
    <row r="4511" s="23" customFormat="1"/>
    <row r="4512" s="23" customFormat="1"/>
    <row r="4513" s="23" customFormat="1"/>
    <row r="4514" s="23" customFormat="1"/>
    <row r="4515" s="23" customFormat="1"/>
    <row r="4516" s="23" customFormat="1"/>
    <row r="4517" s="23" customFormat="1"/>
    <row r="4518" s="23" customFormat="1"/>
    <row r="4519" s="23" customFormat="1"/>
    <row r="4520" s="23" customFormat="1"/>
    <row r="4521" s="23" customFormat="1"/>
    <row r="4522" s="23" customFormat="1"/>
    <row r="4523" s="23" customFormat="1"/>
    <row r="4524" s="23" customFormat="1"/>
    <row r="4525" s="23" customFormat="1"/>
    <row r="4526" s="23" customFormat="1"/>
    <row r="4527" s="23" customFormat="1"/>
    <row r="4528" s="23" customFormat="1"/>
    <row r="4529" s="23" customFormat="1"/>
    <row r="4530" s="23" customFormat="1"/>
    <row r="4531" s="23" customFormat="1"/>
    <row r="4532" s="23" customFormat="1"/>
    <row r="4533" s="23" customFormat="1"/>
    <row r="4534" s="23" customFormat="1"/>
    <row r="4535" s="23" customFormat="1"/>
    <row r="4536" s="23" customFormat="1"/>
    <row r="4537" s="23" customFormat="1"/>
    <row r="4538" s="23" customFormat="1"/>
    <row r="4539" s="23" customFormat="1"/>
    <row r="4540" s="23" customFormat="1"/>
    <row r="4541" s="23" customFormat="1"/>
    <row r="4542" s="23" customFormat="1"/>
    <row r="4543" s="23" customFormat="1"/>
    <row r="4544" s="23" customFormat="1"/>
    <row r="4545" s="23" customFormat="1"/>
    <row r="4546" s="23" customFormat="1"/>
    <row r="4547" s="23" customFormat="1"/>
    <row r="4548" s="23" customFormat="1"/>
    <row r="4549" s="23" customFormat="1"/>
    <row r="4550" s="23" customFormat="1"/>
    <row r="4551" s="23" customFormat="1"/>
    <row r="4552" s="23" customFormat="1"/>
    <row r="4553" s="23" customFormat="1"/>
    <row r="4554" s="23" customFormat="1"/>
    <row r="4555" s="23" customFormat="1"/>
    <row r="4556" s="23" customFormat="1"/>
    <row r="4557" s="23" customFormat="1"/>
    <row r="4558" s="23" customFormat="1"/>
    <row r="4559" s="23" customFormat="1"/>
    <row r="4560" s="23" customFormat="1"/>
    <row r="4561" s="23" customFormat="1"/>
    <row r="4562" s="23" customFormat="1"/>
    <row r="4563" s="23" customFormat="1"/>
    <row r="4564" s="23" customFormat="1"/>
    <row r="4565" s="23" customFormat="1"/>
    <row r="4566" s="23" customFormat="1"/>
    <row r="4567" s="23" customFormat="1"/>
    <row r="4568" s="23" customFormat="1"/>
    <row r="4569" s="23" customFormat="1"/>
    <row r="4570" s="23" customFormat="1"/>
    <row r="4571" s="23" customFormat="1"/>
    <row r="4572" s="23" customFormat="1"/>
    <row r="4573" s="23" customFormat="1"/>
    <row r="4574" s="23" customFormat="1"/>
    <row r="4575" s="23" customFormat="1"/>
    <row r="4576" s="23" customFormat="1"/>
    <row r="4577" s="23" customFormat="1"/>
    <row r="4578" s="23" customFormat="1"/>
    <row r="4579" s="23" customFormat="1"/>
    <row r="4580" s="23" customFormat="1"/>
    <row r="4581" s="23" customFormat="1"/>
    <row r="4582" s="23" customFormat="1"/>
    <row r="4583" s="23" customFormat="1"/>
    <row r="4584" s="23" customFormat="1"/>
    <row r="4585" s="23" customFormat="1"/>
    <row r="4586" s="23" customFormat="1"/>
    <row r="4587" s="23" customFormat="1"/>
    <row r="4588" s="23" customFormat="1"/>
    <row r="4589" s="23" customFormat="1"/>
    <row r="4590" s="23" customFormat="1"/>
    <row r="4591" s="23" customFormat="1"/>
    <row r="4592" s="23" customFormat="1"/>
    <row r="4593" s="23" customFormat="1"/>
    <row r="4594" s="23" customFormat="1"/>
    <row r="4595" s="23" customFormat="1"/>
    <row r="4596" s="23" customFormat="1"/>
    <row r="4597" s="23" customFormat="1"/>
    <row r="4598" s="23" customFormat="1"/>
    <row r="4599" s="23" customFormat="1"/>
    <row r="4600" s="23" customFormat="1"/>
    <row r="4601" s="23" customFormat="1"/>
    <row r="4602" s="23" customFormat="1"/>
    <row r="4603" s="23" customFormat="1"/>
    <row r="4604" s="23" customFormat="1"/>
    <row r="4605" s="23" customFormat="1"/>
    <row r="4606" s="23" customFormat="1"/>
    <row r="4607" s="23" customFormat="1"/>
    <row r="4608" s="23" customFormat="1"/>
    <row r="4609" s="23" customFormat="1"/>
    <row r="4610" s="23" customFormat="1"/>
    <row r="4611" s="23" customFormat="1"/>
    <row r="4612" s="23" customFormat="1"/>
    <row r="4613" s="23" customFormat="1"/>
    <row r="4614" s="23" customFormat="1"/>
    <row r="4615" s="23" customFormat="1"/>
    <row r="4616" s="23" customFormat="1"/>
    <row r="4617" s="23" customFormat="1"/>
    <row r="4618" s="23" customFormat="1"/>
    <row r="4619" s="23" customFormat="1"/>
    <row r="4620" s="23" customFormat="1"/>
    <row r="4621" s="23" customFormat="1"/>
    <row r="4622" s="23" customFormat="1"/>
    <row r="4623" s="23" customFormat="1"/>
    <row r="4624" s="23" customFormat="1"/>
    <row r="4625" s="23" customFormat="1"/>
    <row r="4626" s="23" customFormat="1"/>
    <row r="4627" s="23" customFormat="1"/>
    <row r="4628" s="23" customFormat="1"/>
    <row r="4629" s="23" customFormat="1"/>
    <row r="4630" s="23" customFormat="1"/>
    <row r="4631" s="23" customFormat="1"/>
    <row r="4632" s="23" customFormat="1"/>
    <row r="4633" s="23" customFormat="1"/>
    <row r="4634" s="23" customFormat="1"/>
    <row r="4635" s="23" customFormat="1"/>
    <row r="4636" s="23" customFormat="1"/>
    <row r="4637" s="23" customFormat="1"/>
    <row r="4638" s="23" customFormat="1"/>
    <row r="4639" s="23" customFormat="1"/>
    <row r="4640" s="23" customFormat="1"/>
    <row r="4641" s="23" customFormat="1"/>
    <row r="4642" s="23" customFormat="1"/>
    <row r="4643" s="23" customFormat="1"/>
    <row r="4644" s="23" customFormat="1"/>
    <row r="4645" s="23" customFormat="1"/>
    <row r="4646" s="23" customFormat="1"/>
    <row r="4647" s="23" customFormat="1"/>
    <row r="4648" s="23" customFormat="1"/>
    <row r="4649" s="23" customFormat="1"/>
    <row r="4650" s="23" customFormat="1"/>
    <row r="4651" s="23" customFormat="1"/>
    <row r="4652" s="23" customFormat="1"/>
    <row r="4653" s="23" customFormat="1"/>
    <row r="4654" s="23" customFormat="1"/>
    <row r="4655" s="23" customFormat="1"/>
    <row r="4656" s="23" customFormat="1"/>
    <row r="4657" s="23" customFormat="1"/>
    <row r="4658" s="23" customFormat="1"/>
    <row r="4659" s="23" customFormat="1"/>
    <row r="4660" s="23" customFormat="1"/>
    <row r="4661" s="23" customFormat="1"/>
    <row r="4662" s="23" customFormat="1"/>
    <row r="4663" s="23" customFormat="1"/>
    <row r="4664" s="23" customFormat="1"/>
    <row r="4665" s="23" customFormat="1"/>
    <row r="4666" s="23" customFormat="1"/>
    <row r="4667" s="23" customFormat="1"/>
    <row r="4668" s="23" customFormat="1"/>
    <row r="4669" s="23" customFormat="1"/>
    <row r="4670" s="23" customFormat="1"/>
    <row r="4671" s="23" customFormat="1"/>
    <row r="4672" s="23" customFormat="1"/>
    <row r="4673" s="23" customFormat="1"/>
    <row r="4674" s="23" customFormat="1"/>
    <row r="4675" s="23" customFormat="1"/>
    <row r="4676" s="23" customFormat="1"/>
    <row r="4677" s="23" customFormat="1"/>
    <row r="4678" s="23" customFormat="1"/>
    <row r="4679" s="23" customFormat="1"/>
    <row r="4680" s="23" customFormat="1"/>
    <row r="4681" s="23" customFormat="1"/>
    <row r="4682" s="23" customFormat="1"/>
    <row r="4683" s="23" customFormat="1"/>
    <row r="4684" s="23" customFormat="1"/>
    <row r="4685" s="23" customFormat="1"/>
    <row r="4686" s="23" customFormat="1"/>
    <row r="4687" s="23" customFormat="1"/>
    <row r="4688" s="23" customFormat="1"/>
    <row r="4689" s="23" customFormat="1"/>
    <row r="4690" s="23" customFormat="1"/>
    <row r="4691" s="23" customFormat="1"/>
    <row r="4692" s="23" customFormat="1"/>
    <row r="4693" s="23" customFormat="1"/>
    <row r="4694" s="23" customFormat="1"/>
    <row r="4695" s="23" customFormat="1"/>
    <row r="4696" s="23" customFormat="1"/>
    <row r="4697" s="23" customFormat="1"/>
    <row r="4698" s="23" customFormat="1"/>
    <row r="4699" s="23" customFormat="1"/>
    <row r="4700" s="23" customFormat="1"/>
    <row r="4701" s="23" customFormat="1"/>
    <row r="4702" s="23" customFormat="1"/>
    <row r="4703" s="23" customFormat="1"/>
    <row r="4704" s="23" customFormat="1"/>
    <row r="4705" s="23" customFormat="1"/>
    <row r="4706" s="23" customFormat="1"/>
    <row r="4707" s="23" customFormat="1"/>
    <row r="4708" s="23" customFormat="1"/>
    <row r="4709" s="23" customFormat="1"/>
    <row r="4710" s="23" customFormat="1"/>
    <row r="4711" s="23" customFormat="1"/>
    <row r="4712" s="23" customFormat="1"/>
    <row r="4713" s="23" customFormat="1"/>
    <row r="4714" s="23" customFormat="1"/>
    <row r="4715" s="23" customFormat="1"/>
    <row r="4716" s="23" customFormat="1"/>
    <row r="4717" s="23" customFormat="1"/>
    <row r="4718" s="23" customFormat="1"/>
    <row r="4719" s="23" customFormat="1"/>
    <row r="4720" s="23" customFormat="1"/>
    <row r="4721" s="23" customFormat="1"/>
    <row r="4722" s="23" customFormat="1"/>
    <row r="4723" s="23" customFormat="1"/>
    <row r="4724" s="23" customFormat="1"/>
    <row r="4725" s="23" customFormat="1"/>
    <row r="4726" s="23" customFormat="1"/>
    <row r="4727" s="23" customFormat="1"/>
    <row r="4728" s="23" customFormat="1"/>
    <row r="4729" s="23" customFormat="1"/>
    <row r="4730" s="23" customFormat="1"/>
    <row r="4731" s="23" customFormat="1"/>
    <row r="4732" s="23" customFormat="1"/>
    <row r="4733" s="23" customFormat="1"/>
    <row r="4734" s="23" customFormat="1"/>
    <row r="4735" s="23" customFormat="1"/>
    <row r="4736" s="23" customFormat="1"/>
    <row r="4737" s="23" customFormat="1"/>
    <row r="4738" s="23" customFormat="1"/>
    <row r="4739" s="23" customFormat="1"/>
    <row r="4740" s="23" customFormat="1"/>
    <row r="4741" s="23" customFormat="1"/>
    <row r="4742" s="23" customFormat="1"/>
    <row r="4743" s="23" customFormat="1"/>
    <row r="4744" s="23" customFormat="1"/>
    <row r="4745" s="23" customFormat="1"/>
    <row r="4746" s="23" customFormat="1"/>
    <row r="4747" s="23" customFormat="1"/>
    <row r="4748" s="23" customFormat="1"/>
    <row r="4749" s="23" customFormat="1"/>
    <row r="4750" s="23" customFormat="1"/>
    <row r="4751" s="23" customFormat="1"/>
    <row r="4752" s="23" customFormat="1"/>
    <row r="4753" s="23" customFormat="1"/>
    <row r="4754" s="23" customFormat="1"/>
    <row r="4755" s="23" customFormat="1"/>
    <row r="4756" s="23" customFormat="1"/>
    <row r="4757" s="23" customFormat="1"/>
    <row r="4758" s="23" customFormat="1"/>
    <row r="4759" s="23" customFormat="1"/>
    <row r="4760" s="23" customFormat="1"/>
    <row r="4761" s="23" customFormat="1"/>
    <row r="4762" s="23" customFormat="1"/>
    <row r="4763" s="23" customFormat="1"/>
    <row r="4764" s="23" customFormat="1"/>
    <row r="4765" s="23" customFormat="1"/>
    <row r="4766" s="23" customFormat="1"/>
    <row r="4767" s="23" customFormat="1"/>
    <row r="4768" s="23" customFormat="1"/>
    <row r="4769" s="23" customFormat="1"/>
    <row r="4770" s="23" customFormat="1"/>
    <row r="4771" s="23" customFormat="1"/>
    <row r="4772" s="23" customFormat="1"/>
    <row r="4773" s="23" customFormat="1"/>
    <row r="4774" s="23" customFormat="1"/>
    <row r="4775" s="23" customFormat="1"/>
    <row r="4776" s="23" customFormat="1"/>
    <row r="4777" s="23" customFormat="1"/>
    <row r="4778" s="23" customFormat="1"/>
    <row r="4779" s="23" customFormat="1"/>
    <row r="4780" s="23" customFormat="1"/>
    <row r="4781" s="23" customFormat="1"/>
    <row r="4782" s="23" customFormat="1"/>
    <row r="4783" s="23" customFormat="1"/>
    <row r="4784" s="23" customFormat="1"/>
    <row r="4785" s="23" customFormat="1"/>
    <row r="4786" s="23" customFormat="1"/>
    <row r="4787" s="23" customFormat="1"/>
    <row r="4788" s="23" customFormat="1"/>
    <row r="4789" s="23" customFormat="1"/>
    <row r="4790" s="23" customFormat="1"/>
    <row r="4791" s="23" customFormat="1"/>
    <row r="4792" s="23" customFormat="1"/>
    <row r="4793" s="23" customFormat="1"/>
    <row r="4794" s="23" customFormat="1"/>
    <row r="4795" s="23" customFormat="1"/>
    <row r="4796" s="23" customFormat="1"/>
    <row r="4797" s="23" customFormat="1"/>
    <row r="4798" s="23" customFormat="1"/>
    <row r="4799" s="23" customFormat="1"/>
    <row r="4800" s="23" customFormat="1"/>
    <row r="4801" s="23" customFormat="1"/>
    <row r="4802" s="23" customFormat="1"/>
    <row r="4803" s="23" customFormat="1"/>
    <row r="4804" s="23" customFormat="1"/>
    <row r="4805" s="23" customFormat="1"/>
    <row r="4806" s="23" customFormat="1"/>
    <row r="4807" s="23" customFormat="1"/>
    <row r="4808" s="23" customFormat="1"/>
    <row r="4809" s="23" customFormat="1"/>
    <row r="4810" s="23" customFormat="1"/>
    <row r="4811" s="23" customFormat="1"/>
    <row r="4812" s="23" customFormat="1"/>
    <row r="4813" s="23" customFormat="1"/>
    <row r="4814" s="23" customFormat="1"/>
    <row r="4815" s="23" customFormat="1"/>
    <row r="4816" s="23" customFormat="1"/>
    <row r="4817" s="23" customFormat="1"/>
    <row r="4818" s="23" customFormat="1"/>
    <row r="4819" s="23" customFormat="1"/>
    <row r="4820" s="23" customFormat="1"/>
    <row r="4821" s="23" customFormat="1"/>
    <row r="4822" s="23" customFormat="1"/>
    <row r="4823" s="23" customFormat="1"/>
    <row r="4824" s="23" customFormat="1"/>
    <row r="4825" s="23" customFormat="1"/>
    <row r="4826" s="23" customFormat="1"/>
    <row r="4827" s="23" customFormat="1"/>
    <row r="4828" s="23" customFormat="1"/>
    <row r="4829" s="23" customFormat="1"/>
    <row r="4830" s="23" customFormat="1"/>
    <row r="4831" s="23" customFormat="1"/>
    <row r="4832" s="23" customFormat="1"/>
    <row r="4833" s="23" customFormat="1"/>
    <row r="4834" s="23" customFormat="1"/>
    <row r="4835" s="23" customFormat="1"/>
    <row r="4836" s="23" customFormat="1"/>
    <row r="4837" s="23" customFormat="1"/>
    <row r="4838" s="23" customFormat="1"/>
    <row r="4839" s="23" customFormat="1"/>
    <row r="4840" s="23" customFormat="1"/>
    <row r="4841" s="23" customFormat="1"/>
    <row r="4842" s="23" customFormat="1"/>
    <row r="4843" s="23" customFormat="1"/>
    <row r="4844" s="23" customFormat="1"/>
    <row r="4845" s="23" customFormat="1"/>
    <row r="4846" s="23" customFormat="1"/>
    <row r="4847" s="23" customFormat="1"/>
    <row r="4848" s="23" customFormat="1"/>
    <row r="4849" s="23" customFormat="1"/>
    <row r="4850" s="23" customFormat="1"/>
    <row r="4851" s="23" customFormat="1"/>
    <row r="4852" s="23" customFormat="1"/>
    <row r="4853" s="23" customFormat="1"/>
    <row r="4854" s="23" customFormat="1"/>
    <row r="4855" s="23" customFormat="1"/>
    <row r="4856" s="23" customFormat="1"/>
    <row r="4857" s="23" customFormat="1"/>
    <row r="4858" s="23" customFormat="1"/>
    <row r="4859" s="23" customFormat="1"/>
    <row r="4860" s="23" customFormat="1"/>
    <row r="4861" s="23" customFormat="1"/>
    <row r="4862" s="23" customFormat="1"/>
    <row r="4863" s="23" customFormat="1"/>
    <row r="4864" s="23" customFormat="1"/>
    <row r="4865" s="23" customFormat="1"/>
    <row r="4866" s="23" customFormat="1"/>
    <row r="4867" s="23" customFormat="1"/>
    <row r="4868" s="23" customFormat="1"/>
    <row r="4869" s="23" customFormat="1"/>
    <row r="4870" s="23" customFormat="1"/>
    <row r="4871" s="23" customFormat="1"/>
    <row r="4872" s="23" customFormat="1"/>
    <row r="4873" s="23" customFormat="1"/>
    <row r="4874" s="23" customFormat="1"/>
    <row r="4875" s="23" customFormat="1"/>
    <row r="4876" s="23" customFormat="1"/>
    <row r="4877" s="23" customFormat="1"/>
    <row r="4878" s="23" customFormat="1"/>
    <row r="4879" s="23" customFormat="1"/>
    <row r="4880" s="23" customFormat="1"/>
    <row r="4881" s="23" customFormat="1"/>
    <row r="4882" s="23" customFormat="1"/>
    <row r="4883" s="23" customFormat="1"/>
    <row r="4884" s="23" customFormat="1"/>
    <row r="4885" s="23" customFormat="1"/>
    <row r="4886" s="23" customFormat="1"/>
    <row r="4887" s="23" customFormat="1"/>
    <row r="4888" s="23" customFormat="1"/>
    <row r="4889" s="23" customFormat="1"/>
    <row r="4890" s="23" customFormat="1"/>
    <row r="4891" s="23" customFormat="1"/>
    <row r="4892" s="23" customFormat="1"/>
    <row r="4893" s="23" customFormat="1"/>
    <row r="4894" s="23" customFormat="1"/>
    <row r="4895" s="23" customFormat="1"/>
    <row r="4896" s="23" customFormat="1"/>
    <row r="4897" s="23" customFormat="1"/>
    <row r="4898" s="23" customFormat="1"/>
    <row r="4899" s="23" customFormat="1"/>
    <row r="4900" s="23" customFormat="1"/>
    <row r="4901" s="23" customFormat="1"/>
    <row r="4902" s="23" customFormat="1"/>
    <row r="4903" s="23" customFormat="1"/>
    <row r="4904" s="23" customFormat="1"/>
    <row r="4905" s="23" customFormat="1"/>
    <row r="4906" s="23" customFormat="1"/>
    <row r="4907" s="23" customFormat="1"/>
    <row r="4908" s="23" customFormat="1"/>
    <row r="4909" s="23" customFormat="1"/>
    <row r="4910" s="23" customFormat="1"/>
    <row r="4911" s="23" customFormat="1"/>
    <row r="4912" s="23" customFormat="1"/>
    <row r="4913" s="23" customFormat="1"/>
    <row r="4914" s="23" customFormat="1"/>
    <row r="4915" s="23" customFormat="1"/>
    <row r="4916" s="23" customFormat="1"/>
    <row r="4917" s="23" customFormat="1"/>
    <row r="4918" s="23" customFormat="1"/>
    <row r="4919" s="23" customFormat="1"/>
    <row r="4920" s="23" customFormat="1"/>
    <row r="4921" s="23" customFormat="1"/>
    <row r="4922" s="23" customFormat="1"/>
    <row r="4923" s="23" customFormat="1"/>
    <row r="4924" s="23" customFormat="1"/>
    <row r="4925" s="23" customFormat="1"/>
    <row r="4926" s="23" customFormat="1"/>
    <row r="4927" s="23" customFormat="1"/>
    <row r="4928" s="23" customFormat="1"/>
    <row r="4929" s="23" customFormat="1"/>
    <row r="4930" s="23" customFormat="1"/>
    <row r="4931" s="23" customFormat="1"/>
    <row r="4932" s="23" customFormat="1"/>
    <row r="4933" s="23" customFormat="1"/>
    <row r="4934" s="23" customFormat="1"/>
    <row r="4935" s="23" customFormat="1"/>
    <row r="4936" s="23" customFormat="1"/>
    <row r="4937" s="23" customFormat="1"/>
    <row r="4938" s="23" customFormat="1"/>
    <row r="4939" s="23" customFormat="1"/>
    <row r="4940" s="23" customFormat="1"/>
    <row r="4941" s="23" customFormat="1"/>
    <row r="4942" s="23" customFormat="1"/>
    <row r="4943" s="23" customFormat="1"/>
    <row r="4944" s="23" customFormat="1"/>
    <row r="4945" s="23" customFormat="1"/>
    <row r="4946" s="23" customFormat="1"/>
    <row r="4947" s="23" customFormat="1"/>
    <row r="4948" s="23" customFormat="1"/>
    <row r="4949" s="23" customFormat="1"/>
    <row r="4950" s="23" customFormat="1"/>
    <row r="4951" s="23" customFormat="1"/>
    <row r="4952" s="23" customFormat="1"/>
    <row r="4953" s="23" customFormat="1"/>
    <row r="4954" s="23" customFormat="1"/>
    <row r="4955" s="23" customFormat="1"/>
    <row r="4956" s="23" customFormat="1"/>
    <row r="4957" s="23" customFormat="1"/>
    <row r="4958" s="23" customFormat="1"/>
    <row r="4959" s="23" customFormat="1"/>
    <row r="4960" s="23" customFormat="1"/>
    <row r="4961" s="23" customFormat="1"/>
    <row r="4962" s="23" customFormat="1"/>
    <row r="4963" s="23" customFormat="1"/>
    <row r="4964" s="23" customFormat="1"/>
    <row r="4965" s="23" customFormat="1"/>
    <row r="4966" s="23" customFormat="1"/>
    <row r="4967" s="23" customFormat="1"/>
    <row r="4968" s="23" customFormat="1"/>
    <row r="4969" s="23" customFormat="1"/>
    <row r="4970" s="23" customFormat="1"/>
    <row r="4971" s="23" customFormat="1"/>
    <row r="4972" s="23" customFormat="1"/>
    <row r="4973" s="23" customFormat="1"/>
    <row r="4974" s="23" customFormat="1"/>
    <row r="4975" s="23" customFormat="1"/>
    <row r="4976" s="23" customFormat="1"/>
    <row r="4977" s="23" customFormat="1"/>
    <row r="4978" s="23" customFormat="1"/>
    <row r="4979" s="23" customFormat="1"/>
    <row r="4980" s="23" customFormat="1"/>
    <row r="4981" s="23" customFormat="1"/>
    <row r="4982" s="23" customFormat="1"/>
    <row r="4983" s="23" customFormat="1"/>
    <row r="4984" s="23" customFormat="1"/>
    <row r="4985" s="23" customFormat="1"/>
    <row r="4986" s="23" customFormat="1"/>
    <row r="4987" s="23" customFormat="1"/>
    <row r="4988" s="23" customFormat="1"/>
    <row r="4989" s="23" customFormat="1"/>
    <row r="4990" s="23" customFormat="1"/>
    <row r="4991" s="23" customFormat="1"/>
    <row r="4992" s="23" customFormat="1"/>
    <row r="4993" s="23" customFormat="1"/>
    <row r="4994" s="23" customFormat="1"/>
    <row r="4995" s="23" customFormat="1"/>
    <row r="4996" s="23" customFormat="1"/>
    <row r="4997" s="23" customFormat="1"/>
    <row r="4998" s="23" customFormat="1"/>
    <row r="4999" s="23" customFormat="1"/>
  </sheetData>
  <mergeCells count="31">
    <mergeCell ref="AB8:AB9"/>
    <mergeCell ref="A1:A2"/>
    <mergeCell ref="Q8:Q9"/>
    <mergeCell ref="S8:S9"/>
    <mergeCell ref="T8:T9"/>
    <mergeCell ref="W8:W9"/>
    <mergeCell ref="X8:X9"/>
    <mergeCell ref="Y8:Y9"/>
    <mergeCell ref="I8:I9"/>
    <mergeCell ref="K8:K9"/>
    <mergeCell ref="L8:L9"/>
    <mergeCell ref="M8:M9"/>
    <mergeCell ref="O8:O9"/>
    <mergeCell ref="P8:P9"/>
    <mergeCell ref="B1:AC1"/>
    <mergeCell ref="AC8:AC9"/>
    <mergeCell ref="A8:A9"/>
    <mergeCell ref="B8:B9"/>
    <mergeCell ref="F8:F9"/>
    <mergeCell ref="J8:J9"/>
    <mergeCell ref="N8:N9"/>
    <mergeCell ref="C8:C9"/>
    <mergeCell ref="D8:D9"/>
    <mergeCell ref="E8:E9"/>
    <mergeCell ref="G8:G9"/>
    <mergeCell ref="H8:H9"/>
    <mergeCell ref="Z8:Z9"/>
    <mergeCell ref="AA8:AA9"/>
    <mergeCell ref="U8:U9"/>
    <mergeCell ref="V8:V9"/>
    <mergeCell ref="R8:R9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4999"/>
  <sheetViews>
    <sheetView workbookViewId="0">
      <selection sqref="A1:XFD5"/>
    </sheetView>
  </sheetViews>
  <sheetFormatPr defaultRowHeight="15"/>
  <cols>
    <col min="1" max="1" width="7.7109375" style="22" customWidth="1"/>
    <col min="2" max="5" width="10.7109375" style="22" customWidth="1"/>
    <col min="6" max="12" width="13.28515625" style="22" customWidth="1"/>
    <col min="13" max="14" width="10.7109375" style="22" customWidth="1"/>
    <col min="15" max="16384" width="9.140625" style="22"/>
  </cols>
  <sheetData>
    <row r="1" spans="1:90" ht="31.5" customHeight="1">
      <c r="A1" s="73"/>
      <c r="B1" s="132" t="s">
        <v>4575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4"/>
      <c r="N1" s="75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</row>
    <row r="2" spans="1:90" ht="31.5">
      <c r="A2" s="90"/>
      <c r="B2" s="54" t="s">
        <v>4675</v>
      </c>
      <c r="C2" s="64" t="s">
        <v>4676</v>
      </c>
      <c r="D2" s="64" t="s">
        <v>4677</v>
      </c>
      <c r="E2" s="89" t="s">
        <v>4678</v>
      </c>
      <c r="F2" s="54" t="s">
        <v>4680</v>
      </c>
      <c r="G2" s="55" t="s">
        <v>4679</v>
      </c>
      <c r="H2" s="55" t="s">
        <v>4681</v>
      </c>
      <c r="I2" s="57" t="s">
        <v>4682</v>
      </c>
      <c r="J2" s="84" t="s">
        <v>4683</v>
      </c>
      <c r="K2" s="56" t="s">
        <v>4684</v>
      </c>
      <c r="L2" s="56" t="s">
        <v>4685</v>
      </c>
      <c r="M2" s="57" t="s">
        <v>4686</v>
      </c>
      <c r="N2" s="60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</row>
    <row r="3" spans="1:90" ht="15.75">
      <c r="A3" s="76" t="s">
        <v>1471</v>
      </c>
      <c r="B3" s="30">
        <f>COUNTIFS(Archivio!$C$3:$C$1212,"AN",Archivio!$O$3:$O$1212,"AA",Archivio!$P$3:$P$1212,"NORMALE",Archivio!$K$3:$K$1212,"CS01")</f>
        <v>2</v>
      </c>
      <c r="C3" s="65">
        <f>COUNTIFS(Archivio!$C$3:$C$1212,"AN",Archivio!$O$3:$O$1212,"AA",Archivio!$P$3:$P$1212,"NORMALE",Archivio!$K$3:$K$1212,"CS10")</f>
        <v>28</v>
      </c>
      <c r="D3" s="65">
        <f>COUNTIFS(Archivio!$C$3:$C$1212,"AN",Archivio!$O$3:$O$1212,"AA",Archivio!$P$3:$P$1212,"NORMALE",Archivio!$K$3:$K$1212,"CS11")</f>
        <v>0</v>
      </c>
      <c r="E3" s="80">
        <f>COUNTIFS(Archivio!$C$3:$C$1212,"AN",Archivio!$O$3:$O$1212,"AA",Archivio!$P$3:$P$1212,"NORMALE",Archivio!$K$3:$K$1212,"RP03")</f>
        <v>0</v>
      </c>
      <c r="F3" s="30">
        <f>COUNTIFS(Archivio!$C$3:$C$1212,"AN",Archivio!$O$3:$O$1212,"AA",Archivio!$P$3:$P$1212,"FUORI R.",Archivio!$K$3:$K$1212,"CS01")</f>
        <v>1</v>
      </c>
      <c r="G3" s="32">
        <f>COUNTIFS(Archivio!$C$3:$C$1212,"AN",Archivio!$O$3:$O$1212,"AA",Archivio!$P$3:$P$1212,"FUORI R.",Archivio!$K$3:$K$1212,"CS10")</f>
        <v>0</v>
      </c>
      <c r="H3" s="32">
        <f>COUNTIFS(Archivio!$C$3:$C$1212,"AN",Archivio!$O$3:$O$1212,"AA",Archivio!$P$3:$P$1212,"FUORI R.",Archivio!$K$3:$K$1212,"CS11")</f>
        <v>0</v>
      </c>
      <c r="I3" s="33">
        <f>COUNTIFS(Archivio!$C$3:$C$1212,"AN",Archivio!$O$3:$O$1212,"AA",Archivio!$P$3:$P$1212,"FUORI R.",Archivio!$K$3:$K$1212,"RP03")</f>
        <v>0</v>
      </c>
      <c r="J3" s="85">
        <f>COUNTIFS(Archivio!$C$3:$C$1212,"AN",Archivio!$O$3:$O$1212,"AA",Archivio!$P$3:$P$1212,"SOSTEGNO",Archivio!$K$3:$K$1212,"CS01")</f>
        <v>0</v>
      </c>
      <c r="K3" s="32">
        <f>COUNTIFS(Archivio!$C$3:$C$1212,"AN",Archivio!$O$3:$O$1212,"AA",Archivio!$P$3:$P$1212,"SOSTEGNO",Archivio!$K$3:$K$1212,"CS10")</f>
        <v>0</v>
      </c>
      <c r="L3" s="32">
        <f>COUNTIFS(Archivio!$C$3:$C$1212,"AN",Archivio!$O$3:$O$1212,"AA",Archivio!$P$3:$P$1212,"SOSTEGNO",Archivio!$K$3:$K$1212,"CS11")</f>
        <v>0</v>
      </c>
      <c r="M3" s="33">
        <f>COUNTIFS(Archivio!$C$3:$C$1212,"AN",Archivio!$O$3:$O$1212,"AA",Archivio!$P$3:$P$1212,"SOSTEGNO",Archivio!$K$3:$K$1212,"RP03")</f>
        <v>0</v>
      </c>
      <c r="N3" s="58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</row>
    <row r="4" spans="1:90" ht="15.75">
      <c r="A4" s="77" t="s">
        <v>2104</v>
      </c>
      <c r="B4" s="36">
        <f>COUNTIFS(Archivio!$C$3:$C$1212,"AP",Archivio!$O$3:$O$1212,"AA",Archivio!$P$3:$P$1212,"NORMALE",Archivio!$K$3:$K$1212,"CS01")</f>
        <v>12</v>
      </c>
      <c r="C4" s="66">
        <f>COUNTIFS(Archivio!$C$3:$C$1212,"AP",Archivio!$O$3:$O$1212,"AA",Archivio!$P$3:$P$1212,"NORMALE",Archivio!$K$3:$K$1212,"CS10")</f>
        <v>23</v>
      </c>
      <c r="D4" s="66">
        <f>COUNTIFS(Archivio!$C$3:$C$1212,"AP",Archivio!$O$3:$O$1212,"AA",Archivio!$P$3:$P$1212,"NORMALE",Archivio!$K$3:$K$1212,"CS11")</f>
        <v>0</v>
      </c>
      <c r="E4" s="81">
        <f>COUNTIFS(Archivio!$C$3:$C$1212,"AP",Archivio!$O$3:$O$1212,"AA",Archivio!$P$3:$P$1212,"NORMALE",Archivio!$K$3:$K$1212,"RP03")</f>
        <v>0</v>
      </c>
      <c r="F4" s="36">
        <f>COUNTIFS(Archivio!$C$3:$C$1212,"AP",Archivio!$O$3:$O$1212,"AA",Archivio!$P$3:$P$1212,"FUORI R.",Archivio!$K$3:$K$1212,"CS01")</f>
        <v>0</v>
      </c>
      <c r="G4" s="38">
        <f>COUNTIFS(Archivio!$C$3:$C$1212,"AP",Archivio!$O$3:$O$1212,"AA",Archivio!$P$3:$P$1212,"FUORI R.",Archivio!$K$3:$K$1212,"CS10")</f>
        <v>0</v>
      </c>
      <c r="H4" s="38">
        <f>COUNTIFS(Archivio!$C$3:$C$1212,"AP",Archivio!$O$3:$O$1212,"AA",Archivio!$P$3:$P$1212,"FUORI R.",Archivio!$K$3:$K$1212,"CS11")</f>
        <v>0</v>
      </c>
      <c r="I4" s="39">
        <f>COUNTIFS(Archivio!$C$3:$C$1212,"AP",Archivio!$O$3:$O$1212,"AA",Archivio!$P$3:$P$1212,"FUORI R.",Archivio!$K$3:$K$1212,"RP03")</f>
        <v>0</v>
      </c>
      <c r="J4" s="86">
        <f>COUNTIFS(Archivio!$C$3:$C$1212,"AP",Archivio!$O$3:$O$1212,"AA",Archivio!$P$3:$P$1212,"SOSTEGNO",Archivio!$K$3:$K$1212,"CS01")</f>
        <v>0</v>
      </c>
      <c r="K4" s="38">
        <f>COUNTIFS(Archivio!$C$3:$C$1212,"AP",Archivio!$O$3:$O$1212,"AA",Archivio!$P$3:$P$1212,"SOSTEGNO",Archivio!$K$3:$K$1212,"CS10")</f>
        <v>0</v>
      </c>
      <c r="L4" s="38">
        <f>COUNTIFS(Archivio!$C$3:$C$1212,"AP",Archivio!$O$3:$O$1212,"AA",Archivio!$P$3:$P$1212,"SOSTEGNO",Archivio!$K$3:$K$1212,"CS11")</f>
        <v>0</v>
      </c>
      <c r="M4" s="39">
        <f>COUNTIFS(Archivio!$C$3:$C$1212,"AP",Archivio!$O$3:$O$1212,"AA",Archivio!$P$3:$P$1212,"SOSTEGNO",Archivio!$K$3:$K$1212,"RP03")</f>
        <v>0</v>
      </c>
      <c r="N4" s="58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</row>
    <row r="5" spans="1:90" ht="15.75">
      <c r="A5" s="78" t="s">
        <v>2578</v>
      </c>
      <c r="B5" s="42">
        <f>COUNTIFS(Archivio!$C$3:$C$1212,"MC",Archivio!$O$3:$O$1212,"AA",Archivio!$P$3:$P$1212,"NORMALE",Archivio!$K$3:$K$1212,"CS01")</f>
        <v>8</v>
      </c>
      <c r="C5" s="67">
        <f>COUNTIFS(Archivio!$C$3:$C$1212,"MC",Archivio!$O$3:$O$1212,"AA",Archivio!$P$3:$P$1212,"NORMALE",Archivio!$K$3:$K$1212,"CS10")</f>
        <v>16</v>
      </c>
      <c r="D5" s="67">
        <f>COUNTIFS(Archivio!$C$3:$C$1212,"MC",Archivio!$O$3:$O$1212,"AA",Archivio!$P$3:$P$1212,"NORMALE",Archivio!$K$3:$K$1212,"CS11")</f>
        <v>0</v>
      </c>
      <c r="E5" s="82">
        <f>COUNTIFS(Archivio!$C$3:$C$1212,"MC",Archivio!$O$3:$O$1212,"AA",Archivio!$P$3:$P$1212,"NORMALE",Archivio!$K$3:$K$1212,"RP03")</f>
        <v>0</v>
      </c>
      <c r="F5" s="42">
        <f>COUNTIFS(Archivio!$C$3:$C$1212,"MC",Archivio!$O$3:$O$1212,"AA",Archivio!$P$3:$P$1212,"FUORI R.",Archivio!$K$3:$K$1212,"CS01")</f>
        <v>0</v>
      </c>
      <c r="G5" s="44">
        <f>COUNTIFS(Archivio!$C$3:$C$1212,"MC",Archivio!$O$3:$O$1212,"AA",Archivio!$P$3:$P$1212,"FUORI R.",Archivio!$K$3:$K$1212,"CS10")</f>
        <v>0</v>
      </c>
      <c r="H5" s="44">
        <f>COUNTIFS(Archivio!$C$3:$C$1212,"MC",Archivio!$O$3:$O$1212,"AA",Archivio!$P$3:$P$1212,"FUORI R.",Archivio!$K$3:$K$1212,"CS11")</f>
        <v>0</v>
      </c>
      <c r="I5" s="45">
        <f>COUNTIFS(Archivio!$C$3:$C$1212,"MC",Archivio!$O$3:$O$1212,"AA",Archivio!$P$3:$P$1212,"FUORI R.",Archivio!$K$3:$K$1212,"RP03")</f>
        <v>0</v>
      </c>
      <c r="J5" s="87">
        <f>COUNTIFS(Archivio!$C$3:$C$1212,"MC",Archivio!$O$3:$O$1212,"AA",Archivio!$P$3:$P$1212,"SOSTEGNO",Archivio!$K$3:$K$1212,"CS01")</f>
        <v>0</v>
      </c>
      <c r="K5" s="44">
        <f>COUNTIFS(Archivio!$C$3:$C$1212,"MC",Archivio!$O$3:$O$1212,"AA",Archivio!$P$3:$P$1212,"SOSTEGNO",Archivio!$K$3:$K$1212,"CS10")</f>
        <v>0</v>
      </c>
      <c r="L5" s="44">
        <f>COUNTIFS(Archivio!$C$3:$C$1212,"MC",Archivio!$O$3:$O$1212,"AA",Archivio!$P$3:$P$1212,"SOSTEGNO",Archivio!$K$3:$K$1212,"CS11")</f>
        <v>0</v>
      </c>
      <c r="M5" s="45">
        <f>COUNTIFS(Archivio!$C$3:$C$1212,"MC",Archivio!$O$3:$O$1212,"AA",Archivio!$P$3:$P$1212,"SOSTEGNO",Archivio!$K$3:$K$1212,"RP03")</f>
        <v>0</v>
      </c>
      <c r="N5" s="58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</row>
    <row r="6" spans="1:90" ht="15.75">
      <c r="A6" s="79" t="s">
        <v>2987</v>
      </c>
      <c r="B6" s="48">
        <f>COUNTIFS(Archivio!$C$3:$C$1212,"PS",Archivio!$O$3:$O$1212,"AA",Archivio!$P$3:$P$1212,"NORMALE",Archivio!$K$3:$K$1212,"CS01")</f>
        <v>5</v>
      </c>
      <c r="C6" s="68">
        <f>COUNTIFS(Archivio!$C$3:$C$1212,"PS",Archivio!$O$3:$O$1212,"AA",Archivio!$P$3:$P$1212,"NORMALE",Archivio!$K$3:$K$1212,"CS10")</f>
        <v>24</v>
      </c>
      <c r="D6" s="68">
        <f>COUNTIFS(Archivio!$C$3:$C$1212,"PS",Archivio!$O$3:$O$1212,"AA",Archivio!$P$3:$P$1212,"NORMALE",Archivio!$K$3:$K$1212,"CS11")</f>
        <v>0</v>
      </c>
      <c r="E6" s="83">
        <f>COUNTIFS(Archivio!$C$3:$C$1212,"PS",Archivio!$O$3:$O$1212,"AA",Archivio!$P$3:$P$1212,"NORMALE",Archivio!$K$3:$K$1212,"RP03")</f>
        <v>0</v>
      </c>
      <c r="F6" s="48">
        <f>COUNTIFS(Archivio!$C$3:$C$1212,"PS",Archivio!$O$3:$O$1212,"AA",Archivio!$P$3:$P$1212,"FUORI R.",Archivio!$K$3:$K$1212,"CS01")</f>
        <v>0</v>
      </c>
      <c r="G6" s="50">
        <f>COUNTIFS(Archivio!$C$3:$C$1212,"PS",Archivio!$O$3:$O$1212,"AA",Archivio!$P$3:$P$1212,"FUORI R.",Archivio!$K$3:$K$1212,"CS10")</f>
        <v>0</v>
      </c>
      <c r="H6" s="50">
        <f>COUNTIFS(Archivio!$C$3:$C$1212,"PS",Archivio!$O$3:$O$1212,"AA",Archivio!$P$3:$P$1212,"FUORI R.",Archivio!$K$3:$K$1212,"CS11")</f>
        <v>0</v>
      </c>
      <c r="I6" s="51">
        <f>COUNTIFS(Archivio!$C$3:$C$1212,"PS",Archivio!$O$3:$O$1212,"AA",Archivio!$P$3:$P$1212,"FUORI R.",Archivio!$K$3:$K$1212,"RP03")</f>
        <v>0</v>
      </c>
      <c r="J6" s="88">
        <f>COUNTIFS(Archivio!$C$3:$C$1212,"PS",Archivio!$O$3:$O$1212,"AA",Archivio!$P$3:$P$1212,"SOSTEGNO",Archivio!$K$3:$K$1212,"CS01")</f>
        <v>0</v>
      </c>
      <c r="K6" s="50">
        <f>COUNTIFS(Archivio!$C$3:$C$1212,"PS",Archivio!$O$3:$O$1212,"AA",Archivio!$P$3:$P$1212,"SOSTEGNO",Archivio!$K$3:$K$1212,"CS10")</f>
        <v>0</v>
      </c>
      <c r="L6" s="50">
        <f>COUNTIFS(Archivio!$C$3:$C$1212,"PS",Archivio!$O$3:$O$1212,"AA",Archivio!$P$3:$P$1212,"SOSTEGNO",Archivio!$K$3:$K$1212,"CS11")</f>
        <v>0</v>
      </c>
      <c r="M6" s="51">
        <f>COUNTIFS(Archivio!$C$3:$C$1212,"PS",Archivio!$O$3:$O$1212,"AA",Archivio!$P$3:$P$1212,"SOSTEGNO",Archivio!$K$3:$K$1212,"RP03")</f>
        <v>0</v>
      </c>
      <c r="N6" s="58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</row>
    <row r="7" spans="1:90" s="25" customForma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59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</row>
    <row r="8" spans="1:90" ht="15.75" customHeight="1">
      <c r="A8" s="122" t="s">
        <v>4645</v>
      </c>
      <c r="B8" s="144">
        <f t="shared" ref="B8:M8" si="0">SUM(B3:B6)</f>
        <v>27</v>
      </c>
      <c r="C8" s="142">
        <f t="shared" ref="C8:L8" si="1">SUM(C3:C6)</f>
        <v>91</v>
      </c>
      <c r="D8" s="142">
        <f t="shared" si="1"/>
        <v>0</v>
      </c>
      <c r="E8" s="135">
        <f t="shared" si="1"/>
        <v>0</v>
      </c>
      <c r="F8" s="144">
        <f t="shared" si="1"/>
        <v>1</v>
      </c>
      <c r="G8" s="142">
        <f t="shared" si="1"/>
        <v>0</v>
      </c>
      <c r="H8" s="142">
        <f t="shared" si="1"/>
        <v>0</v>
      </c>
      <c r="I8" s="135">
        <f t="shared" si="1"/>
        <v>0</v>
      </c>
      <c r="J8" s="138">
        <f t="shared" si="1"/>
        <v>0</v>
      </c>
      <c r="K8" s="142">
        <f t="shared" si="1"/>
        <v>0</v>
      </c>
      <c r="L8" s="142">
        <f t="shared" si="1"/>
        <v>0</v>
      </c>
      <c r="M8" s="135">
        <f t="shared" si="0"/>
        <v>0</v>
      </c>
      <c r="N8" s="60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</row>
    <row r="9" spans="1:90" ht="16.5" customHeight="1">
      <c r="A9" s="123"/>
      <c r="B9" s="145"/>
      <c r="C9" s="143"/>
      <c r="D9" s="143"/>
      <c r="E9" s="136"/>
      <c r="F9" s="145"/>
      <c r="G9" s="143"/>
      <c r="H9" s="143"/>
      <c r="I9" s="136"/>
      <c r="J9" s="139"/>
      <c r="K9" s="143"/>
      <c r="L9" s="143"/>
      <c r="M9" s="136"/>
      <c r="N9" s="60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</row>
    <row r="10" spans="1:90" s="23" customFormat="1">
      <c r="N10" s="59"/>
    </row>
    <row r="11" spans="1:90" s="23" customFormat="1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59"/>
    </row>
    <row r="12" spans="1:90" s="23" customFormat="1"/>
    <row r="13" spans="1:90" s="23" customFormat="1"/>
    <row r="14" spans="1:90" s="23" customFormat="1"/>
    <row r="15" spans="1:90" s="23" customFormat="1"/>
    <row r="16" spans="1:90" s="23" customFormat="1"/>
    <row r="17" s="23" customFormat="1"/>
    <row r="18" s="23" customFormat="1"/>
    <row r="19" s="23" customFormat="1"/>
    <row r="20" s="23" customFormat="1"/>
    <row r="21" s="23" customFormat="1"/>
    <row r="22" s="23" customFormat="1"/>
    <row r="23" s="23" customFormat="1"/>
    <row r="24" s="23" customFormat="1"/>
    <row r="25" s="23" customFormat="1"/>
    <row r="26" s="23" customFormat="1"/>
    <row r="27" s="23" customFormat="1"/>
    <row r="28" s="23" customFormat="1"/>
    <row r="29" s="23" customFormat="1"/>
    <row r="30" s="23" customFormat="1"/>
    <row r="31" s="23" customFormat="1"/>
    <row r="32" s="23" customFormat="1"/>
    <row r="33" s="23" customFormat="1"/>
    <row r="34" s="23" customFormat="1"/>
    <row r="35" s="23" customFormat="1"/>
    <row r="36" s="23" customFormat="1"/>
    <row r="37" s="23" customFormat="1"/>
    <row r="38" s="23" customFormat="1"/>
    <row r="39" s="23" customFormat="1"/>
    <row r="40" s="23" customFormat="1"/>
    <row r="41" s="23" customFormat="1"/>
    <row r="42" s="23" customFormat="1"/>
    <row r="43" s="23" customFormat="1"/>
    <row r="44" s="23" customFormat="1"/>
    <row r="45" s="23" customFormat="1"/>
    <row r="46" s="23" customFormat="1"/>
    <row r="47" s="23" customFormat="1"/>
    <row r="48" s="23" customFormat="1"/>
    <row r="49" s="23" customFormat="1"/>
    <row r="50" s="23" customFormat="1"/>
    <row r="51" s="23" customFormat="1"/>
    <row r="52" s="23" customFormat="1"/>
    <row r="53" s="23" customFormat="1"/>
    <row r="54" s="23" customFormat="1"/>
    <row r="55" s="23" customFormat="1"/>
    <row r="56" s="23" customFormat="1"/>
    <row r="57" s="23" customFormat="1"/>
    <row r="58" s="23" customFormat="1"/>
    <row r="59" s="23" customFormat="1"/>
    <row r="60" s="23" customFormat="1"/>
    <row r="61" s="23" customFormat="1"/>
    <row r="62" s="23" customFormat="1"/>
    <row r="63" s="23" customFormat="1"/>
    <row r="64" s="23" customFormat="1"/>
    <row r="65" s="23" customFormat="1"/>
    <row r="66" s="23" customFormat="1"/>
    <row r="67" s="23" customFormat="1"/>
    <row r="68" s="23" customFormat="1"/>
    <row r="69" s="23" customFormat="1"/>
    <row r="70" s="23" customFormat="1"/>
    <row r="71" s="23" customFormat="1"/>
    <row r="72" s="23" customFormat="1"/>
    <row r="73" s="23" customFormat="1"/>
    <row r="74" s="23" customFormat="1"/>
    <row r="75" s="23" customFormat="1"/>
    <row r="76" s="23" customFormat="1"/>
    <row r="77" s="23" customFormat="1"/>
    <row r="78" s="23" customFormat="1"/>
    <row r="79" s="23" customFormat="1"/>
    <row r="80" s="23" customFormat="1"/>
    <row r="81" s="23" customFormat="1"/>
    <row r="82" s="23" customFormat="1"/>
    <row r="83" s="23" customFormat="1"/>
    <row r="84" s="23" customFormat="1"/>
    <row r="85" s="23" customFormat="1"/>
    <row r="86" s="23" customFormat="1"/>
    <row r="87" s="23" customFormat="1"/>
    <row r="88" s="23" customFormat="1"/>
    <row r="89" s="23" customFormat="1"/>
    <row r="90" s="23" customFormat="1"/>
    <row r="91" s="23" customFormat="1"/>
    <row r="92" s="23" customFormat="1"/>
    <row r="93" s="23" customFormat="1"/>
    <row r="94" s="23" customFormat="1"/>
    <row r="95" s="23" customFormat="1"/>
    <row r="96" s="23" customFormat="1"/>
    <row r="97" s="23" customFormat="1"/>
    <row r="98" s="23" customFormat="1"/>
    <row r="99" s="23" customFormat="1"/>
    <row r="100" s="23" customFormat="1"/>
    <row r="101" s="23" customFormat="1"/>
    <row r="102" s="23" customFormat="1"/>
    <row r="103" s="23" customFormat="1"/>
    <row r="104" s="23" customFormat="1"/>
    <row r="105" s="23" customFormat="1"/>
    <row r="106" s="23" customFormat="1"/>
    <row r="107" s="23" customFormat="1"/>
    <row r="108" s="23" customFormat="1"/>
    <row r="109" s="23" customFormat="1"/>
    <row r="110" s="23" customFormat="1"/>
    <row r="111" s="23" customFormat="1"/>
    <row r="112" s="23" customFormat="1"/>
    <row r="113" s="23" customFormat="1"/>
    <row r="114" s="23" customFormat="1"/>
    <row r="115" s="23" customFormat="1"/>
    <row r="116" s="23" customFormat="1"/>
    <row r="117" s="23" customFormat="1"/>
    <row r="118" s="23" customFormat="1"/>
    <row r="119" s="23" customFormat="1"/>
    <row r="120" s="23" customFormat="1"/>
    <row r="121" s="23" customFormat="1"/>
    <row r="122" s="23" customFormat="1"/>
    <row r="123" s="23" customFormat="1"/>
    <row r="124" s="23" customFormat="1"/>
    <row r="125" s="23" customFormat="1"/>
    <row r="126" s="23" customFormat="1"/>
    <row r="127" s="23" customFormat="1"/>
    <row r="128" s="23" customFormat="1"/>
    <row r="129" s="23" customFormat="1"/>
    <row r="130" s="23" customFormat="1"/>
    <row r="131" s="23" customFormat="1"/>
    <row r="132" s="23" customFormat="1"/>
    <row r="133" s="23" customFormat="1"/>
    <row r="134" s="23" customFormat="1"/>
    <row r="135" s="23" customFormat="1"/>
    <row r="136" s="23" customFormat="1"/>
    <row r="137" s="23" customFormat="1"/>
    <row r="138" s="23" customFormat="1"/>
    <row r="139" s="23" customFormat="1"/>
    <row r="140" s="23" customFormat="1"/>
    <row r="141" s="23" customFormat="1"/>
    <row r="142" s="23" customFormat="1"/>
    <row r="143" s="23" customFormat="1"/>
    <row r="144" s="23" customFormat="1"/>
    <row r="145" s="23" customFormat="1"/>
    <row r="146" s="23" customFormat="1"/>
    <row r="147" s="23" customFormat="1"/>
    <row r="148" s="23" customFormat="1"/>
    <row r="149" s="23" customFormat="1"/>
    <row r="150" s="23" customFormat="1"/>
    <row r="151" s="23" customFormat="1"/>
    <row r="152" s="23" customFormat="1"/>
    <row r="153" s="23" customFormat="1"/>
    <row r="154" s="23" customFormat="1"/>
    <row r="155" s="23" customFormat="1"/>
    <row r="156" s="23" customFormat="1"/>
    <row r="157" s="23" customFormat="1"/>
    <row r="158" s="23" customFormat="1"/>
    <row r="159" s="23" customFormat="1"/>
    <row r="160" s="23" customFormat="1"/>
    <row r="161" s="23" customFormat="1"/>
    <row r="162" s="23" customFormat="1"/>
    <row r="163" s="23" customFormat="1"/>
    <row r="164" s="23" customFormat="1"/>
    <row r="165" s="23" customFormat="1"/>
    <row r="166" s="23" customFormat="1"/>
    <row r="167" s="23" customFormat="1"/>
    <row r="168" s="23" customFormat="1"/>
    <row r="169" s="23" customFormat="1"/>
    <row r="170" s="23" customFormat="1"/>
    <row r="171" s="23" customFormat="1"/>
    <row r="172" s="23" customFormat="1"/>
    <row r="173" s="23" customFormat="1"/>
    <row r="174" s="23" customFormat="1"/>
    <row r="175" s="23" customFormat="1"/>
    <row r="176" s="23" customFormat="1"/>
    <row r="177" s="23" customFormat="1"/>
    <row r="178" s="23" customFormat="1"/>
    <row r="179" s="23" customFormat="1"/>
    <row r="180" s="23" customFormat="1"/>
    <row r="181" s="23" customFormat="1"/>
    <row r="182" s="23" customFormat="1"/>
    <row r="183" s="23" customFormat="1"/>
    <row r="184" s="23" customFormat="1"/>
    <row r="185" s="23" customFormat="1"/>
    <row r="186" s="23" customFormat="1"/>
    <row r="187" s="23" customFormat="1"/>
    <row r="188" s="23" customFormat="1"/>
    <row r="189" s="23" customFormat="1"/>
    <row r="190" s="23" customFormat="1"/>
    <row r="191" s="23" customFormat="1"/>
    <row r="192" s="23" customFormat="1"/>
    <row r="193" s="23" customFormat="1"/>
    <row r="194" s="23" customFormat="1"/>
    <row r="195" s="23" customFormat="1"/>
    <row r="196" s="23" customFormat="1"/>
    <row r="197" s="23" customFormat="1"/>
    <row r="198" s="23" customFormat="1"/>
    <row r="199" s="23" customFormat="1"/>
    <row r="200" s="23" customFormat="1"/>
    <row r="201" s="23" customFormat="1"/>
    <row r="202" s="23" customFormat="1"/>
    <row r="203" s="23" customFormat="1"/>
    <row r="204" s="23" customFormat="1"/>
    <row r="205" s="23" customFormat="1"/>
    <row r="206" s="23" customFormat="1"/>
    <row r="207" s="23" customFormat="1"/>
    <row r="208" s="23" customFormat="1"/>
    <row r="209" s="23" customFormat="1"/>
    <row r="210" s="23" customFormat="1"/>
    <row r="211" s="23" customFormat="1"/>
    <row r="212" s="23" customFormat="1"/>
    <row r="213" s="23" customFormat="1"/>
    <row r="214" s="23" customFormat="1"/>
    <row r="215" s="23" customFormat="1"/>
    <row r="216" s="23" customFormat="1"/>
    <row r="217" s="23" customFormat="1"/>
    <row r="218" s="23" customFormat="1"/>
    <row r="219" s="23" customFormat="1"/>
    <row r="220" s="23" customFormat="1"/>
    <row r="221" s="23" customFormat="1"/>
    <row r="222" s="23" customFormat="1"/>
    <row r="223" s="23" customFormat="1"/>
    <row r="224" s="23" customFormat="1"/>
    <row r="225" s="23" customFormat="1"/>
    <row r="226" s="23" customFormat="1"/>
    <row r="227" s="23" customFormat="1"/>
    <row r="228" s="23" customFormat="1"/>
    <row r="229" s="23" customFormat="1"/>
    <row r="230" s="23" customFormat="1"/>
    <row r="231" s="23" customFormat="1"/>
    <row r="232" s="23" customFormat="1"/>
    <row r="233" s="23" customFormat="1"/>
    <row r="234" s="23" customFormat="1"/>
    <row r="235" s="23" customFormat="1"/>
    <row r="236" s="23" customFormat="1"/>
    <row r="237" s="23" customFormat="1"/>
    <row r="238" s="23" customFormat="1"/>
    <row r="239" s="23" customFormat="1"/>
    <row r="240" s="23" customFormat="1"/>
    <row r="241" s="23" customFormat="1"/>
    <row r="242" s="23" customFormat="1"/>
    <row r="243" s="23" customFormat="1"/>
    <row r="244" s="23" customFormat="1"/>
    <row r="245" s="23" customFormat="1"/>
    <row r="246" s="23" customFormat="1"/>
    <row r="247" s="23" customFormat="1"/>
    <row r="248" s="23" customFormat="1"/>
    <row r="249" s="23" customFormat="1"/>
    <row r="250" s="23" customFormat="1"/>
    <row r="251" s="23" customFormat="1"/>
    <row r="252" s="23" customFormat="1"/>
    <row r="253" s="23" customFormat="1"/>
    <row r="254" s="23" customFormat="1"/>
    <row r="255" s="23" customFormat="1"/>
    <row r="256" s="23" customFormat="1"/>
    <row r="257" s="23" customFormat="1"/>
    <row r="258" s="23" customFormat="1"/>
    <row r="259" s="23" customFormat="1"/>
    <row r="260" s="23" customFormat="1"/>
    <row r="261" s="23" customFormat="1"/>
    <row r="262" s="23" customFormat="1"/>
    <row r="263" s="23" customFormat="1"/>
    <row r="264" s="23" customFormat="1"/>
    <row r="265" s="23" customFormat="1"/>
    <row r="266" s="23" customFormat="1"/>
    <row r="267" s="23" customFormat="1"/>
    <row r="268" s="23" customFormat="1"/>
    <row r="269" s="23" customFormat="1"/>
    <row r="270" s="23" customFormat="1"/>
    <row r="271" s="23" customFormat="1"/>
    <row r="272" s="23" customFormat="1"/>
    <row r="273" s="23" customFormat="1"/>
    <row r="274" s="23" customFormat="1"/>
    <row r="275" s="23" customFormat="1"/>
    <row r="276" s="23" customFormat="1"/>
    <row r="277" s="23" customFormat="1"/>
    <row r="278" s="23" customFormat="1"/>
    <row r="279" s="23" customFormat="1"/>
    <row r="280" s="23" customFormat="1"/>
    <row r="281" s="23" customFormat="1"/>
    <row r="282" s="23" customFormat="1"/>
    <row r="283" s="23" customFormat="1"/>
    <row r="284" s="23" customFormat="1"/>
    <row r="285" s="23" customFormat="1"/>
    <row r="286" s="23" customFormat="1"/>
    <row r="287" s="23" customFormat="1"/>
    <row r="288" s="23" customFormat="1"/>
    <row r="289" s="23" customFormat="1"/>
    <row r="290" s="23" customFormat="1"/>
    <row r="291" s="23" customFormat="1"/>
    <row r="292" s="23" customFormat="1"/>
    <row r="293" s="23" customFormat="1"/>
    <row r="294" s="23" customFormat="1"/>
    <row r="295" s="23" customFormat="1"/>
    <row r="296" s="23" customFormat="1"/>
    <row r="297" s="23" customFormat="1"/>
    <row r="298" s="23" customFormat="1"/>
    <row r="299" s="23" customFormat="1"/>
    <row r="300" s="23" customFormat="1"/>
    <row r="301" s="23" customFormat="1"/>
    <row r="302" s="23" customFormat="1"/>
    <row r="303" s="23" customFormat="1"/>
    <row r="304" s="23" customFormat="1"/>
    <row r="305" s="23" customFormat="1"/>
    <row r="306" s="23" customFormat="1"/>
    <row r="307" s="23" customFormat="1"/>
    <row r="308" s="23" customFormat="1"/>
    <row r="309" s="23" customFormat="1"/>
    <row r="310" s="23" customFormat="1"/>
    <row r="311" s="23" customFormat="1"/>
    <row r="312" s="23" customFormat="1"/>
    <row r="313" s="23" customFormat="1"/>
    <row r="314" s="23" customFormat="1"/>
    <row r="315" s="23" customFormat="1"/>
    <row r="316" s="23" customFormat="1"/>
    <row r="317" s="23" customFormat="1"/>
    <row r="318" s="23" customFormat="1"/>
    <row r="319" s="23" customFormat="1"/>
    <row r="320" s="23" customFormat="1"/>
    <row r="321" s="23" customFormat="1"/>
    <row r="322" s="23" customFormat="1"/>
    <row r="323" s="23" customFormat="1"/>
    <row r="324" s="23" customFormat="1"/>
    <row r="325" s="23" customFormat="1"/>
    <row r="326" s="23" customFormat="1"/>
    <row r="327" s="23" customFormat="1"/>
    <row r="328" s="23" customFormat="1"/>
    <row r="329" s="23" customFormat="1"/>
    <row r="330" s="23" customFormat="1"/>
    <row r="331" s="23" customFormat="1"/>
    <row r="332" s="23" customFormat="1"/>
    <row r="333" s="23" customFormat="1"/>
    <row r="334" s="23" customFormat="1"/>
    <row r="335" s="23" customFormat="1"/>
    <row r="336" s="23" customFormat="1"/>
    <row r="337" s="23" customFormat="1"/>
    <row r="338" s="23" customFormat="1"/>
    <row r="339" s="23" customFormat="1"/>
    <row r="340" s="23" customFormat="1"/>
    <row r="341" s="23" customFormat="1"/>
    <row r="342" s="23" customFormat="1"/>
    <row r="343" s="23" customFormat="1"/>
    <row r="344" s="23" customFormat="1"/>
    <row r="345" s="23" customFormat="1"/>
    <row r="346" s="23" customFormat="1"/>
    <row r="347" s="23" customFormat="1"/>
    <row r="348" s="23" customFormat="1"/>
    <row r="349" s="23" customFormat="1"/>
    <row r="350" s="23" customFormat="1"/>
    <row r="351" s="23" customFormat="1"/>
    <row r="352" s="23" customFormat="1"/>
    <row r="353" s="23" customFormat="1"/>
    <row r="354" s="23" customFormat="1"/>
    <row r="355" s="23" customFormat="1"/>
    <row r="356" s="23" customFormat="1"/>
    <row r="357" s="23" customFormat="1"/>
    <row r="358" s="23" customFormat="1"/>
    <row r="359" s="23" customFormat="1"/>
    <row r="360" s="23" customFormat="1"/>
    <row r="361" s="23" customFormat="1"/>
    <row r="362" s="23" customFormat="1"/>
    <row r="363" s="23" customFormat="1"/>
    <row r="364" s="23" customFormat="1"/>
    <row r="365" s="23" customFormat="1"/>
    <row r="366" s="23" customFormat="1"/>
    <row r="367" s="23" customFormat="1"/>
    <row r="368" s="23" customFormat="1"/>
    <row r="369" s="23" customFormat="1"/>
    <row r="370" s="23" customFormat="1"/>
    <row r="371" s="23" customFormat="1"/>
    <row r="372" s="23" customFormat="1"/>
    <row r="373" s="23" customFormat="1"/>
    <row r="374" s="23" customFormat="1"/>
    <row r="375" s="23" customFormat="1"/>
    <row r="376" s="23" customFormat="1"/>
    <row r="377" s="23" customFormat="1"/>
    <row r="378" s="23" customFormat="1"/>
    <row r="379" s="23" customFormat="1"/>
    <row r="380" s="23" customFormat="1"/>
    <row r="381" s="23" customFormat="1"/>
    <row r="382" s="23" customFormat="1"/>
    <row r="383" s="23" customFormat="1"/>
    <row r="384" s="23" customFormat="1"/>
    <row r="385" s="23" customFormat="1"/>
    <row r="386" s="23" customFormat="1"/>
    <row r="387" s="23" customFormat="1"/>
    <row r="388" s="23" customFormat="1"/>
    <row r="389" s="23" customFormat="1"/>
    <row r="390" s="23" customFormat="1"/>
    <row r="391" s="23" customFormat="1"/>
    <row r="392" s="23" customFormat="1"/>
    <row r="393" s="23" customFormat="1"/>
    <row r="394" s="23" customFormat="1"/>
    <row r="395" s="23" customFormat="1"/>
    <row r="396" s="23" customFormat="1"/>
    <row r="397" s="23" customFormat="1"/>
    <row r="398" s="23" customFormat="1"/>
    <row r="399" s="23" customFormat="1"/>
    <row r="400" s="23" customFormat="1"/>
    <row r="401" s="23" customFormat="1"/>
    <row r="402" s="23" customFormat="1"/>
    <row r="403" s="23" customFormat="1"/>
    <row r="404" s="23" customFormat="1"/>
    <row r="405" s="23" customFormat="1"/>
    <row r="406" s="23" customFormat="1"/>
    <row r="407" s="23" customFormat="1"/>
    <row r="408" s="23" customFormat="1"/>
    <row r="409" s="23" customFormat="1"/>
    <row r="410" s="23" customFormat="1"/>
    <row r="411" s="23" customFormat="1"/>
    <row r="412" s="23" customFormat="1"/>
    <row r="413" s="23" customFormat="1"/>
    <row r="414" s="23" customFormat="1"/>
    <row r="415" s="23" customFormat="1"/>
    <row r="416" s="23" customFormat="1"/>
    <row r="417" s="23" customFormat="1"/>
    <row r="418" s="23" customFormat="1"/>
    <row r="419" s="23" customFormat="1"/>
    <row r="420" s="23" customFormat="1"/>
    <row r="421" s="23" customFormat="1"/>
    <row r="422" s="23" customFormat="1"/>
    <row r="423" s="23" customFormat="1"/>
    <row r="424" s="23" customFormat="1"/>
    <row r="425" s="23" customFormat="1"/>
    <row r="426" s="23" customFormat="1"/>
    <row r="427" s="23" customFormat="1"/>
    <row r="428" s="23" customFormat="1"/>
    <row r="429" s="23" customFormat="1"/>
    <row r="430" s="23" customFormat="1"/>
    <row r="431" s="23" customFormat="1"/>
    <row r="432" s="23" customFormat="1"/>
    <row r="433" s="23" customFormat="1"/>
    <row r="434" s="23" customFormat="1"/>
    <row r="435" s="23" customFormat="1"/>
    <row r="436" s="23" customFormat="1"/>
    <row r="437" s="23" customFormat="1"/>
    <row r="438" s="23" customFormat="1"/>
    <row r="439" s="23" customFormat="1"/>
    <row r="440" s="23" customFormat="1"/>
    <row r="441" s="23" customFormat="1"/>
    <row r="442" s="23" customFormat="1"/>
    <row r="443" s="23" customFormat="1"/>
    <row r="444" s="23" customFormat="1"/>
    <row r="445" s="23" customFormat="1"/>
    <row r="446" s="23" customFormat="1"/>
    <row r="447" s="23" customFormat="1"/>
    <row r="448" s="23" customFormat="1"/>
    <row r="449" s="23" customFormat="1"/>
    <row r="450" s="23" customFormat="1"/>
    <row r="451" s="23" customFormat="1"/>
    <row r="452" s="23" customFormat="1"/>
    <row r="453" s="23" customFormat="1"/>
    <row r="454" s="23" customFormat="1"/>
    <row r="455" s="23" customFormat="1"/>
    <row r="456" s="23" customFormat="1"/>
    <row r="457" s="23" customFormat="1"/>
    <row r="458" s="23" customFormat="1"/>
    <row r="459" s="23" customFormat="1"/>
    <row r="460" s="23" customFormat="1"/>
    <row r="461" s="23" customFormat="1"/>
    <row r="462" s="23" customFormat="1"/>
    <row r="463" s="23" customFormat="1"/>
    <row r="464" s="23" customFormat="1"/>
    <row r="465" s="23" customFormat="1"/>
    <row r="466" s="23" customFormat="1"/>
    <row r="467" s="23" customFormat="1"/>
    <row r="468" s="23" customFormat="1"/>
    <row r="469" s="23" customFormat="1"/>
    <row r="470" s="23" customFormat="1"/>
    <row r="471" s="23" customFormat="1"/>
    <row r="472" s="23" customFormat="1"/>
    <row r="473" s="23" customFormat="1"/>
    <row r="474" s="23" customFormat="1"/>
    <row r="475" s="23" customFormat="1"/>
    <row r="476" s="23" customFormat="1"/>
    <row r="477" s="23" customFormat="1"/>
    <row r="478" s="23" customFormat="1"/>
    <row r="479" s="23" customFormat="1"/>
    <row r="480" s="23" customFormat="1"/>
    <row r="481" s="23" customFormat="1"/>
    <row r="482" s="23" customFormat="1"/>
    <row r="483" s="23" customFormat="1"/>
    <row r="484" s="23" customFormat="1"/>
    <row r="485" s="23" customFormat="1"/>
    <row r="486" s="23" customFormat="1"/>
    <row r="487" s="23" customFormat="1"/>
    <row r="488" s="23" customFormat="1"/>
    <row r="489" s="23" customFormat="1"/>
    <row r="490" s="23" customFormat="1"/>
    <row r="491" s="23" customFormat="1"/>
    <row r="492" s="23" customFormat="1"/>
    <row r="493" s="23" customFormat="1"/>
    <row r="494" s="23" customFormat="1"/>
    <row r="495" s="23" customFormat="1"/>
    <row r="496" s="23" customFormat="1"/>
    <row r="497" s="23" customFormat="1"/>
    <row r="498" s="23" customFormat="1"/>
    <row r="499" s="23" customFormat="1"/>
    <row r="500" s="23" customFormat="1"/>
    <row r="501" s="23" customFormat="1"/>
    <row r="502" s="23" customFormat="1"/>
    <row r="503" s="23" customFormat="1"/>
    <row r="504" s="23" customFormat="1"/>
    <row r="505" s="23" customFormat="1"/>
    <row r="506" s="23" customFormat="1"/>
    <row r="507" s="23" customFormat="1"/>
    <row r="508" s="23" customFormat="1"/>
    <row r="509" s="23" customFormat="1"/>
    <row r="510" s="23" customFormat="1"/>
    <row r="511" s="23" customFormat="1"/>
    <row r="512" s="23" customFormat="1"/>
    <row r="513" s="23" customFormat="1"/>
    <row r="514" s="23" customFormat="1"/>
    <row r="515" s="23" customFormat="1"/>
    <row r="516" s="23" customFormat="1"/>
    <row r="517" s="23" customFormat="1"/>
    <row r="518" s="23" customFormat="1"/>
    <row r="519" s="23" customFormat="1"/>
    <row r="520" s="23" customFormat="1"/>
    <row r="521" s="23" customFormat="1"/>
    <row r="522" s="23" customFormat="1"/>
    <row r="523" s="23" customFormat="1"/>
    <row r="524" s="23" customFormat="1"/>
    <row r="525" s="23" customFormat="1"/>
    <row r="526" s="23" customFormat="1"/>
    <row r="527" s="23" customFormat="1"/>
    <row r="528" s="23" customFormat="1"/>
    <row r="529" s="23" customFormat="1"/>
    <row r="530" s="23" customFormat="1"/>
    <row r="531" s="23" customFormat="1"/>
    <row r="532" s="23" customFormat="1"/>
    <row r="533" s="23" customFormat="1"/>
    <row r="534" s="23" customFormat="1"/>
    <row r="535" s="23" customFormat="1"/>
    <row r="536" s="23" customFormat="1"/>
    <row r="537" s="23" customFormat="1"/>
    <row r="538" s="23" customFormat="1"/>
    <row r="539" s="23" customFormat="1"/>
    <row r="540" s="23" customFormat="1"/>
    <row r="541" s="23" customFormat="1"/>
    <row r="542" s="23" customFormat="1"/>
    <row r="543" s="23" customFormat="1"/>
    <row r="544" s="23" customFormat="1"/>
    <row r="545" s="23" customFormat="1"/>
    <row r="546" s="23" customFormat="1"/>
    <row r="547" s="23" customFormat="1"/>
    <row r="548" s="23" customFormat="1"/>
    <row r="549" s="23" customFormat="1"/>
    <row r="550" s="23" customFormat="1"/>
    <row r="551" s="23" customFormat="1"/>
    <row r="552" s="23" customFormat="1"/>
    <row r="553" s="23" customFormat="1"/>
    <row r="554" s="23" customFormat="1"/>
    <row r="555" s="23" customFormat="1"/>
    <row r="556" s="23" customFormat="1"/>
    <row r="557" s="23" customFormat="1"/>
    <row r="558" s="23" customFormat="1"/>
    <row r="559" s="23" customFormat="1"/>
    <row r="560" s="23" customFormat="1"/>
    <row r="561" s="23" customFormat="1"/>
    <row r="562" s="23" customFormat="1"/>
    <row r="563" s="23" customFormat="1"/>
    <row r="564" s="23" customFormat="1"/>
    <row r="565" s="23" customFormat="1"/>
    <row r="566" s="23" customFormat="1"/>
    <row r="567" s="23" customFormat="1"/>
    <row r="568" s="23" customFormat="1"/>
    <row r="569" s="23" customFormat="1"/>
    <row r="570" s="23" customFormat="1"/>
    <row r="571" s="23" customFormat="1"/>
    <row r="572" s="23" customFormat="1"/>
    <row r="573" s="23" customFormat="1"/>
    <row r="574" s="23" customFormat="1"/>
    <row r="575" s="23" customFormat="1"/>
    <row r="576" s="23" customFormat="1"/>
    <row r="577" s="23" customFormat="1"/>
    <row r="578" s="23" customFormat="1"/>
    <row r="579" s="23" customFormat="1"/>
    <row r="580" s="23" customFormat="1"/>
    <row r="581" s="23" customFormat="1"/>
    <row r="582" s="23" customFormat="1"/>
    <row r="583" s="23" customFormat="1"/>
    <row r="584" s="23" customFormat="1"/>
    <row r="585" s="23" customFormat="1"/>
    <row r="586" s="23" customFormat="1"/>
    <row r="587" s="23" customFormat="1"/>
    <row r="588" s="23" customFormat="1"/>
    <row r="589" s="23" customFormat="1"/>
    <row r="590" s="23" customFormat="1"/>
    <row r="591" s="23" customFormat="1"/>
    <row r="592" s="23" customFormat="1"/>
    <row r="593" s="23" customFormat="1"/>
    <row r="594" s="23" customFormat="1"/>
    <row r="595" s="23" customFormat="1"/>
    <row r="596" s="23" customFormat="1"/>
    <row r="597" s="23" customFormat="1"/>
    <row r="598" s="23" customFormat="1"/>
    <row r="599" s="23" customFormat="1"/>
    <row r="600" s="23" customFormat="1"/>
    <row r="601" s="23" customFormat="1"/>
    <row r="602" s="23" customFormat="1"/>
    <row r="603" s="23" customFormat="1"/>
    <row r="604" s="23" customFormat="1"/>
    <row r="605" s="23" customFormat="1"/>
    <row r="606" s="23" customFormat="1"/>
    <row r="607" s="23" customFormat="1"/>
    <row r="608" s="23" customFormat="1"/>
    <row r="609" s="23" customFormat="1"/>
    <row r="610" s="23" customFormat="1"/>
    <row r="611" s="23" customFormat="1"/>
    <row r="612" s="23" customFormat="1"/>
    <row r="613" s="23" customFormat="1"/>
    <row r="614" s="23" customFormat="1"/>
    <row r="615" s="23" customFormat="1"/>
    <row r="616" s="23" customFormat="1"/>
    <row r="617" s="23" customFormat="1"/>
    <row r="618" s="23" customFormat="1"/>
    <row r="619" s="23" customFormat="1"/>
    <row r="620" s="23" customFormat="1"/>
    <row r="621" s="23" customFormat="1"/>
    <row r="622" s="23" customFormat="1"/>
    <row r="623" s="23" customFormat="1"/>
    <row r="624" s="23" customFormat="1"/>
    <row r="625" s="23" customFormat="1"/>
    <row r="626" s="23" customFormat="1"/>
    <row r="627" s="23" customFormat="1"/>
    <row r="628" s="23" customFormat="1"/>
    <row r="629" s="23" customFormat="1"/>
    <row r="630" s="23" customFormat="1"/>
    <row r="631" s="23" customFormat="1"/>
    <row r="632" s="23" customFormat="1"/>
    <row r="633" s="23" customFormat="1"/>
    <row r="634" s="23" customFormat="1"/>
    <row r="635" s="23" customFormat="1"/>
    <row r="636" s="23" customFormat="1"/>
    <row r="637" s="23" customFormat="1"/>
    <row r="638" s="23" customFormat="1"/>
    <row r="639" s="23" customFormat="1"/>
    <row r="640" s="23" customFormat="1"/>
    <row r="641" s="23" customFormat="1"/>
    <row r="642" s="23" customFormat="1"/>
    <row r="643" s="23" customFormat="1"/>
    <row r="644" s="23" customFormat="1"/>
    <row r="645" s="23" customFormat="1"/>
    <row r="646" s="23" customFormat="1"/>
    <row r="647" s="23" customFormat="1"/>
    <row r="648" s="23" customFormat="1"/>
    <row r="649" s="23" customFormat="1"/>
    <row r="650" s="23" customFormat="1"/>
    <row r="651" s="23" customFormat="1"/>
    <row r="652" s="23" customFormat="1"/>
    <row r="653" s="23" customFormat="1"/>
    <row r="654" s="23" customFormat="1"/>
    <row r="655" s="23" customFormat="1"/>
    <row r="656" s="23" customFormat="1"/>
    <row r="657" s="23" customFormat="1"/>
    <row r="658" s="23" customFormat="1"/>
    <row r="659" s="23" customFormat="1"/>
    <row r="660" s="23" customFormat="1"/>
    <row r="661" s="23" customFormat="1"/>
    <row r="662" s="23" customFormat="1"/>
    <row r="663" s="23" customFormat="1"/>
    <row r="664" s="23" customFormat="1"/>
    <row r="665" s="23" customFormat="1"/>
    <row r="666" s="23" customFormat="1"/>
    <row r="667" s="23" customFormat="1"/>
    <row r="668" s="23" customFormat="1"/>
    <row r="669" s="23" customFormat="1"/>
    <row r="670" s="23" customFormat="1"/>
    <row r="671" s="23" customFormat="1"/>
    <row r="672" s="23" customFormat="1"/>
    <row r="673" s="23" customFormat="1"/>
    <row r="674" s="23" customFormat="1"/>
    <row r="675" s="23" customFormat="1"/>
    <row r="676" s="23" customFormat="1"/>
    <row r="677" s="23" customFormat="1"/>
    <row r="678" s="23" customFormat="1"/>
    <row r="679" s="23" customFormat="1"/>
    <row r="680" s="23" customFormat="1"/>
    <row r="681" s="23" customFormat="1"/>
    <row r="682" s="23" customFormat="1"/>
    <row r="683" s="23" customFormat="1"/>
    <row r="684" s="23" customFormat="1"/>
    <row r="685" s="23" customFormat="1"/>
    <row r="686" s="23" customFormat="1"/>
    <row r="687" s="23" customFormat="1"/>
    <row r="688" s="23" customFormat="1"/>
    <row r="689" s="23" customFormat="1"/>
    <row r="690" s="23" customFormat="1"/>
    <row r="691" s="23" customFormat="1"/>
    <row r="692" s="23" customFormat="1"/>
    <row r="693" s="23" customFormat="1"/>
    <row r="694" s="23" customFormat="1"/>
    <row r="695" s="23" customFormat="1"/>
    <row r="696" s="23" customFormat="1"/>
    <row r="697" s="23" customFormat="1"/>
    <row r="698" s="23" customFormat="1"/>
    <row r="699" s="23" customFormat="1"/>
    <row r="700" s="23" customFormat="1"/>
    <row r="701" s="23" customFormat="1"/>
    <row r="702" s="23" customFormat="1"/>
    <row r="703" s="23" customFormat="1"/>
    <row r="704" s="23" customFormat="1"/>
    <row r="705" s="23" customFormat="1"/>
    <row r="706" s="23" customFormat="1"/>
    <row r="707" s="23" customFormat="1"/>
    <row r="708" s="23" customFormat="1"/>
    <row r="709" s="23" customFormat="1"/>
    <row r="710" s="23" customFormat="1"/>
    <row r="711" s="23" customFormat="1"/>
    <row r="712" s="23" customFormat="1"/>
    <row r="713" s="23" customFormat="1"/>
    <row r="714" s="23" customFormat="1"/>
    <row r="715" s="23" customFormat="1"/>
    <row r="716" s="23" customFormat="1"/>
    <row r="717" s="23" customFormat="1"/>
    <row r="718" s="23" customFormat="1"/>
    <row r="719" s="23" customFormat="1"/>
    <row r="720" s="23" customFormat="1"/>
    <row r="721" s="23" customFormat="1"/>
    <row r="722" s="23" customFormat="1"/>
    <row r="723" s="23" customFormat="1"/>
    <row r="724" s="23" customFormat="1"/>
    <row r="725" s="23" customFormat="1"/>
    <row r="726" s="23" customFormat="1"/>
    <row r="727" s="23" customFormat="1"/>
    <row r="728" s="23" customFormat="1"/>
    <row r="729" s="23" customFormat="1"/>
    <row r="730" s="23" customFormat="1"/>
    <row r="731" s="23" customFormat="1"/>
    <row r="732" s="23" customFormat="1"/>
    <row r="733" s="23" customFormat="1"/>
    <row r="734" s="23" customFormat="1"/>
    <row r="735" s="23" customFormat="1"/>
    <row r="736" s="23" customFormat="1"/>
    <row r="737" s="23" customFormat="1"/>
    <row r="738" s="23" customFormat="1"/>
    <row r="739" s="23" customFormat="1"/>
    <row r="740" s="23" customFormat="1"/>
    <row r="741" s="23" customFormat="1"/>
    <row r="742" s="23" customFormat="1"/>
    <row r="743" s="23" customFormat="1"/>
    <row r="744" s="23" customFormat="1"/>
    <row r="745" s="23" customFormat="1"/>
    <row r="746" s="23" customFormat="1"/>
    <row r="747" s="23" customFormat="1"/>
    <row r="748" s="23" customFormat="1"/>
    <row r="749" s="23" customFormat="1"/>
    <row r="750" s="23" customFormat="1"/>
    <row r="751" s="23" customFormat="1"/>
    <row r="752" s="23" customFormat="1"/>
    <row r="753" s="23" customFormat="1"/>
    <row r="754" s="23" customFormat="1"/>
    <row r="755" s="23" customFormat="1"/>
    <row r="756" s="23" customFormat="1"/>
    <row r="757" s="23" customFormat="1"/>
    <row r="758" s="23" customFormat="1"/>
    <row r="759" s="23" customFormat="1"/>
    <row r="760" s="23" customFormat="1"/>
    <row r="761" s="23" customFormat="1"/>
    <row r="762" s="23" customFormat="1"/>
    <row r="763" s="23" customFormat="1"/>
    <row r="764" s="23" customFormat="1"/>
    <row r="765" s="23" customFormat="1"/>
    <row r="766" s="23" customFormat="1"/>
    <row r="767" s="23" customFormat="1"/>
    <row r="768" s="23" customFormat="1"/>
    <row r="769" s="23" customFormat="1"/>
    <row r="770" s="23" customFormat="1"/>
    <row r="771" s="23" customFormat="1"/>
    <row r="772" s="23" customFormat="1"/>
    <row r="773" s="23" customFormat="1"/>
    <row r="774" s="23" customFormat="1"/>
    <row r="775" s="23" customFormat="1"/>
    <row r="776" s="23" customFormat="1"/>
    <row r="777" s="23" customFormat="1"/>
    <row r="778" s="23" customFormat="1"/>
    <row r="779" s="23" customFormat="1"/>
    <row r="780" s="23" customFormat="1"/>
    <row r="781" s="23" customFormat="1"/>
    <row r="782" s="23" customFormat="1"/>
    <row r="783" s="23" customFormat="1"/>
    <row r="784" s="23" customFormat="1"/>
    <row r="785" s="23" customFormat="1"/>
    <row r="786" s="23" customFormat="1"/>
    <row r="787" s="23" customFormat="1"/>
    <row r="788" s="23" customFormat="1"/>
    <row r="789" s="23" customFormat="1"/>
    <row r="790" s="23" customFormat="1"/>
    <row r="791" s="23" customFormat="1"/>
    <row r="792" s="23" customFormat="1"/>
    <row r="793" s="23" customFormat="1"/>
    <row r="794" s="23" customFormat="1"/>
    <row r="795" s="23" customFormat="1"/>
    <row r="796" s="23" customFormat="1"/>
    <row r="797" s="23" customFormat="1"/>
    <row r="798" s="23" customFormat="1"/>
    <row r="799" s="23" customFormat="1"/>
    <row r="800" s="23" customFormat="1"/>
    <row r="801" s="23" customFormat="1"/>
    <row r="802" s="23" customFormat="1"/>
    <row r="803" s="23" customFormat="1"/>
    <row r="804" s="23" customFormat="1"/>
    <row r="805" s="23" customFormat="1"/>
    <row r="806" s="23" customFormat="1"/>
    <row r="807" s="23" customFormat="1"/>
    <row r="808" s="23" customFormat="1"/>
    <row r="809" s="23" customFormat="1"/>
    <row r="810" s="23" customFormat="1"/>
    <row r="811" s="23" customFormat="1"/>
    <row r="812" s="23" customFormat="1"/>
    <row r="813" s="23" customFormat="1"/>
    <row r="814" s="23" customFormat="1"/>
    <row r="815" s="23" customFormat="1"/>
    <row r="816" s="23" customFormat="1"/>
    <row r="817" s="23" customFormat="1"/>
    <row r="818" s="23" customFormat="1"/>
    <row r="819" s="23" customFormat="1"/>
    <row r="820" s="23" customFormat="1"/>
    <row r="821" s="23" customFormat="1"/>
    <row r="822" s="23" customFormat="1"/>
    <row r="823" s="23" customFormat="1"/>
    <row r="824" s="23" customFormat="1"/>
    <row r="825" s="23" customFormat="1"/>
    <row r="826" s="23" customFormat="1"/>
    <row r="827" s="23" customFormat="1"/>
    <row r="828" s="23" customFormat="1"/>
    <row r="829" s="23" customFormat="1"/>
    <row r="830" s="23" customFormat="1"/>
    <row r="831" s="23" customFormat="1"/>
    <row r="832" s="23" customFormat="1"/>
    <row r="833" s="23" customFormat="1"/>
    <row r="834" s="23" customFormat="1"/>
    <row r="835" s="23" customFormat="1"/>
    <row r="836" s="23" customFormat="1"/>
    <row r="837" s="23" customFormat="1"/>
    <row r="838" s="23" customFormat="1"/>
    <row r="839" s="23" customFormat="1"/>
    <row r="840" s="23" customFormat="1"/>
    <row r="841" s="23" customFormat="1"/>
    <row r="842" s="23" customFormat="1"/>
    <row r="843" s="23" customFormat="1"/>
    <row r="844" s="23" customFormat="1"/>
    <row r="845" s="23" customFormat="1"/>
    <row r="846" s="23" customFormat="1"/>
    <row r="847" s="23" customFormat="1"/>
    <row r="848" s="23" customFormat="1"/>
    <row r="849" s="23" customFormat="1"/>
    <row r="850" s="23" customFormat="1"/>
    <row r="851" s="23" customFormat="1"/>
    <row r="852" s="23" customFormat="1"/>
    <row r="853" s="23" customFormat="1"/>
    <row r="854" s="23" customFormat="1"/>
    <row r="855" s="23" customFormat="1"/>
    <row r="856" s="23" customFormat="1"/>
    <row r="857" s="23" customFormat="1"/>
    <row r="858" s="23" customFormat="1"/>
    <row r="859" s="23" customFormat="1"/>
    <row r="860" s="23" customFormat="1"/>
    <row r="861" s="23" customFormat="1"/>
    <row r="862" s="23" customFormat="1"/>
    <row r="863" s="23" customFormat="1"/>
    <row r="864" s="23" customFormat="1"/>
    <row r="865" s="23" customFormat="1"/>
    <row r="866" s="23" customFormat="1"/>
    <row r="867" s="23" customFormat="1"/>
    <row r="868" s="23" customFormat="1"/>
    <row r="869" s="23" customFormat="1"/>
    <row r="870" s="23" customFormat="1"/>
    <row r="871" s="23" customFormat="1"/>
    <row r="872" s="23" customFormat="1"/>
    <row r="873" s="23" customFormat="1"/>
    <row r="874" s="23" customFormat="1"/>
    <row r="875" s="23" customFormat="1"/>
    <row r="876" s="23" customFormat="1"/>
    <row r="877" s="23" customFormat="1"/>
    <row r="878" s="23" customFormat="1"/>
    <row r="879" s="23" customFormat="1"/>
    <row r="880" s="23" customFormat="1"/>
    <row r="881" s="23" customFormat="1"/>
    <row r="882" s="23" customFormat="1"/>
    <row r="883" s="23" customFormat="1"/>
    <row r="884" s="23" customFormat="1"/>
    <row r="885" s="23" customFormat="1"/>
    <row r="886" s="23" customFormat="1"/>
    <row r="887" s="23" customFormat="1"/>
    <row r="888" s="23" customFormat="1"/>
    <row r="889" s="23" customFormat="1"/>
    <row r="890" s="23" customFormat="1"/>
    <row r="891" s="23" customFormat="1"/>
    <row r="892" s="23" customFormat="1"/>
    <row r="893" s="23" customFormat="1"/>
    <row r="894" s="23" customFormat="1"/>
    <row r="895" s="23" customFormat="1"/>
    <row r="896" s="23" customFormat="1"/>
    <row r="897" s="23" customFormat="1"/>
    <row r="898" s="23" customFormat="1"/>
    <row r="899" s="23" customFormat="1"/>
    <row r="900" s="23" customFormat="1"/>
    <row r="901" s="23" customFormat="1"/>
    <row r="902" s="23" customFormat="1"/>
    <row r="903" s="23" customFormat="1"/>
    <row r="904" s="23" customFormat="1"/>
    <row r="905" s="23" customFormat="1"/>
    <row r="906" s="23" customFormat="1"/>
    <row r="907" s="23" customFormat="1"/>
    <row r="908" s="23" customFormat="1"/>
    <row r="909" s="23" customFormat="1"/>
    <row r="910" s="23" customFormat="1"/>
    <row r="911" s="23" customFormat="1"/>
    <row r="912" s="23" customFormat="1"/>
    <row r="913" s="23" customFormat="1"/>
    <row r="914" s="23" customFormat="1"/>
    <row r="915" s="23" customFormat="1"/>
    <row r="916" s="23" customFormat="1"/>
    <row r="917" s="23" customFormat="1"/>
    <row r="918" s="23" customFormat="1"/>
    <row r="919" s="23" customFormat="1"/>
    <row r="920" s="23" customFormat="1"/>
    <row r="921" s="23" customFormat="1"/>
    <row r="922" s="23" customFormat="1"/>
    <row r="923" s="23" customFormat="1"/>
    <row r="924" s="23" customFormat="1"/>
    <row r="925" s="23" customFormat="1"/>
    <row r="926" s="23" customFormat="1"/>
    <row r="927" s="23" customFormat="1"/>
    <row r="928" s="23" customFormat="1"/>
    <row r="929" s="23" customFormat="1"/>
    <row r="930" s="23" customFormat="1"/>
    <row r="931" s="23" customFormat="1"/>
    <row r="932" s="23" customFormat="1"/>
    <row r="933" s="23" customFormat="1"/>
    <row r="934" s="23" customFormat="1"/>
    <row r="935" s="23" customFormat="1"/>
    <row r="936" s="23" customFormat="1"/>
    <row r="937" s="23" customFormat="1"/>
    <row r="938" s="23" customFormat="1"/>
    <row r="939" s="23" customFormat="1"/>
    <row r="940" s="23" customFormat="1"/>
    <row r="941" s="23" customFormat="1"/>
    <row r="942" s="23" customFormat="1"/>
    <row r="943" s="23" customFormat="1"/>
    <row r="944" s="23" customFormat="1"/>
    <row r="945" s="23" customFormat="1"/>
    <row r="946" s="23" customFormat="1"/>
    <row r="947" s="23" customFormat="1"/>
    <row r="948" s="23" customFormat="1"/>
    <row r="949" s="23" customFormat="1"/>
    <row r="950" s="23" customFormat="1"/>
    <row r="951" s="23" customFormat="1"/>
    <row r="952" s="23" customFormat="1"/>
    <row r="953" s="23" customFormat="1"/>
    <row r="954" s="23" customFormat="1"/>
    <row r="955" s="23" customFormat="1"/>
    <row r="956" s="23" customFormat="1"/>
    <row r="957" s="23" customFormat="1"/>
    <row r="958" s="23" customFormat="1"/>
    <row r="959" s="23" customFormat="1"/>
    <row r="960" s="23" customFormat="1"/>
    <row r="961" s="23" customFormat="1"/>
    <row r="962" s="23" customFormat="1"/>
    <row r="963" s="23" customFormat="1"/>
    <row r="964" s="23" customFormat="1"/>
    <row r="965" s="23" customFormat="1"/>
    <row r="966" s="23" customFormat="1"/>
    <row r="967" s="23" customFormat="1"/>
    <row r="968" s="23" customFormat="1"/>
    <row r="969" s="23" customFormat="1"/>
    <row r="970" s="23" customFormat="1"/>
    <row r="971" s="23" customFormat="1"/>
    <row r="972" s="23" customFormat="1"/>
    <row r="973" s="23" customFormat="1"/>
    <row r="974" s="23" customFormat="1"/>
    <row r="975" s="23" customFormat="1"/>
    <row r="976" s="23" customFormat="1"/>
    <row r="977" s="23" customFormat="1"/>
    <row r="978" s="23" customFormat="1"/>
    <row r="979" s="23" customFormat="1"/>
    <row r="980" s="23" customFormat="1"/>
    <row r="981" s="23" customFormat="1"/>
    <row r="982" s="23" customFormat="1"/>
    <row r="983" s="23" customFormat="1"/>
    <row r="984" s="23" customFormat="1"/>
    <row r="985" s="23" customFormat="1"/>
    <row r="986" s="23" customFormat="1"/>
    <row r="987" s="23" customFormat="1"/>
    <row r="988" s="23" customFormat="1"/>
    <row r="989" s="23" customFormat="1"/>
    <row r="990" s="23" customFormat="1"/>
    <row r="991" s="23" customFormat="1"/>
    <row r="992" s="23" customFormat="1"/>
    <row r="993" s="23" customFormat="1"/>
    <row r="994" s="23" customFormat="1"/>
    <row r="995" s="23" customFormat="1"/>
    <row r="996" s="23" customFormat="1"/>
    <row r="997" s="23" customFormat="1"/>
    <row r="998" s="23" customFormat="1"/>
    <row r="999" s="23" customFormat="1"/>
    <row r="1000" s="23" customFormat="1"/>
    <row r="1001" s="23" customFormat="1"/>
    <row r="1002" s="23" customFormat="1"/>
    <row r="1003" s="23" customFormat="1"/>
    <row r="1004" s="23" customFormat="1"/>
    <row r="1005" s="23" customFormat="1"/>
    <row r="1006" s="23" customFormat="1"/>
    <row r="1007" s="23" customFormat="1"/>
    <row r="1008" s="23" customFormat="1"/>
    <row r="1009" s="23" customFormat="1"/>
    <row r="1010" s="23" customFormat="1"/>
    <row r="1011" s="23" customFormat="1"/>
    <row r="1012" s="23" customFormat="1"/>
    <row r="1013" s="23" customFormat="1"/>
    <row r="1014" s="23" customFormat="1"/>
    <row r="1015" s="23" customFormat="1"/>
    <row r="1016" s="23" customFormat="1"/>
    <row r="1017" s="23" customFormat="1"/>
    <row r="1018" s="23" customFormat="1"/>
    <row r="1019" s="23" customFormat="1"/>
    <row r="1020" s="23" customFormat="1"/>
    <row r="1021" s="23" customFormat="1"/>
    <row r="1022" s="23" customFormat="1"/>
    <row r="1023" s="23" customFormat="1"/>
    <row r="1024" s="23" customFormat="1"/>
    <row r="1025" s="23" customFormat="1"/>
    <row r="1026" s="23" customFormat="1"/>
    <row r="1027" s="23" customFormat="1"/>
    <row r="1028" s="23" customFormat="1"/>
    <row r="1029" s="23" customFormat="1"/>
    <row r="1030" s="23" customFormat="1"/>
    <row r="1031" s="23" customFormat="1"/>
    <row r="1032" s="23" customFormat="1"/>
    <row r="1033" s="23" customFormat="1"/>
    <row r="1034" s="23" customFormat="1"/>
    <row r="1035" s="23" customFormat="1"/>
    <row r="1036" s="23" customFormat="1"/>
    <row r="1037" s="23" customFormat="1"/>
    <row r="1038" s="23" customFormat="1"/>
    <row r="1039" s="23" customFormat="1"/>
    <row r="1040" s="23" customFormat="1"/>
    <row r="1041" s="23" customFormat="1"/>
    <row r="1042" s="23" customFormat="1"/>
    <row r="1043" s="23" customFormat="1"/>
    <row r="1044" s="23" customFormat="1"/>
    <row r="1045" s="23" customFormat="1"/>
    <row r="1046" s="23" customFormat="1"/>
    <row r="1047" s="23" customFormat="1"/>
    <row r="1048" s="23" customFormat="1"/>
    <row r="1049" s="23" customFormat="1"/>
    <row r="1050" s="23" customFormat="1"/>
    <row r="1051" s="23" customFormat="1"/>
    <row r="1052" s="23" customFormat="1"/>
    <row r="1053" s="23" customFormat="1"/>
    <row r="1054" s="23" customFormat="1"/>
    <row r="1055" s="23" customFormat="1"/>
    <row r="1056" s="23" customFormat="1"/>
    <row r="1057" s="23" customFormat="1"/>
    <row r="1058" s="23" customFormat="1"/>
    <row r="1059" s="23" customFormat="1"/>
    <row r="1060" s="23" customFormat="1"/>
    <row r="1061" s="23" customFormat="1"/>
    <row r="1062" s="23" customFormat="1"/>
    <row r="1063" s="23" customFormat="1"/>
    <row r="1064" s="23" customFormat="1"/>
    <row r="1065" s="23" customFormat="1"/>
    <row r="1066" s="23" customFormat="1"/>
    <row r="1067" s="23" customFormat="1"/>
    <row r="1068" s="23" customFormat="1"/>
    <row r="1069" s="23" customFormat="1"/>
    <row r="1070" s="23" customFormat="1"/>
    <row r="1071" s="23" customFormat="1"/>
    <row r="1072" s="23" customFormat="1"/>
    <row r="1073" s="23" customFormat="1"/>
    <row r="1074" s="23" customFormat="1"/>
    <row r="1075" s="23" customFormat="1"/>
    <row r="1076" s="23" customFormat="1"/>
    <row r="1077" s="23" customFormat="1"/>
    <row r="1078" s="23" customFormat="1"/>
    <row r="1079" s="23" customFormat="1"/>
    <row r="1080" s="23" customFormat="1"/>
    <row r="1081" s="23" customFormat="1"/>
    <row r="1082" s="23" customFormat="1"/>
    <row r="1083" s="23" customFormat="1"/>
    <row r="1084" s="23" customFormat="1"/>
    <row r="1085" s="23" customFormat="1"/>
    <row r="1086" s="23" customFormat="1"/>
    <row r="1087" s="23" customFormat="1"/>
    <row r="1088" s="23" customFormat="1"/>
    <row r="1089" s="23" customFormat="1"/>
    <row r="1090" s="23" customFormat="1"/>
    <row r="1091" s="23" customFormat="1"/>
    <row r="1092" s="23" customFormat="1"/>
    <row r="1093" s="23" customFormat="1"/>
    <row r="1094" s="23" customFormat="1"/>
    <row r="1095" s="23" customFormat="1"/>
    <row r="1096" s="23" customFormat="1"/>
    <row r="1097" s="23" customFormat="1"/>
    <row r="1098" s="23" customFormat="1"/>
    <row r="1099" s="23" customFormat="1"/>
    <row r="1100" s="23" customFormat="1"/>
    <row r="1101" s="23" customFormat="1"/>
    <row r="1102" s="23" customFormat="1"/>
    <row r="1103" s="23" customFormat="1"/>
    <row r="1104" s="23" customFormat="1"/>
    <row r="1105" s="23" customFormat="1"/>
    <row r="1106" s="23" customFormat="1"/>
    <row r="1107" s="23" customFormat="1"/>
    <row r="1108" s="23" customFormat="1"/>
    <row r="1109" s="23" customFormat="1"/>
    <row r="1110" s="23" customFormat="1"/>
    <row r="1111" s="23" customFormat="1"/>
    <row r="1112" s="23" customFormat="1"/>
    <row r="1113" s="23" customFormat="1"/>
    <row r="1114" s="23" customFormat="1"/>
    <row r="1115" s="23" customFormat="1"/>
    <row r="1116" s="23" customFormat="1"/>
    <row r="1117" s="23" customFormat="1"/>
    <row r="1118" s="23" customFormat="1"/>
    <row r="1119" s="23" customFormat="1"/>
    <row r="1120" s="23" customFormat="1"/>
    <row r="1121" s="23" customFormat="1"/>
    <row r="1122" s="23" customFormat="1"/>
    <row r="1123" s="23" customFormat="1"/>
    <row r="1124" s="23" customFormat="1"/>
    <row r="1125" s="23" customFormat="1"/>
    <row r="1126" s="23" customFormat="1"/>
    <row r="1127" s="23" customFormat="1"/>
    <row r="1128" s="23" customFormat="1"/>
    <row r="1129" s="23" customFormat="1"/>
    <row r="1130" s="23" customFormat="1"/>
    <row r="1131" s="23" customFormat="1"/>
    <row r="1132" s="23" customFormat="1"/>
    <row r="1133" s="23" customFormat="1"/>
    <row r="1134" s="23" customFormat="1"/>
    <row r="1135" s="23" customFormat="1"/>
    <row r="1136" s="23" customFormat="1"/>
    <row r="1137" s="23" customFormat="1"/>
    <row r="1138" s="23" customFormat="1"/>
    <row r="1139" s="23" customFormat="1"/>
    <row r="1140" s="23" customFormat="1"/>
    <row r="1141" s="23" customFormat="1"/>
    <row r="1142" s="23" customFormat="1"/>
    <row r="1143" s="23" customFormat="1"/>
    <row r="1144" s="23" customFormat="1"/>
    <row r="1145" s="23" customFormat="1"/>
    <row r="1146" s="23" customFormat="1"/>
    <row r="1147" s="23" customFormat="1"/>
    <row r="1148" s="23" customFormat="1"/>
    <row r="1149" s="23" customFormat="1"/>
    <row r="1150" s="23" customFormat="1"/>
    <row r="1151" s="23" customFormat="1"/>
    <row r="1152" s="23" customFormat="1"/>
    <row r="1153" s="23" customFormat="1"/>
    <row r="1154" s="23" customFormat="1"/>
    <row r="1155" s="23" customFormat="1"/>
    <row r="1156" s="23" customFormat="1"/>
    <row r="1157" s="23" customFormat="1"/>
    <row r="1158" s="23" customFormat="1"/>
    <row r="1159" s="23" customFormat="1"/>
    <row r="1160" s="23" customFormat="1"/>
    <row r="1161" s="23" customFormat="1"/>
    <row r="1162" s="23" customFormat="1"/>
    <row r="1163" s="23" customFormat="1"/>
    <row r="1164" s="23" customFormat="1"/>
    <row r="1165" s="23" customFormat="1"/>
    <row r="1166" s="23" customFormat="1"/>
    <row r="1167" s="23" customFormat="1"/>
    <row r="1168" s="23" customFormat="1"/>
    <row r="1169" s="23" customFormat="1"/>
    <row r="1170" s="23" customFormat="1"/>
    <row r="1171" s="23" customFormat="1"/>
    <row r="1172" s="23" customFormat="1"/>
    <row r="1173" s="23" customFormat="1"/>
    <row r="1174" s="23" customFormat="1"/>
    <row r="1175" s="23" customFormat="1"/>
    <row r="1176" s="23" customFormat="1"/>
    <row r="1177" s="23" customFormat="1"/>
    <row r="1178" s="23" customFormat="1"/>
    <row r="1179" s="23" customFormat="1"/>
    <row r="1180" s="23" customFormat="1"/>
    <row r="1181" s="23" customFormat="1"/>
    <row r="1182" s="23" customFormat="1"/>
    <row r="1183" s="23" customFormat="1"/>
    <row r="1184" s="23" customFormat="1"/>
    <row r="1185" s="23" customFormat="1"/>
    <row r="1186" s="23" customFormat="1"/>
    <row r="1187" s="23" customFormat="1"/>
    <row r="1188" s="23" customFormat="1"/>
    <row r="1189" s="23" customFormat="1"/>
    <row r="1190" s="23" customFormat="1"/>
    <row r="1191" s="23" customFormat="1"/>
    <row r="1192" s="23" customFormat="1"/>
    <row r="1193" s="23" customFormat="1"/>
    <row r="1194" s="23" customFormat="1"/>
    <row r="1195" s="23" customFormat="1"/>
    <row r="1196" s="23" customFormat="1"/>
    <row r="1197" s="23" customFormat="1"/>
    <row r="1198" s="23" customFormat="1"/>
    <row r="1199" s="23" customFormat="1"/>
    <row r="1200" s="23" customFormat="1"/>
    <row r="1201" s="23" customFormat="1"/>
    <row r="1202" s="23" customFormat="1"/>
    <row r="1203" s="23" customFormat="1"/>
    <row r="1204" s="23" customFormat="1"/>
    <row r="1205" s="23" customFormat="1"/>
    <row r="1206" s="23" customFormat="1"/>
    <row r="1207" s="23" customFormat="1"/>
    <row r="1208" s="23" customFormat="1"/>
    <row r="1209" s="23" customFormat="1"/>
    <row r="1210" s="23" customFormat="1"/>
    <row r="1211" s="23" customFormat="1"/>
    <row r="1212" s="23" customFormat="1"/>
    <row r="1213" s="23" customFormat="1"/>
    <row r="1214" s="23" customFormat="1"/>
    <row r="1215" s="23" customFormat="1"/>
    <row r="1216" s="23" customFormat="1"/>
    <row r="1217" s="23" customFormat="1"/>
    <row r="1218" s="23" customFormat="1"/>
    <row r="1219" s="23" customFormat="1"/>
    <row r="1220" s="23" customFormat="1"/>
    <row r="1221" s="23" customFormat="1"/>
    <row r="1222" s="23" customFormat="1"/>
    <row r="1223" s="23" customFormat="1"/>
    <row r="1224" s="23" customFormat="1"/>
    <row r="1225" s="23" customFormat="1"/>
    <row r="1226" s="23" customFormat="1"/>
    <row r="1227" s="23" customFormat="1"/>
    <row r="1228" s="23" customFormat="1"/>
    <row r="1229" s="23" customFormat="1"/>
    <row r="1230" s="23" customFormat="1"/>
    <row r="1231" s="23" customFormat="1"/>
    <row r="1232" s="23" customFormat="1"/>
    <row r="1233" s="23" customFormat="1"/>
    <row r="1234" s="23" customFormat="1"/>
    <row r="1235" s="23" customFormat="1"/>
    <row r="1236" s="23" customFormat="1"/>
    <row r="1237" s="23" customFormat="1"/>
    <row r="1238" s="23" customFormat="1"/>
    <row r="1239" s="23" customFormat="1"/>
    <row r="1240" s="23" customFormat="1"/>
    <row r="1241" s="23" customFormat="1"/>
    <row r="1242" s="23" customFormat="1"/>
    <row r="1243" s="23" customFormat="1"/>
    <row r="1244" s="23" customFormat="1"/>
    <row r="1245" s="23" customFormat="1"/>
    <row r="1246" s="23" customFormat="1"/>
    <row r="1247" s="23" customFormat="1"/>
    <row r="1248" s="23" customFormat="1"/>
    <row r="1249" s="23" customFormat="1"/>
    <row r="1250" s="23" customFormat="1"/>
    <row r="1251" s="23" customFormat="1"/>
    <row r="1252" s="23" customFormat="1"/>
    <row r="1253" s="23" customFormat="1"/>
    <row r="1254" s="23" customFormat="1"/>
    <row r="1255" s="23" customFormat="1"/>
    <row r="1256" s="23" customFormat="1"/>
    <row r="1257" s="23" customFormat="1"/>
    <row r="1258" s="23" customFormat="1"/>
    <row r="1259" s="23" customFormat="1"/>
    <row r="1260" s="23" customFormat="1"/>
    <row r="1261" s="23" customFormat="1"/>
    <row r="1262" s="23" customFormat="1"/>
    <row r="1263" s="23" customFormat="1"/>
    <row r="1264" s="23" customFormat="1"/>
    <row r="1265" s="23" customFormat="1"/>
    <row r="1266" s="23" customFormat="1"/>
    <row r="1267" s="23" customFormat="1"/>
    <row r="1268" s="23" customFormat="1"/>
    <row r="1269" s="23" customFormat="1"/>
    <row r="1270" s="23" customFormat="1"/>
    <row r="1271" s="23" customFormat="1"/>
    <row r="1272" s="23" customFormat="1"/>
    <row r="1273" s="23" customFormat="1"/>
    <row r="1274" s="23" customFormat="1"/>
    <row r="1275" s="23" customFormat="1"/>
    <row r="1276" s="23" customFormat="1"/>
    <row r="1277" s="23" customFormat="1"/>
    <row r="1278" s="23" customFormat="1"/>
    <row r="1279" s="23" customFormat="1"/>
    <row r="1280" s="23" customFormat="1"/>
    <row r="1281" s="23" customFormat="1"/>
    <row r="1282" s="23" customFormat="1"/>
    <row r="1283" s="23" customFormat="1"/>
    <row r="1284" s="23" customFormat="1"/>
    <row r="1285" s="23" customFormat="1"/>
    <row r="1286" s="23" customFormat="1"/>
    <row r="1287" s="23" customFormat="1"/>
    <row r="1288" s="23" customFormat="1"/>
    <row r="1289" s="23" customFormat="1"/>
    <row r="1290" s="23" customFormat="1"/>
    <row r="1291" s="23" customFormat="1"/>
    <row r="1292" s="23" customFormat="1"/>
    <row r="1293" s="23" customFormat="1"/>
    <row r="1294" s="23" customFormat="1"/>
    <row r="1295" s="23" customFormat="1"/>
    <row r="1296" s="23" customFormat="1"/>
    <row r="1297" s="23" customFormat="1"/>
    <row r="1298" s="23" customFormat="1"/>
    <row r="1299" s="23" customFormat="1"/>
    <row r="1300" s="23" customFormat="1"/>
    <row r="1301" s="23" customFormat="1"/>
    <row r="1302" s="23" customFormat="1"/>
    <row r="1303" s="23" customFormat="1"/>
    <row r="1304" s="23" customFormat="1"/>
    <row r="1305" s="23" customFormat="1"/>
    <row r="1306" s="23" customFormat="1"/>
    <row r="1307" s="23" customFormat="1"/>
    <row r="1308" s="23" customFormat="1"/>
    <row r="1309" s="23" customFormat="1"/>
    <row r="1310" s="23" customFormat="1"/>
    <row r="1311" s="23" customFormat="1"/>
    <row r="1312" s="23" customFormat="1"/>
    <row r="1313" s="23" customFormat="1"/>
    <row r="1314" s="23" customFormat="1"/>
    <row r="1315" s="23" customFormat="1"/>
    <row r="1316" s="23" customFormat="1"/>
    <row r="1317" s="23" customFormat="1"/>
    <row r="1318" s="23" customFormat="1"/>
    <row r="1319" s="23" customFormat="1"/>
    <row r="1320" s="23" customFormat="1"/>
    <row r="1321" s="23" customFormat="1"/>
    <row r="1322" s="23" customFormat="1"/>
    <row r="1323" s="23" customFormat="1"/>
    <row r="1324" s="23" customFormat="1"/>
    <row r="1325" s="23" customFormat="1"/>
    <row r="1326" s="23" customFormat="1"/>
    <row r="1327" s="23" customFormat="1"/>
    <row r="1328" s="23" customFormat="1"/>
    <row r="1329" s="23" customFormat="1"/>
    <row r="1330" s="23" customFormat="1"/>
    <row r="1331" s="23" customFormat="1"/>
    <row r="1332" s="23" customFormat="1"/>
    <row r="1333" s="23" customFormat="1"/>
    <row r="1334" s="23" customFormat="1"/>
    <row r="1335" s="23" customFormat="1"/>
    <row r="1336" s="23" customFormat="1"/>
    <row r="1337" s="23" customFormat="1"/>
    <row r="1338" s="23" customFormat="1"/>
    <row r="1339" s="23" customFormat="1"/>
    <row r="1340" s="23" customFormat="1"/>
    <row r="1341" s="23" customFormat="1"/>
    <row r="1342" s="23" customFormat="1"/>
    <row r="1343" s="23" customFormat="1"/>
    <row r="1344" s="23" customFormat="1"/>
    <row r="1345" s="23" customFormat="1"/>
    <row r="1346" s="23" customFormat="1"/>
    <row r="1347" s="23" customFormat="1"/>
    <row r="1348" s="23" customFormat="1"/>
    <row r="1349" s="23" customFormat="1"/>
    <row r="1350" s="23" customFormat="1"/>
    <row r="1351" s="23" customFormat="1"/>
    <row r="1352" s="23" customFormat="1"/>
    <row r="1353" s="23" customFormat="1"/>
    <row r="1354" s="23" customFormat="1"/>
    <row r="1355" s="23" customFormat="1"/>
    <row r="1356" s="23" customFormat="1"/>
    <row r="1357" s="23" customFormat="1"/>
    <row r="1358" s="23" customFormat="1"/>
    <row r="1359" s="23" customFormat="1"/>
    <row r="1360" s="23" customFormat="1"/>
    <row r="1361" s="23" customFormat="1"/>
    <row r="1362" s="23" customFormat="1"/>
    <row r="1363" s="23" customFormat="1"/>
    <row r="1364" s="23" customFormat="1"/>
    <row r="1365" s="23" customFormat="1"/>
    <row r="1366" s="23" customFormat="1"/>
    <row r="1367" s="23" customFormat="1"/>
    <row r="1368" s="23" customFormat="1"/>
    <row r="1369" s="23" customFormat="1"/>
    <row r="1370" s="23" customFormat="1"/>
    <row r="1371" s="23" customFormat="1"/>
    <row r="1372" s="23" customFormat="1"/>
    <row r="1373" s="23" customFormat="1"/>
    <row r="1374" s="23" customFormat="1"/>
    <row r="1375" s="23" customFormat="1"/>
    <row r="1376" s="23" customFormat="1"/>
    <row r="1377" s="23" customFormat="1"/>
    <row r="1378" s="23" customFormat="1"/>
    <row r="1379" s="23" customFormat="1"/>
    <row r="1380" s="23" customFormat="1"/>
    <row r="1381" s="23" customFormat="1"/>
    <row r="1382" s="23" customFormat="1"/>
    <row r="1383" s="23" customFormat="1"/>
    <row r="1384" s="23" customFormat="1"/>
    <row r="1385" s="23" customFormat="1"/>
    <row r="1386" s="23" customFormat="1"/>
    <row r="1387" s="23" customFormat="1"/>
    <row r="1388" s="23" customFormat="1"/>
    <row r="1389" s="23" customFormat="1"/>
    <row r="1390" s="23" customFormat="1"/>
    <row r="1391" s="23" customFormat="1"/>
    <row r="1392" s="23" customFormat="1"/>
    <row r="1393" s="23" customFormat="1"/>
    <row r="1394" s="23" customFormat="1"/>
    <row r="1395" s="23" customFormat="1"/>
    <row r="1396" s="23" customFormat="1"/>
    <row r="1397" s="23" customFormat="1"/>
    <row r="1398" s="23" customFormat="1"/>
    <row r="1399" s="23" customFormat="1"/>
    <row r="1400" s="23" customFormat="1"/>
    <row r="1401" s="23" customFormat="1"/>
    <row r="1402" s="23" customFormat="1"/>
    <row r="1403" s="23" customFormat="1"/>
    <row r="1404" s="23" customFormat="1"/>
    <row r="1405" s="23" customFormat="1"/>
    <row r="1406" s="23" customFormat="1"/>
    <row r="1407" s="23" customFormat="1"/>
    <row r="1408" s="23" customFormat="1"/>
    <row r="1409" s="23" customFormat="1"/>
    <row r="1410" s="23" customFormat="1"/>
    <row r="1411" s="23" customFormat="1"/>
    <row r="1412" s="23" customFormat="1"/>
    <row r="1413" s="23" customFormat="1"/>
    <row r="1414" s="23" customFormat="1"/>
    <row r="1415" s="23" customFormat="1"/>
    <row r="1416" s="23" customFormat="1"/>
    <row r="1417" s="23" customFormat="1"/>
    <row r="1418" s="23" customFormat="1"/>
    <row r="1419" s="23" customFormat="1"/>
    <row r="1420" s="23" customFormat="1"/>
    <row r="1421" s="23" customFormat="1"/>
    <row r="1422" s="23" customFormat="1"/>
    <row r="1423" s="23" customFormat="1"/>
    <row r="1424" s="23" customFormat="1"/>
    <row r="1425" s="23" customFormat="1"/>
    <row r="1426" s="23" customFormat="1"/>
    <row r="1427" s="23" customFormat="1"/>
    <row r="1428" s="23" customFormat="1"/>
    <row r="1429" s="23" customFormat="1"/>
    <row r="1430" s="23" customFormat="1"/>
    <row r="1431" s="23" customFormat="1"/>
    <row r="1432" s="23" customFormat="1"/>
    <row r="1433" s="23" customFormat="1"/>
    <row r="1434" s="23" customFormat="1"/>
    <row r="1435" s="23" customFormat="1"/>
    <row r="1436" s="23" customFormat="1"/>
    <row r="1437" s="23" customFormat="1"/>
    <row r="1438" s="23" customFormat="1"/>
    <row r="1439" s="23" customFormat="1"/>
    <row r="1440" s="23" customFormat="1"/>
    <row r="1441" s="23" customFormat="1"/>
    <row r="1442" s="23" customFormat="1"/>
    <row r="1443" s="23" customFormat="1"/>
    <row r="1444" s="23" customFormat="1"/>
    <row r="1445" s="23" customFormat="1"/>
    <row r="1446" s="23" customFormat="1"/>
    <row r="1447" s="23" customFormat="1"/>
    <row r="1448" s="23" customFormat="1"/>
    <row r="1449" s="23" customFormat="1"/>
    <row r="1450" s="23" customFormat="1"/>
    <row r="1451" s="23" customFormat="1"/>
    <row r="1452" s="23" customFormat="1"/>
    <row r="1453" s="23" customFormat="1"/>
    <row r="1454" s="23" customFormat="1"/>
    <row r="1455" s="23" customFormat="1"/>
    <row r="1456" s="23" customFormat="1"/>
    <row r="1457" s="23" customFormat="1"/>
    <row r="1458" s="23" customFormat="1"/>
    <row r="1459" s="23" customFormat="1"/>
    <row r="1460" s="23" customFormat="1"/>
    <row r="1461" s="23" customFormat="1"/>
    <row r="1462" s="23" customFormat="1"/>
    <row r="1463" s="23" customFormat="1"/>
    <row r="1464" s="23" customFormat="1"/>
    <row r="1465" s="23" customFormat="1"/>
    <row r="1466" s="23" customFormat="1"/>
    <row r="1467" s="23" customFormat="1"/>
    <row r="1468" s="23" customFormat="1"/>
    <row r="1469" s="23" customFormat="1"/>
    <row r="1470" s="23" customFormat="1"/>
    <row r="1471" s="23" customFormat="1"/>
    <row r="1472" s="23" customFormat="1"/>
    <row r="1473" s="23" customFormat="1"/>
    <row r="1474" s="23" customFormat="1"/>
    <row r="1475" s="23" customFormat="1"/>
    <row r="1476" s="23" customFormat="1"/>
    <row r="1477" s="23" customFormat="1"/>
    <row r="1478" s="23" customFormat="1"/>
    <row r="1479" s="23" customFormat="1"/>
    <row r="1480" s="23" customFormat="1"/>
    <row r="1481" s="23" customFormat="1"/>
    <row r="1482" s="23" customFormat="1"/>
    <row r="1483" s="23" customFormat="1"/>
    <row r="1484" s="23" customFormat="1"/>
    <row r="1485" s="23" customFormat="1"/>
    <row r="1486" s="23" customFormat="1"/>
    <row r="1487" s="23" customFormat="1"/>
    <row r="1488" s="23" customFormat="1"/>
    <row r="1489" s="23" customFormat="1"/>
    <row r="1490" s="23" customFormat="1"/>
    <row r="1491" s="23" customFormat="1"/>
    <row r="1492" s="23" customFormat="1"/>
    <row r="1493" s="23" customFormat="1"/>
    <row r="1494" s="23" customFormat="1"/>
    <row r="1495" s="23" customFormat="1"/>
    <row r="1496" s="23" customFormat="1"/>
    <row r="1497" s="23" customFormat="1"/>
    <row r="1498" s="23" customFormat="1"/>
    <row r="1499" s="23" customFormat="1"/>
    <row r="1500" s="23" customFormat="1"/>
    <row r="1501" s="23" customFormat="1"/>
    <row r="1502" s="23" customFormat="1"/>
    <row r="1503" s="23" customFormat="1"/>
    <row r="1504" s="23" customFormat="1"/>
    <row r="1505" s="23" customFormat="1"/>
    <row r="1506" s="23" customFormat="1"/>
    <row r="1507" s="23" customFormat="1"/>
    <row r="1508" s="23" customFormat="1"/>
    <row r="1509" s="23" customFormat="1"/>
    <row r="1510" s="23" customFormat="1"/>
    <row r="1511" s="23" customFormat="1"/>
    <row r="1512" s="23" customFormat="1"/>
    <row r="1513" s="23" customFormat="1"/>
    <row r="1514" s="23" customFormat="1"/>
    <row r="1515" s="23" customFormat="1"/>
    <row r="1516" s="23" customFormat="1"/>
    <row r="1517" s="23" customFormat="1"/>
    <row r="1518" s="23" customFormat="1"/>
    <row r="1519" s="23" customFormat="1"/>
    <row r="1520" s="23" customFormat="1"/>
    <row r="1521" s="23" customFormat="1"/>
    <row r="1522" s="23" customFormat="1"/>
    <row r="1523" s="23" customFormat="1"/>
    <row r="1524" s="23" customFormat="1"/>
    <row r="1525" s="23" customFormat="1"/>
    <row r="1526" s="23" customFormat="1"/>
    <row r="1527" s="23" customFormat="1"/>
    <row r="1528" s="23" customFormat="1"/>
    <row r="1529" s="23" customFormat="1"/>
    <row r="1530" s="23" customFormat="1"/>
    <row r="1531" s="23" customFormat="1"/>
    <row r="1532" s="23" customFormat="1"/>
    <row r="1533" s="23" customFormat="1"/>
    <row r="1534" s="23" customFormat="1"/>
    <row r="1535" s="23" customFormat="1"/>
    <row r="1536" s="23" customFormat="1"/>
    <row r="1537" s="23" customFormat="1"/>
    <row r="1538" s="23" customFormat="1"/>
    <row r="1539" s="23" customFormat="1"/>
    <row r="1540" s="23" customFormat="1"/>
    <row r="1541" s="23" customFormat="1"/>
    <row r="1542" s="23" customFormat="1"/>
    <row r="1543" s="23" customFormat="1"/>
    <row r="1544" s="23" customFormat="1"/>
    <row r="1545" s="23" customFormat="1"/>
    <row r="1546" s="23" customFormat="1"/>
    <row r="1547" s="23" customFormat="1"/>
    <row r="1548" s="23" customFormat="1"/>
    <row r="1549" s="23" customFormat="1"/>
    <row r="1550" s="23" customFormat="1"/>
    <row r="1551" s="23" customFormat="1"/>
    <row r="1552" s="23" customFormat="1"/>
    <row r="1553" s="23" customFormat="1"/>
    <row r="1554" s="23" customFormat="1"/>
    <row r="1555" s="23" customFormat="1"/>
    <row r="1556" s="23" customFormat="1"/>
    <row r="1557" s="23" customFormat="1"/>
    <row r="1558" s="23" customFormat="1"/>
    <row r="1559" s="23" customFormat="1"/>
    <row r="1560" s="23" customFormat="1"/>
    <row r="1561" s="23" customFormat="1"/>
    <row r="1562" s="23" customFormat="1"/>
    <row r="1563" s="23" customFormat="1"/>
    <row r="1564" s="23" customFormat="1"/>
    <row r="1565" s="23" customFormat="1"/>
    <row r="1566" s="23" customFormat="1"/>
    <row r="1567" s="23" customFormat="1"/>
    <row r="1568" s="23" customFormat="1"/>
    <row r="1569" s="23" customFormat="1"/>
    <row r="1570" s="23" customFormat="1"/>
    <row r="1571" s="23" customFormat="1"/>
    <row r="1572" s="23" customFormat="1"/>
    <row r="1573" s="23" customFormat="1"/>
    <row r="1574" s="23" customFormat="1"/>
    <row r="1575" s="23" customFormat="1"/>
    <row r="1576" s="23" customFormat="1"/>
    <row r="1577" s="23" customFormat="1"/>
    <row r="1578" s="23" customFormat="1"/>
    <row r="1579" s="23" customFormat="1"/>
    <row r="1580" s="23" customFormat="1"/>
    <row r="1581" s="23" customFormat="1"/>
    <row r="1582" s="23" customFormat="1"/>
    <row r="1583" s="23" customFormat="1"/>
    <row r="1584" s="23" customFormat="1"/>
    <row r="1585" s="23" customFormat="1"/>
    <row r="1586" s="23" customFormat="1"/>
    <row r="1587" s="23" customFormat="1"/>
    <row r="1588" s="23" customFormat="1"/>
    <row r="1589" s="23" customFormat="1"/>
    <row r="1590" s="23" customFormat="1"/>
    <row r="1591" s="23" customFormat="1"/>
    <row r="1592" s="23" customFormat="1"/>
    <row r="1593" s="23" customFormat="1"/>
    <row r="1594" s="23" customFormat="1"/>
    <row r="1595" s="23" customFormat="1"/>
    <row r="1596" s="23" customFormat="1"/>
    <row r="1597" s="23" customFormat="1"/>
    <row r="1598" s="23" customFormat="1"/>
    <row r="1599" s="23" customFormat="1"/>
    <row r="1600" s="23" customFormat="1"/>
    <row r="1601" s="23" customFormat="1"/>
    <row r="1602" s="23" customFormat="1"/>
    <row r="1603" s="23" customFormat="1"/>
    <row r="1604" s="23" customFormat="1"/>
    <row r="1605" s="23" customFormat="1"/>
    <row r="1606" s="23" customFormat="1"/>
    <row r="1607" s="23" customFormat="1"/>
    <row r="1608" s="23" customFormat="1"/>
    <row r="1609" s="23" customFormat="1"/>
    <row r="1610" s="23" customFormat="1"/>
    <row r="1611" s="23" customFormat="1"/>
    <row r="1612" s="23" customFormat="1"/>
    <row r="1613" s="23" customFormat="1"/>
    <row r="1614" s="23" customFormat="1"/>
    <row r="1615" s="23" customFormat="1"/>
    <row r="1616" s="23" customFormat="1"/>
    <row r="1617" s="23" customFormat="1"/>
    <row r="1618" s="23" customFormat="1"/>
    <row r="1619" s="23" customFormat="1"/>
    <row r="1620" s="23" customFormat="1"/>
    <row r="1621" s="23" customFormat="1"/>
    <row r="1622" s="23" customFormat="1"/>
    <row r="1623" s="23" customFormat="1"/>
    <row r="1624" s="23" customFormat="1"/>
    <row r="1625" s="23" customFormat="1"/>
    <row r="1626" s="23" customFormat="1"/>
    <row r="1627" s="23" customFormat="1"/>
    <row r="1628" s="23" customFormat="1"/>
    <row r="1629" s="23" customFormat="1"/>
    <row r="1630" s="23" customFormat="1"/>
    <row r="1631" s="23" customFormat="1"/>
    <row r="1632" s="23" customFormat="1"/>
    <row r="1633" s="23" customFormat="1"/>
    <row r="1634" s="23" customFormat="1"/>
    <row r="1635" s="23" customFormat="1"/>
    <row r="1636" s="23" customFormat="1"/>
    <row r="1637" s="23" customFormat="1"/>
    <row r="1638" s="23" customFormat="1"/>
    <row r="1639" s="23" customFormat="1"/>
    <row r="1640" s="23" customFormat="1"/>
    <row r="1641" s="23" customFormat="1"/>
    <row r="1642" s="23" customFormat="1"/>
    <row r="1643" s="23" customFormat="1"/>
    <row r="1644" s="23" customFormat="1"/>
    <row r="1645" s="23" customFormat="1"/>
    <row r="1646" s="23" customFormat="1"/>
    <row r="1647" s="23" customFormat="1"/>
    <row r="1648" s="23" customFormat="1"/>
    <row r="1649" s="23" customFormat="1"/>
    <row r="1650" s="23" customFormat="1"/>
    <row r="1651" s="23" customFormat="1"/>
    <row r="1652" s="23" customFormat="1"/>
    <row r="1653" s="23" customFormat="1"/>
    <row r="1654" s="23" customFormat="1"/>
    <row r="1655" s="23" customFormat="1"/>
    <row r="1656" s="23" customFormat="1"/>
    <row r="1657" s="23" customFormat="1"/>
    <row r="1658" s="23" customFormat="1"/>
    <row r="1659" s="23" customFormat="1"/>
    <row r="1660" s="23" customFormat="1"/>
    <row r="1661" s="23" customFormat="1"/>
    <row r="1662" s="23" customFormat="1"/>
    <row r="1663" s="23" customFormat="1"/>
    <row r="1664" s="23" customFormat="1"/>
    <row r="1665" s="23" customFormat="1"/>
    <row r="1666" s="23" customFormat="1"/>
    <row r="1667" s="23" customFormat="1"/>
    <row r="1668" s="23" customFormat="1"/>
    <row r="1669" s="23" customFormat="1"/>
    <row r="1670" s="23" customFormat="1"/>
    <row r="1671" s="23" customFormat="1"/>
    <row r="1672" s="23" customFormat="1"/>
    <row r="1673" s="23" customFormat="1"/>
    <row r="1674" s="23" customFormat="1"/>
    <row r="1675" s="23" customFormat="1"/>
    <row r="1676" s="23" customFormat="1"/>
    <row r="1677" s="23" customFormat="1"/>
    <row r="1678" s="23" customFormat="1"/>
    <row r="1679" s="23" customFormat="1"/>
    <row r="1680" s="23" customFormat="1"/>
    <row r="1681" s="23" customFormat="1"/>
    <row r="1682" s="23" customFormat="1"/>
    <row r="1683" s="23" customFormat="1"/>
    <row r="1684" s="23" customFormat="1"/>
    <row r="1685" s="23" customFormat="1"/>
    <row r="1686" s="23" customFormat="1"/>
    <row r="1687" s="23" customFormat="1"/>
    <row r="1688" s="23" customFormat="1"/>
    <row r="1689" s="23" customFormat="1"/>
    <row r="1690" s="23" customFormat="1"/>
    <row r="1691" s="23" customFormat="1"/>
    <row r="1692" s="23" customFormat="1"/>
    <row r="1693" s="23" customFormat="1"/>
    <row r="1694" s="23" customFormat="1"/>
    <row r="1695" s="23" customFormat="1"/>
    <row r="1696" s="23" customFormat="1"/>
    <row r="1697" s="23" customFormat="1"/>
    <row r="1698" s="23" customFormat="1"/>
    <row r="1699" s="23" customFormat="1"/>
    <row r="1700" s="23" customFormat="1"/>
    <row r="1701" s="23" customFormat="1"/>
    <row r="1702" s="23" customFormat="1"/>
    <row r="1703" s="23" customFormat="1"/>
    <row r="1704" s="23" customFormat="1"/>
    <row r="1705" s="23" customFormat="1"/>
    <row r="1706" s="23" customFormat="1"/>
    <row r="1707" s="23" customFormat="1"/>
    <row r="1708" s="23" customFormat="1"/>
    <row r="1709" s="23" customFormat="1"/>
    <row r="1710" s="23" customFormat="1"/>
    <row r="1711" s="23" customFormat="1"/>
    <row r="1712" s="23" customFormat="1"/>
    <row r="1713" s="23" customFormat="1"/>
    <row r="1714" s="23" customFormat="1"/>
    <row r="1715" s="23" customFormat="1"/>
    <row r="1716" s="23" customFormat="1"/>
    <row r="1717" s="23" customFormat="1"/>
    <row r="1718" s="23" customFormat="1"/>
    <row r="1719" s="23" customFormat="1"/>
    <row r="1720" s="23" customFormat="1"/>
    <row r="1721" s="23" customFormat="1"/>
    <row r="1722" s="23" customFormat="1"/>
    <row r="1723" s="23" customFormat="1"/>
    <row r="1724" s="23" customFormat="1"/>
    <row r="1725" s="23" customFormat="1"/>
    <row r="1726" s="23" customFormat="1"/>
    <row r="1727" s="23" customFormat="1"/>
    <row r="1728" s="23" customFormat="1"/>
    <row r="1729" s="23" customFormat="1"/>
    <row r="1730" s="23" customFormat="1"/>
    <row r="1731" s="23" customFormat="1"/>
    <row r="1732" s="23" customFormat="1"/>
    <row r="1733" s="23" customFormat="1"/>
    <row r="1734" s="23" customFormat="1"/>
    <row r="1735" s="23" customFormat="1"/>
    <row r="1736" s="23" customFormat="1"/>
    <row r="1737" s="23" customFormat="1"/>
    <row r="1738" s="23" customFormat="1"/>
    <row r="1739" s="23" customFormat="1"/>
    <row r="1740" s="23" customFormat="1"/>
    <row r="1741" s="23" customFormat="1"/>
    <row r="1742" s="23" customFormat="1"/>
    <row r="1743" s="23" customFormat="1"/>
    <row r="1744" s="23" customFormat="1"/>
    <row r="1745" s="23" customFormat="1"/>
    <row r="1746" s="23" customFormat="1"/>
    <row r="1747" s="23" customFormat="1"/>
    <row r="1748" s="23" customFormat="1"/>
    <row r="1749" s="23" customFormat="1"/>
    <row r="1750" s="23" customFormat="1"/>
    <row r="1751" s="23" customFormat="1"/>
    <row r="1752" s="23" customFormat="1"/>
    <row r="1753" s="23" customFormat="1"/>
    <row r="1754" s="23" customFormat="1"/>
    <row r="1755" s="23" customFormat="1"/>
    <row r="1756" s="23" customFormat="1"/>
    <row r="1757" s="23" customFormat="1"/>
    <row r="1758" s="23" customFormat="1"/>
    <row r="1759" s="23" customFormat="1"/>
    <row r="1760" s="23" customFormat="1"/>
    <row r="1761" s="23" customFormat="1"/>
    <row r="1762" s="23" customFormat="1"/>
    <row r="1763" s="23" customFormat="1"/>
    <row r="1764" s="23" customFormat="1"/>
    <row r="1765" s="23" customFormat="1"/>
    <row r="1766" s="23" customFormat="1"/>
    <row r="1767" s="23" customFormat="1"/>
    <row r="1768" s="23" customFormat="1"/>
    <row r="1769" s="23" customFormat="1"/>
    <row r="1770" s="23" customFormat="1"/>
    <row r="1771" s="23" customFormat="1"/>
    <row r="1772" s="23" customFormat="1"/>
    <row r="1773" s="23" customFormat="1"/>
    <row r="1774" s="23" customFormat="1"/>
    <row r="1775" s="23" customFormat="1"/>
    <row r="1776" s="23" customFormat="1"/>
    <row r="1777" s="23" customFormat="1"/>
    <row r="1778" s="23" customFormat="1"/>
    <row r="1779" s="23" customFormat="1"/>
    <row r="1780" s="23" customFormat="1"/>
    <row r="1781" s="23" customFormat="1"/>
    <row r="1782" s="23" customFormat="1"/>
    <row r="1783" s="23" customFormat="1"/>
    <row r="1784" s="23" customFormat="1"/>
    <row r="1785" s="23" customFormat="1"/>
    <row r="1786" s="23" customFormat="1"/>
    <row r="1787" s="23" customFormat="1"/>
    <row r="1788" s="23" customFormat="1"/>
    <row r="1789" s="23" customFormat="1"/>
    <row r="1790" s="23" customFormat="1"/>
    <row r="1791" s="23" customFormat="1"/>
    <row r="1792" s="23" customFormat="1"/>
    <row r="1793" s="23" customFormat="1"/>
    <row r="1794" s="23" customFormat="1"/>
    <row r="1795" s="23" customFormat="1"/>
    <row r="1796" s="23" customFormat="1"/>
    <row r="1797" s="23" customFormat="1"/>
    <row r="1798" s="23" customFormat="1"/>
    <row r="1799" s="23" customFormat="1"/>
    <row r="1800" s="23" customFormat="1"/>
    <row r="1801" s="23" customFormat="1"/>
    <row r="1802" s="23" customFormat="1"/>
    <row r="1803" s="23" customFormat="1"/>
    <row r="1804" s="23" customFormat="1"/>
    <row r="1805" s="23" customFormat="1"/>
    <row r="1806" s="23" customFormat="1"/>
    <row r="1807" s="23" customFormat="1"/>
    <row r="1808" s="23" customFormat="1"/>
    <row r="1809" s="23" customFormat="1"/>
    <row r="1810" s="23" customFormat="1"/>
    <row r="1811" s="23" customFormat="1"/>
    <row r="1812" s="23" customFormat="1"/>
    <row r="1813" s="23" customFormat="1"/>
    <row r="1814" s="23" customFormat="1"/>
    <row r="1815" s="23" customFormat="1"/>
    <row r="1816" s="23" customFormat="1"/>
    <row r="1817" s="23" customFormat="1"/>
    <row r="1818" s="23" customFormat="1"/>
    <row r="1819" s="23" customFormat="1"/>
    <row r="1820" s="23" customFormat="1"/>
    <row r="1821" s="23" customFormat="1"/>
    <row r="1822" s="23" customFormat="1"/>
    <row r="1823" s="23" customFormat="1"/>
    <row r="1824" s="23" customFormat="1"/>
    <row r="1825" s="23" customFormat="1"/>
    <row r="1826" s="23" customFormat="1"/>
    <row r="1827" s="23" customFormat="1"/>
    <row r="1828" s="23" customFormat="1"/>
    <row r="1829" s="23" customFormat="1"/>
    <row r="1830" s="23" customFormat="1"/>
    <row r="1831" s="23" customFormat="1"/>
    <row r="1832" s="23" customFormat="1"/>
    <row r="1833" s="23" customFormat="1"/>
    <row r="1834" s="23" customFormat="1"/>
    <row r="1835" s="23" customFormat="1"/>
    <row r="1836" s="23" customFormat="1"/>
    <row r="1837" s="23" customFormat="1"/>
    <row r="1838" s="23" customFormat="1"/>
    <row r="1839" s="23" customFormat="1"/>
    <row r="1840" s="23" customFormat="1"/>
    <row r="1841" s="23" customFormat="1"/>
    <row r="1842" s="23" customFormat="1"/>
    <row r="1843" s="23" customFormat="1"/>
    <row r="1844" s="23" customFormat="1"/>
    <row r="1845" s="23" customFormat="1"/>
    <row r="1846" s="23" customFormat="1"/>
    <row r="1847" s="23" customFormat="1"/>
    <row r="1848" s="23" customFormat="1"/>
    <row r="1849" s="23" customFormat="1"/>
    <row r="1850" s="23" customFormat="1"/>
    <row r="1851" s="23" customFormat="1"/>
    <row r="1852" s="23" customFormat="1"/>
    <row r="1853" s="23" customFormat="1"/>
    <row r="1854" s="23" customFormat="1"/>
    <row r="1855" s="23" customFormat="1"/>
    <row r="1856" s="23" customFormat="1"/>
    <row r="1857" s="23" customFormat="1"/>
    <row r="1858" s="23" customFormat="1"/>
    <row r="1859" s="23" customFormat="1"/>
    <row r="1860" s="23" customFormat="1"/>
    <row r="1861" s="23" customFormat="1"/>
    <row r="1862" s="23" customFormat="1"/>
    <row r="1863" s="23" customFormat="1"/>
    <row r="1864" s="23" customFormat="1"/>
    <row r="1865" s="23" customFormat="1"/>
    <row r="1866" s="23" customFormat="1"/>
    <row r="1867" s="23" customFormat="1"/>
    <row r="1868" s="23" customFormat="1"/>
    <row r="1869" s="23" customFormat="1"/>
    <row r="1870" s="23" customFormat="1"/>
    <row r="1871" s="23" customFormat="1"/>
    <row r="1872" s="23" customFormat="1"/>
    <row r="1873" s="23" customFormat="1"/>
    <row r="1874" s="23" customFormat="1"/>
    <row r="1875" s="23" customFormat="1"/>
    <row r="1876" s="23" customFormat="1"/>
    <row r="1877" s="23" customFormat="1"/>
    <row r="1878" s="23" customFormat="1"/>
    <row r="1879" s="23" customFormat="1"/>
    <row r="1880" s="23" customFormat="1"/>
    <row r="1881" s="23" customFormat="1"/>
    <row r="1882" s="23" customFormat="1"/>
    <row r="1883" s="23" customFormat="1"/>
    <row r="1884" s="23" customFormat="1"/>
    <row r="1885" s="23" customFormat="1"/>
    <row r="1886" s="23" customFormat="1"/>
    <row r="1887" s="23" customFormat="1"/>
    <row r="1888" s="23" customFormat="1"/>
    <row r="1889" s="23" customFormat="1"/>
    <row r="1890" s="23" customFormat="1"/>
    <row r="1891" s="23" customFormat="1"/>
    <row r="1892" s="23" customFormat="1"/>
    <row r="1893" s="23" customFormat="1"/>
    <row r="1894" s="23" customFormat="1"/>
    <row r="1895" s="23" customFormat="1"/>
    <row r="1896" s="23" customFormat="1"/>
    <row r="1897" s="23" customFormat="1"/>
    <row r="1898" s="23" customFormat="1"/>
    <row r="1899" s="23" customFormat="1"/>
    <row r="1900" s="23" customFormat="1"/>
    <row r="1901" s="23" customFormat="1"/>
    <row r="1902" s="23" customFormat="1"/>
    <row r="1903" s="23" customFormat="1"/>
    <row r="1904" s="23" customFormat="1"/>
    <row r="1905" s="23" customFormat="1"/>
    <row r="1906" s="23" customFormat="1"/>
    <row r="1907" s="23" customFormat="1"/>
    <row r="1908" s="23" customFormat="1"/>
    <row r="1909" s="23" customFormat="1"/>
    <row r="1910" s="23" customFormat="1"/>
    <row r="1911" s="23" customFormat="1"/>
    <row r="1912" s="23" customFormat="1"/>
    <row r="1913" s="23" customFormat="1"/>
    <row r="1914" s="23" customFormat="1"/>
    <row r="1915" s="23" customFormat="1"/>
    <row r="1916" s="23" customFormat="1"/>
    <row r="1917" s="23" customFormat="1"/>
    <row r="1918" s="23" customFormat="1"/>
    <row r="1919" s="23" customFormat="1"/>
    <row r="1920" s="23" customFormat="1"/>
    <row r="1921" s="23" customFormat="1"/>
    <row r="1922" s="23" customFormat="1"/>
    <row r="1923" s="23" customFormat="1"/>
    <row r="1924" s="23" customFormat="1"/>
    <row r="1925" s="23" customFormat="1"/>
    <row r="1926" s="23" customFormat="1"/>
    <row r="1927" s="23" customFormat="1"/>
    <row r="1928" s="23" customFormat="1"/>
    <row r="1929" s="23" customFormat="1"/>
    <row r="1930" s="23" customFormat="1"/>
    <row r="1931" s="23" customFormat="1"/>
    <row r="1932" s="23" customFormat="1"/>
    <row r="1933" s="23" customFormat="1"/>
    <row r="1934" s="23" customFormat="1"/>
    <row r="1935" s="23" customFormat="1"/>
    <row r="1936" s="23" customFormat="1"/>
    <row r="1937" s="23" customFormat="1"/>
    <row r="1938" s="23" customFormat="1"/>
    <row r="1939" s="23" customFormat="1"/>
    <row r="1940" s="23" customFormat="1"/>
    <row r="1941" s="23" customFormat="1"/>
    <row r="1942" s="23" customFormat="1"/>
    <row r="1943" s="23" customFormat="1"/>
    <row r="1944" s="23" customFormat="1"/>
    <row r="1945" s="23" customFormat="1"/>
    <row r="1946" s="23" customFormat="1"/>
    <row r="1947" s="23" customFormat="1"/>
    <row r="1948" s="23" customFormat="1"/>
    <row r="1949" s="23" customFormat="1"/>
    <row r="1950" s="23" customFormat="1"/>
    <row r="1951" s="23" customFormat="1"/>
    <row r="1952" s="23" customFormat="1"/>
    <row r="1953" s="23" customFormat="1"/>
    <row r="1954" s="23" customFormat="1"/>
    <row r="1955" s="23" customFormat="1"/>
    <row r="1956" s="23" customFormat="1"/>
    <row r="1957" s="23" customFormat="1"/>
    <row r="1958" s="23" customFormat="1"/>
    <row r="1959" s="23" customFormat="1"/>
    <row r="1960" s="23" customFormat="1"/>
    <row r="1961" s="23" customFormat="1"/>
    <row r="1962" s="23" customFormat="1"/>
    <row r="1963" s="23" customFormat="1"/>
    <row r="1964" s="23" customFormat="1"/>
    <row r="1965" s="23" customFormat="1"/>
    <row r="1966" s="23" customFormat="1"/>
    <row r="1967" s="23" customFormat="1"/>
    <row r="1968" s="23" customFormat="1"/>
    <row r="1969" s="23" customFormat="1"/>
    <row r="1970" s="23" customFormat="1"/>
    <row r="1971" s="23" customFormat="1"/>
    <row r="1972" s="23" customFormat="1"/>
    <row r="1973" s="23" customFormat="1"/>
    <row r="1974" s="23" customFormat="1"/>
    <row r="1975" s="23" customFormat="1"/>
    <row r="1976" s="23" customFormat="1"/>
    <row r="1977" s="23" customFormat="1"/>
    <row r="1978" s="23" customFormat="1"/>
    <row r="1979" s="23" customFormat="1"/>
    <row r="1980" s="23" customFormat="1"/>
    <row r="1981" s="23" customFormat="1"/>
    <row r="1982" s="23" customFormat="1"/>
    <row r="1983" s="23" customFormat="1"/>
    <row r="1984" s="23" customFormat="1"/>
    <row r="1985" s="23" customFormat="1"/>
    <row r="1986" s="23" customFormat="1"/>
    <row r="1987" s="23" customFormat="1"/>
    <row r="1988" s="23" customFormat="1"/>
    <row r="1989" s="23" customFormat="1"/>
    <row r="1990" s="23" customFormat="1"/>
    <row r="1991" s="23" customFormat="1"/>
    <row r="1992" s="23" customFormat="1"/>
    <row r="1993" s="23" customFormat="1"/>
    <row r="1994" s="23" customFormat="1"/>
    <row r="1995" s="23" customFormat="1"/>
    <row r="1996" s="23" customFormat="1"/>
    <row r="1997" s="23" customFormat="1"/>
    <row r="1998" s="23" customFormat="1"/>
    <row r="1999" s="23" customFormat="1"/>
    <row r="2000" s="23" customFormat="1"/>
    <row r="2001" s="23" customFormat="1"/>
    <row r="2002" s="23" customFormat="1"/>
    <row r="2003" s="23" customFormat="1"/>
    <row r="2004" s="23" customFormat="1"/>
    <row r="2005" s="23" customFormat="1"/>
    <row r="2006" s="23" customFormat="1"/>
    <row r="2007" s="23" customFormat="1"/>
    <row r="2008" s="23" customFormat="1"/>
    <row r="2009" s="23" customFormat="1"/>
    <row r="2010" s="23" customFormat="1"/>
    <row r="2011" s="23" customFormat="1"/>
    <row r="2012" s="23" customFormat="1"/>
    <row r="2013" s="23" customFormat="1"/>
    <row r="2014" s="23" customFormat="1"/>
    <row r="2015" s="23" customFormat="1"/>
    <row r="2016" s="23" customFormat="1"/>
    <row r="2017" s="23" customFormat="1"/>
    <row r="2018" s="23" customFormat="1"/>
    <row r="2019" s="23" customFormat="1"/>
    <row r="2020" s="23" customFormat="1"/>
    <row r="2021" s="23" customFormat="1"/>
    <row r="2022" s="23" customFormat="1"/>
    <row r="2023" s="23" customFormat="1"/>
    <row r="2024" s="23" customFormat="1"/>
    <row r="2025" s="23" customFormat="1"/>
    <row r="2026" s="23" customFormat="1"/>
    <row r="2027" s="23" customFormat="1"/>
    <row r="2028" s="23" customFormat="1"/>
    <row r="2029" s="23" customFormat="1"/>
    <row r="2030" s="23" customFormat="1"/>
    <row r="2031" s="23" customFormat="1"/>
    <row r="2032" s="23" customFormat="1"/>
    <row r="2033" s="23" customFormat="1"/>
    <row r="2034" s="23" customFormat="1"/>
    <row r="2035" s="23" customFormat="1"/>
    <row r="2036" s="23" customFormat="1"/>
    <row r="2037" s="23" customFormat="1"/>
    <row r="2038" s="23" customFormat="1"/>
    <row r="2039" s="23" customFormat="1"/>
    <row r="2040" s="23" customFormat="1"/>
    <row r="2041" s="23" customFormat="1"/>
    <row r="2042" s="23" customFormat="1"/>
    <row r="2043" s="23" customFormat="1"/>
    <row r="2044" s="23" customFormat="1"/>
    <row r="2045" s="23" customFormat="1"/>
    <row r="2046" s="23" customFormat="1"/>
    <row r="2047" s="23" customFormat="1"/>
    <row r="2048" s="23" customFormat="1"/>
    <row r="2049" s="23" customFormat="1"/>
    <row r="2050" s="23" customFormat="1"/>
    <row r="2051" s="23" customFormat="1"/>
    <row r="2052" s="23" customFormat="1"/>
    <row r="2053" s="23" customFormat="1"/>
    <row r="2054" s="23" customFormat="1"/>
    <row r="2055" s="23" customFormat="1"/>
    <row r="2056" s="23" customFormat="1"/>
    <row r="2057" s="23" customFormat="1"/>
    <row r="2058" s="23" customFormat="1"/>
    <row r="2059" s="23" customFormat="1"/>
    <row r="2060" s="23" customFormat="1"/>
    <row r="2061" s="23" customFormat="1"/>
    <row r="2062" s="23" customFormat="1"/>
    <row r="2063" s="23" customFormat="1"/>
    <row r="2064" s="23" customFormat="1"/>
    <row r="2065" s="23" customFormat="1"/>
    <row r="2066" s="23" customFormat="1"/>
    <row r="2067" s="23" customFormat="1"/>
    <row r="2068" s="23" customFormat="1"/>
    <row r="2069" s="23" customFormat="1"/>
    <row r="2070" s="23" customFormat="1"/>
    <row r="2071" s="23" customFormat="1"/>
    <row r="2072" s="23" customFormat="1"/>
    <row r="2073" s="23" customFormat="1"/>
    <row r="2074" s="23" customFormat="1"/>
    <row r="2075" s="23" customFormat="1"/>
    <row r="2076" s="23" customFormat="1"/>
    <row r="2077" s="23" customFormat="1"/>
    <row r="2078" s="23" customFormat="1"/>
    <row r="2079" s="23" customFormat="1"/>
    <row r="2080" s="23" customFormat="1"/>
    <row r="2081" s="23" customFormat="1"/>
    <row r="2082" s="23" customFormat="1"/>
    <row r="2083" s="23" customFormat="1"/>
    <row r="2084" s="23" customFormat="1"/>
    <row r="2085" s="23" customFormat="1"/>
    <row r="2086" s="23" customFormat="1"/>
    <row r="2087" s="23" customFormat="1"/>
    <row r="2088" s="23" customFormat="1"/>
    <row r="2089" s="23" customFormat="1"/>
    <row r="2090" s="23" customFormat="1"/>
    <row r="2091" s="23" customFormat="1"/>
    <row r="2092" s="23" customFormat="1"/>
    <row r="2093" s="23" customFormat="1"/>
    <row r="2094" s="23" customFormat="1"/>
    <row r="2095" s="23" customFormat="1"/>
    <row r="2096" s="23" customFormat="1"/>
    <row r="2097" s="23" customFormat="1"/>
    <row r="2098" s="23" customFormat="1"/>
    <row r="2099" s="23" customFormat="1"/>
    <row r="2100" s="23" customFormat="1"/>
    <row r="2101" s="23" customFormat="1"/>
    <row r="2102" s="23" customFormat="1"/>
    <row r="2103" s="23" customFormat="1"/>
    <row r="2104" s="23" customFormat="1"/>
    <row r="2105" s="23" customFormat="1"/>
    <row r="2106" s="23" customFormat="1"/>
    <row r="2107" s="23" customFormat="1"/>
    <row r="2108" s="23" customFormat="1"/>
    <row r="2109" s="23" customFormat="1"/>
    <row r="2110" s="23" customFormat="1"/>
    <row r="2111" s="23" customFormat="1"/>
    <row r="2112" s="23" customFormat="1"/>
    <row r="2113" s="23" customFormat="1"/>
    <row r="2114" s="23" customFormat="1"/>
    <row r="2115" s="23" customFormat="1"/>
    <row r="2116" s="23" customFormat="1"/>
    <row r="2117" s="23" customFormat="1"/>
    <row r="2118" s="23" customFormat="1"/>
    <row r="2119" s="23" customFormat="1"/>
    <row r="2120" s="23" customFormat="1"/>
    <row r="2121" s="23" customFormat="1"/>
    <row r="2122" s="23" customFormat="1"/>
    <row r="2123" s="23" customFormat="1"/>
    <row r="2124" s="23" customFormat="1"/>
    <row r="2125" s="23" customFormat="1"/>
    <row r="2126" s="23" customFormat="1"/>
    <row r="2127" s="23" customFormat="1"/>
    <row r="2128" s="23" customFormat="1"/>
    <row r="2129" s="23" customFormat="1"/>
    <row r="2130" s="23" customFormat="1"/>
    <row r="2131" s="23" customFormat="1"/>
    <row r="2132" s="23" customFormat="1"/>
    <row r="2133" s="23" customFormat="1"/>
    <row r="2134" s="23" customFormat="1"/>
    <row r="2135" s="23" customFormat="1"/>
    <row r="2136" s="23" customFormat="1"/>
    <row r="2137" s="23" customFormat="1"/>
    <row r="2138" s="23" customFormat="1"/>
    <row r="2139" s="23" customFormat="1"/>
    <row r="2140" s="23" customFormat="1"/>
    <row r="2141" s="23" customFormat="1"/>
    <row r="2142" s="23" customFormat="1"/>
    <row r="2143" s="23" customFormat="1"/>
    <row r="2144" s="23" customFormat="1"/>
    <row r="2145" s="23" customFormat="1"/>
    <row r="2146" s="23" customFormat="1"/>
    <row r="2147" s="23" customFormat="1"/>
    <row r="2148" s="23" customFormat="1"/>
    <row r="2149" s="23" customFormat="1"/>
    <row r="2150" s="23" customFormat="1"/>
    <row r="2151" s="23" customFormat="1"/>
    <row r="2152" s="23" customFormat="1"/>
    <row r="2153" s="23" customFormat="1"/>
    <row r="2154" s="23" customFormat="1"/>
    <row r="2155" s="23" customFormat="1"/>
    <row r="2156" s="23" customFormat="1"/>
    <row r="2157" s="23" customFormat="1"/>
    <row r="2158" s="23" customFormat="1"/>
    <row r="2159" s="23" customFormat="1"/>
    <row r="2160" s="23" customFormat="1"/>
    <row r="2161" s="23" customFormat="1"/>
    <row r="2162" s="23" customFormat="1"/>
    <row r="2163" s="23" customFormat="1"/>
    <row r="2164" s="23" customFormat="1"/>
    <row r="2165" s="23" customFormat="1"/>
    <row r="2166" s="23" customFormat="1"/>
    <row r="2167" s="23" customFormat="1"/>
    <row r="2168" s="23" customFormat="1"/>
    <row r="2169" s="23" customFormat="1"/>
    <row r="2170" s="23" customFormat="1"/>
    <row r="2171" s="23" customFormat="1"/>
    <row r="2172" s="23" customFormat="1"/>
    <row r="2173" s="23" customFormat="1"/>
    <row r="2174" s="23" customFormat="1"/>
    <row r="2175" s="23" customFormat="1"/>
    <row r="2176" s="23" customFormat="1"/>
    <row r="2177" s="23" customFormat="1"/>
    <row r="2178" s="23" customFormat="1"/>
    <row r="2179" s="23" customFormat="1"/>
    <row r="2180" s="23" customFormat="1"/>
    <row r="2181" s="23" customFormat="1"/>
    <row r="2182" s="23" customFormat="1"/>
    <row r="2183" s="23" customFormat="1"/>
    <row r="2184" s="23" customFormat="1"/>
    <row r="2185" s="23" customFormat="1"/>
    <row r="2186" s="23" customFormat="1"/>
    <row r="2187" s="23" customFormat="1"/>
    <row r="2188" s="23" customFormat="1"/>
    <row r="2189" s="23" customFormat="1"/>
    <row r="2190" s="23" customFormat="1"/>
    <row r="2191" s="23" customFormat="1"/>
    <row r="2192" s="23" customFormat="1"/>
    <row r="2193" s="23" customFormat="1"/>
    <row r="2194" s="23" customFormat="1"/>
    <row r="2195" s="23" customFormat="1"/>
    <row r="2196" s="23" customFormat="1"/>
    <row r="2197" s="23" customFormat="1"/>
    <row r="2198" s="23" customFormat="1"/>
    <row r="2199" s="23" customFormat="1"/>
    <row r="2200" s="23" customFormat="1"/>
    <row r="2201" s="23" customFormat="1"/>
    <row r="2202" s="23" customFormat="1"/>
    <row r="2203" s="23" customFormat="1"/>
    <row r="2204" s="23" customFormat="1"/>
    <row r="2205" s="23" customFormat="1"/>
    <row r="2206" s="23" customFormat="1"/>
    <row r="2207" s="23" customFormat="1"/>
    <row r="2208" s="23" customFormat="1"/>
    <row r="2209" s="23" customFormat="1"/>
    <row r="2210" s="23" customFormat="1"/>
    <row r="2211" s="23" customFormat="1"/>
    <row r="2212" s="23" customFormat="1"/>
    <row r="2213" s="23" customFormat="1"/>
    <row r="2214" s="23" customFormat="1"/>
    <row r="2215" s="23" customFormat="1"/>
    <row r="2216" s="23" customFormat="1"/>
    <row r="2217" s="23" customFormat="1"/>
    <row r="2218" s="23" customFormat="1"/>
    <row r="2219" s="23" customFormat="1"/>
    <row r="2220" s="23" customFormat="1"/>
    <row r="2221" s="23" customFormat="1"/>
    <row r="2222" s="23" customFormat="1"/>
    <row r="2223" s="23" customFormat="1"/>
    <row r="2224" s="23" customFormat="1"/>
    <row r="2225" s="23" customFormat="1"/>
    <row r="2226" s="23" customFormat="1"/>
    <row r="2227" s="23" customFormat="1"/>
    <row r="2228" s="23" customFormat="1"/>
    <row r="2229" s="23" customFormat="1"/>
    <row r="2230" s="23" customFormat="1"/>
    <row r="2231" s="23" customFormat="1"/>
    <row r="2232" s="23" customFormat="1"/>
    <row r="2233" s="23" customFormat="1"/>
    <row r="2234" s="23" customFormat="1"/>
    <row r="2235" s="23" customFormat="1"/>
    <row r="2236" s="23" customFormat="1"/>
    <row r="2237" s="23" customFormat="1"/>
    <row r="2238" s="23" customFormat="1"/>
    <row r="2239" s="23" customFormat="1"/>
    <row r="2240" s="23" customFormat="1"/>
    <row r="2241" s="23" customFormat="1"/>
    <row r="2242" s="23" customFormat="1"/>
    <row r="2243" s="23" customFormat="1"/>
    <row r="2244" s="23" customFormat="1"/>
    <row r="2245" s="23" customFormat="1"/>
    <row r="2246" s="23" customFormat="1"/>
    <row r="2247" s="23" customFormat="1"/>
    <row r="2248" s="23" customFormat="1"/>
    <row r="2249" s="23" customFormat="1"/>
    <row r="2250" s="23" customFormat="1"/>
    <row r="2251" s="23" customFormat="1"/>
    <row r="2252" s="23" customFormat="1"/>
    <row r="2253" s="23" customFormat="1"/>
    <row r="2254" s="23" customFormat="1"/>
    <row r="2255" s="23" customFormat="1"/>
    <row r="2256" s="23" customFormat="1"/>
    <row r="2257" s="23" customFormat="1"/>
    <row r="2258" s="23" customFormat="1"/>
    <row r="2259" s="23" customFormat="1"/>
    <row r="2260" s="23" customFormat="1"/>
    <row r="2261" s="23" customFormat="1"/>
    <row r="2262" s="23" customFormat="1"/>
    <row r="2263" s="23" customFormat="1"/>
    <row r="2264" s="23" customFormat="1"/>
    <row r="2265" s="23" customFormat="1"/>
    <row r="2266" s="23" customFormat="1"/>
    <row r="2267" s="23" customFormat="1"/>
    <row r="2268" s="23" customFormat="1"/>
    <row r="2269" s="23" customFormat="1"/>
    <row r="2270" s="23" customFormat="1"/>
    <row r="2271" s="23" customFormat="1"/>
    <row r="2272" s="23" customFormat="1"/>
    <row r="2273" s="23" customFormat="1"/>
    <row r="2274" s="23" customFormat="1"/>
    <row r="2275" s="23" customFormat="1"/>
    <row r="2276" s="23" customFormat="1"/>
    <row r="2277" s="23" customFormat="1"/>
    <row r="2278" s="23" customFormat="1"/>
    <row r="2279" s="23" customFormat="1"/>
    <row r="2280" s="23" customFormat="1"/>
    <row r="2281" s="23" customFormat="1"/>
    <row r="2282" s="23" customFormat="1"/>
    <row r="2283" s="23" customFormat="1"/>
    <row r="2284" s="23" customFormat="1"/>
    <row r="2285" s="23" customFormat="1"/>
    <row r="2286" s="23" customFormat="1"/>
    <row r="2287" s="23" customFormat="1"/>
    <row r="2288" s="23" customFormat="1"/>
    <row r="2289" s="23" customFormat="1"/>
    <row r="2290" s="23" customFormat="1"/>
    <row r="2291" s="23" customFormat="1"/>
    <row r="2292" s="23" customFormat="1"/>
    <row r="2293" s="23" customFormat="1"/>
    <row r="2294" s="23" customFormat="1"/>
    <row r="2295" s="23" customFormat="1"/>
    <row r="2296" s="23" customFormat="1"/>
    <row r="2297" s="23" customFormat="1"/>
    <row r="2298" s="23" customFormat="1"/>
    <row r="2299" s="23" customFormat="1"/>
    <row r="2300" s="23" customFormat="1"/>
    <row r="2301" s="23" customFormat="1"/>
    <row r="2302" s="23" customFormat="1"/>
    <row r="2303" s="23" customFormat="1"/>
    <row r="2304" s="23" customFormat="1"/>
    <row r="2305" s="23" customFormat="1"/>
    <row r="2306" s="23" customFormat="1"/>
    <row r="2307" s="23" customFormat="1"/>
    <row r="2308" s="23" customFormat="1"/>
    <row r="2309" s="23" customFormat="1"/>
    <row r="2310" s="23" customFormat="1"/>
    <row r="2311" s="23" customFormat="1"/>
    <row r="2312" s="23" customFormat="1"/>
    <row r="2313" s="23" customFormat="1"/>
    <row r="2314" s="23" customFormat="1"/>
    <row r="2315" s="23" customFormat="1"/>
    <row r="2316" s="23" customFormat="1"/>
    <row r="2317" s="23" customFormat="1"/>
    <row r="2318" s="23" customFormat="1"/>
    <row r="2319" s="23" customFormat="1"/>
    <row r="2320" s="23" customFormat="1"/>
    <row r="2321" s="23" customFormat="1"/>
    <row r="2322" s="23" customFormat="1"/>
    <row r="2323" s="23" customFormat="1"/>
    <row r="2324" s="23" customFormat="1"/>
    <row r="2325" s="23" customFormat="1"/>
    <row r="2326" s="23" customFormat="1"/>
    <row r="2327" s="23" customFormat="1"/>
    <row r="2328" s="23" customFormat="1"/>
    <row r="2329" s="23" customFormat="1"/>
    <row r="2330" s="23" customFormat="1"/>
    <row r="2331" s="23" customFormat="1"/>
    <row r="2332" s="23" customFormat="1"/>
    <row r="2333" s="23" customFormat="1"/>
    <row r="2334" s="23" customFormat="1"/>
    <row r="2335" s="23" customFormat="1"/>
    <row r="2336" s="23" customFormat="1"/>
    <row r="2337" s="23" customFormat="1"/>
    <row r="2338" s="23" customFormat="1"/>
    <row r="2339" s="23" customFormat="1"/>
    <row r="2340" s="23" customFormat="1"/>
    <row r="2341" s="23" customFormat="1"/>
    <row r="2342" s="23" customFormat="1"/>
    <row r="2343" s="23" customFormat="1"/>
    <row r="2344" s="23" customFormat="1"/>
    <row r="2345" s="23" customFormat="1"/>
    <row r="2346" s="23" customFormat="1"/>
    <row r="2347" s="23" customFormat="1"/>
    <row r="2348" s="23" customFormat="1"/>
    <row r="2349" s="23" customFormat="1"/>
    <row r="2350" s="23" customFormat="1"/>
    <row r="2351" s="23" customFormat="1"/>
    <row r="2352" s="23" customFormat="1"/>
    <row r="2353" s="23" customFormat="1"/>
    <row r="2354" s="23" customFormat="1"/>
    <row r="2355" s="23" customFormat="1"/>
    <row r="2356" s="23" customFormat="1"/>
    <row r="2357" s="23" customFormat="1"/>
    <row r="2358" s="23" customFormat="1"/>
    <row r="2359" s="23" customFormat="1"/>
    <row r="2360" s="23" customFormat="1"/>
    <row r="2361" s="23" customFormat="1"/>
    <row r="2362" s="23" customFormat="1"/>
    <row r="2363" s="23" customFormat="1"/>
    <row r="2364" s="23" customFormat="1"/>
    <row r="2365" s="23" customFormat="1"/>
    <row r="2366" s="23" customFormat="1"/>
    <row r="2367" s="23" customFormat="1"/>
    <row r="2368" s="23" customFormat="1"/>
    <row r="2369" s="23" customFormat="1"/>
    <row r="2370" s="23" customFormat="1"/>
    <row r="2371" s="23" customFormat="1"/>
    <row r="2372" s="23" customFormat="1"/>
    <row r="2373" s="23" customFormat="1"/>
    <row r="2374" s="23" customFormat="1"/>
    <row r="2375" s="23" customFormat="1"/>
    <row r="2376" s="23" customFormat="1"/>
    <row r="2377" s="23" customFormat="1"/>
    <row r="2378" s="23" customFormat="1"/>
    <row r="2379" s="23" customFormat="1"/>
    <row r="2380" s="23" customFormat="1"/>
    <row r="2381" s="23" customFormat="1"/>
    <row r="2382" s="23" customFormat="1"/>
    <row r="2383" s="23" customFormat="1"/>
    <row r="2384" s="23" customFormat="1"/>
    <row r="2385" s="23" customFormat="1"/>
    <row r="2386" s="23" customFormat="1"/>
    <row r="2387" s="23" customFormat="1"/>
    <row r="2388" s="23" customFormat="1"/>
    <row r="2389" s="23" customFormat="1"/>
    <row r="2390" s="23" customFormat="1"/>
    <row r="2391" s="23" customFormat="1"/>
    <row r="2392" s="23" customFormat="1"/>
    <row r="2393" s="23" customFormat="1"/>
    <row r="2394" s="23" customFormat="1"/>
    <row r="2395" s="23" customFormat="1"/>
    <row r="2396" s="23" customFormat="1"/>
    <row r="2397" s="23" customFormat="1"/>
    <row r="2398" s="23" customFormat="1"/>
    <row r="2399" s="23" customFormat="1"/>
    <row r="2400" s="23" customFormat="1"/>
    <row r="2401" s="23" customFormat="1"/>
    <row r="2402" s="23" customFormat="1"/>
    <row r="2403" s="23" customFormat="1"/>
    <row r="2404" s="23" customFormat="1"/>
    <row r="2405" s="23" customFormat="1"/>
    <row r="2406" s="23" customFormat="1"/>
    <row r="2407" s="23" customFormat="1"/>
    <row r="2408" s="23" customFormat="1"/>
    <row r="2409" s="23" customFormat="1"/>
    <row r="2410" s="23" customFormat="1"/>
    <row r="2411" s="23" customFormat="1"/>
    <row r="2412" s="23" customFormat="1"/>
    <row r="2413" s="23" customFormat="1"/>
    <row r="2414" s="23" customFormat="1"/>
    <row r="2415" s="23" customFormat="1"/>
    <row r="2416" s="23" customFormat="1"/>
    <row r="2417" s="23" customFormat="1"/>
    <row r="2418" s="23" customFormat="1"/>
    <row r="2419" s="23" customFormat="1"/>
    <row r="2420" s="23" customFormat="1"/>
    <row r="2421" s="23" customFormat="1"/>
    <row r="2422" s="23" customFormat="1"/>
    <row r="2423" s="23" customFormat="1"/>
    <row r="2424" s="23" customFormat="1"/>
    <row r="2425" s="23" customFormat="1"/>
    <row r="2426" s="23" customFormat="1"/>
    <row r="2427" s="23" customFormat="1"/>
    <row r="2428" s="23" customFormat="1"/>
    <row r="2429" s="23" customFormat="1"/>
    <row r="2430" s="23" customFormat="1"/>
    <row r="2431" s="23" customFormat="1"/>
    <row r="2432" s="23" customFormat="1"/>
    <row r="2433" s="23" customFormat="1"/>
    <row r="2434" s="23" customFormat="1"/>
    <row r="2435" s="23" customFormat="1"/>
    <row r="2436" s="23" customFormat="1"/>
    <row r="2437" s="23" customFormat="1"/>
    <row r="2438" s="23" customFormat="1"/>
    <row r="2439" s="23" customFormat="1"/>
    <row r="2440" s="23" customFormat="1"/>
    <row r="2441" s="23" customFormat="1"/>
    <row r="2442" s="23" customFormat="1"/>
    <row r="2443" s="23" customFormat="1"/>
    <row r="2444" s="23" customFormat="1"/>
    <row r="2445" s="23" customFormat="1"/>
    <row r="2446" s="23" customFormat="1"/>
    <row r="2447" s="23" customFormat="1"/>
    <row r="2448" s="23" customFormat="1"/>
    <row r="2449" s="23" customFormat="1"/>
    <row r="2450" s="23" customFormat="1"/>
    <row r="2451" s="23" customFormat="1"/>
    <row r="2452" s="23" customFormat="1"/>
    <row r="2453" s="23" customFormat="1"/>
    <row r="2454" s="23" customFormat="1"/>
    <row r="2455" s="23" customFormat="1"/>
    <row r="2456" s="23" customFormat="1"/>
    <row r="2457" s="23" customFormat="1"/>
    <row r="2458" s="23" customFormat="1"/>
    <row r="2459" s="23" customFormat="1"/>
    <row r="2460" s="23" customFormat="1"/>
    <row r="2461" s="23" customFormat="1"/>
    <row r="2462" s="23" customFormat="1"/>
    <row r="2463" s="23" customFormat="1"/>
    <row r="2464" s="23" customFormat="1"/>
    <row r="2465" s="23" customFormat="1"/>
    <row r="2466" s="23" customFormat="1"/>
    <row r="2467" s="23" customFormat="1"/>
    <row r="2468" s="23" customFormat="1"/>
    <row r="2469" s="23" customFormat="1"/>
    <row r="2470" s="23" customFormat="1"/>
    <row r="2471" s="23" customFormat="1"/>
    <row r="2472" s="23" customFormat="1"/>
    <row r="2473" s="23" customFormat="1"/>
    <row r="2474" s="23" customFormat="1"/>
    <row r="2475" s="23" customFormat="1"/>
    <row r="2476" s="23" customFormat="1"/>
    <row r="2477" s="23" customFormat="1"/>
    <row r="2478" s="23" customFormat="1"/>
    <row r="2479" s="23" customFormat="1"/>
    <row r="2480" s="23" customFormat="1"/>
    <row r="2481" s="23" customFormat="1"/>
    <row r="2482" s="23" customFormat="1"/>
    <row r="2483" s="23" customFormat="1"/>
    <row r="2484" s="23" customFormat="1"/>
    <row r="2485" s="23" customFormat="1"/>
    <row r="2486" s="23" customFormat="1"/>
    <row r="2487" s="23" customFormat="1"/>
    <row r="2488" s="23" customFormat="1"/>
    <row r="2489" s="23" customFormat="1"/>
    <row r="2490" s="23" customFormat="1"/>
    <row r="2491" s="23" customFormat="1"/>
    <row r="2492" s="23" customFormat="1"/>
    <row r="2493" s="23" customFormat="1"/>
    <row r="2494" s="23" customFormat="1"/>
    <row r="2495" s="23" customFormat="1"/>
    <row r="2496" s="23" customFormat="1"/>
    <row r="2497" s="23" customFormat="1"/>
    <row r="2498" s="23" customFormat="1"/>
    <row r="2499" s="23" customFormat="1"/>
    <row r="2500" s="23" customFormat="1"/>
    <row r="2501" s="23" customFormat="1"/>
    <row r="2502" s="23" customFormat="1"/>
    <row r="2503" s="23" customFormat="1"/>
    <row r="2504" s="23" customFormat="1"/>
    <row r="2505" s="23" customFormat="1"/>
    <row r="2506" s="23" customFormat="1"/>
    <row r="2507" s="23" customFormat="1"/>
    <row r="2508" s="23" customFormat="1"/>
    <row r="2509" s="23" customFormat="1"/>
    <row r="2510" s="23" customFormat="1"/>
    <row r="2511" s="23" customFormat="1"/>
    <row r="2512" s="23" customFormat="1"/>
    <row r="2513" s="23" customFormat="1"/>
    <row r="2514" s="23" customFormat="1"/>
    <row r="2515" s="23" customFormat="1"/>
    <row r="2516" s="23" customFormat="1"/>
    <row r="2517" s="23" customFormat="1"/>
    <row r="2518" s="23" customFormat="1"/>
    <row r="2519" s="23" customFormat="1"/>
    <row r="2520" s="23" customFormat="1"/>
    <row r="2521" s="23" customFormat="1"/>
    <row r="2522" s="23" customFormat="1"/>
    <row r="2523" s="23" customFormat="1"/>
    <row r="2524" s="23" customFormat="1"/>
    <row r="2525" s="23" customFormat="1"/>
    <row r="2526" s="23" customFormat="1"/>
    <row r="2527" s="23" customFormat="1"/>
    <row r="2528" s="23" customFormat="1"/>
    <row r="2529" s="23" customFormat="1"/>
    <row r="2530" s="23" customFormat="1"/>
    <row r="2531" s="23" customFormat="1"/>
    <row r="2532" s="23" customFormat="1"/>
    <row r="2533" s="23" customFormat="1"/>
    <row r="2534" s="23" customFormat="1"/>
    <row r="2535" s="23" customFormat="1"/>
    <row r="2536" s="23" customFormat="1"/>
    <row r="2537" s="23" customFormat="1"/>
    <row r="2538" s="23" customFormat="1"/>
    <row r="2539" s="23" customFormat="1"/>
    <row r="2540" s="23" customFormat="1"/>
    <row r="2541" s="23" customFormat="1"/>
    <row r="2542" s="23" customFormat="1"/>
    <row r="2543" s="23" customFormat="1"/>
    <row r="2544" s="23" customFormat="1"/>
    <row r="2545" s="23" customFormat="1"/>
    <row r="2546" s="23" customFormat="1"/>
    <row r="2547" s="23" customFormat="1"/>
    <row r="2548" s="23" customFormat="1"/>
    <row r="2549" s="23" customFormat="1"/>
    <row r="2550" s="23" customFormat="1"/>
    <row r="2551" s="23" customFormat="1"/>
    <row r="2552" s="23" customFormat="1"/>
    <row r="2553" s="23" customFormat="1"/>
    <row r="2554" s="23" customFormat="1"/>
    <row r="2555" s="23" customFormat="1"/>
    <row r="2556" s="23" customFormat="1"/>
    <row r="2557" s="23" customFormat="1"/>
    <row r="2558" s="23" customFormat="1"/>
    <row r="2559" s="23" customFormat="1"/>
    <row r="2560" s="23" customFormat="1"/>
    <row r="2561" s="23" customFormat="1"/>
    <row r="2562" s="23" customFormat="1"/>
    <row r="2563" s="23" customFormat="1"/>
    <row r="2564" s="23" customFormat="1"/>
    <row r="2565" s="23" customFormat="1"/>
    <row r="2566" s="23" customFormat="1"/>
    <row r="2567" s="23" customFormat="1"/>
    <row r="2568" s="23" customFormat="1"/>
    <row r="2569" s="23" customFormat="1"/>
    <row r="2570" s="23" customFormat="1"/>
    <row r="2571" s="23" customFormat="1"/>
    <row r="2572" s="23" customFormat="1"/>
    <row r="2573" s="23" customFormat="1"/>
    <row r="2574" s="23" customFormat="1"/>
    <row r="2575" s="23" customFormat="1"/>
    <row r="2576" s="23" customFormat="1"/>
    <row r="2577" s="23" customFormat="1"/>
    <row r="2578" s="23" customFormat="1"/>
    <row r="2579" s="23" customFormat="1"/>
    <row r="2580" s="23" customFormat="1"/>
    <row r="2581" s="23" customFormat="1"/>
    <row r="2582" s="23" customFormat="1"/>
    <row r="2583" s="23" customFormat="1"/>
    <row r="2584" s="23" customFormat="1"/>
    <row r="2585" s="23" customFormat="1"/>
    <row r="2586" s="23" customFormat="1"/>
    <row r="2587" s="23" customFormat="1"/>
    <row r="2588" s="23" customFormat="1"/>
    <row r="2589" s="23" customFormat="1"/>
    <row r="2590" s="23" customFormat="1"/>
    <row r="2591" s="23" customFormat="1"/>
    <row r="2592" s="23" customFormat="1"/>
    <row r="2593" s="23" customFormat="1"/>
    <row r="2594" s="23" customFormat="1"/>
    <row r="2595" s="23" customFormat="1"/>
    <row r="2596" s="23" customFormat="1"/>
    <row r="2597" s="23" customFormat="1"/>
    <row r="2598" s="23" customFormat="1"/>
    <row r="2599" s="23" customFormat="1"/>
    <row r="2600" s="23" customFormat="1"/>
    <row r="2601" s="23" customFormat="1"/>
    <row r="2602" s="23" customFormat="1"/>
    <row r="2603" s="23" customFormat="1"/>
    <row r="2604" s="23" customFormat="1"/>
    <row r="2605" s="23" customFormat="1"/>
    <row r="2606" s="23" customFormat="1"/>
    <row r="2607" s="23" customFormat="1"/>
    <row r="2608" s="23" customFormat="1"/>
    <row r="2609" s="23" customFormat="1"/>
    <row r="2610" s="23" customFormat="1"/>
    <row r="2611" s="23" customFormat="1"/>
    <row r="2612" s="23" customFormat="1"/>
    <row r="2613" s="23" customFormat="1"/>
    <row r="2614" s="23" customFormat="1"/>
    <row r="2615" s="23" customFormat="1"/>
    <row r="2616" s="23" customFormat="1"/>
    <row r="2617" s="23" customFormat="1"/>
    <row r="2618" s="23" customFormat="1"/>
    <row r="2619" s="23" customFormat="1"/>
    <row r="2620" s="23" customFormat="1"/>
    <row r="2621" s="23" customFormat="1"/>
    <row r="2622" s="23" customFormat="1"/>
    <row r="2623" s="23" customFormat="1"/>
    <row r="2624" s="23" customFormat="1"/>
    <row r="2625" s="23" customFormat="1"/>
    <row r="2626" s="23" customFormat="1"/>
    <row r="2627" s="23" customFormat="1"/>
    <row r="2628" s="23" customFormat="1"/>
    <row r="2629" s="23" customFormat="1"/>
    <row r="2630" s="23" customFormat="1"/>
    <row r="2631" s="23" customFormat="1"/>
    <row r="2632" s="23" customFormat="1"/>
    <row r="2633" s="23" customFormat="1"/>
    <row r="2634" s="23" customFormat="1"/>
    <row r="2635" s="23" customFormat="1"/>
    <row r="2636" s="23" customFormat="1"/>
    <row r="2637" s="23" customFormat="1"/>
    <row r="2638" s="23" customFormat="1"/>
    <row r="2639" s="23" customFormat="1"/>
    <row r="2640" s="23" customFormat="1"/>
    <row r="2641" s="23" customFormat="1"/>
    <row r="2642" s="23" customFormat="1"/>
    <row r="2643" s="23" customFormat="1"/>
    <row r="2644" s="23" customFormat="1"/>
    <row r="2645" s="23" customFormat="1"/>
    <row r="2646" s="23" customFormat="1"/>
    <row r="2647" s="23" customFormat="1"/>
    <row r="2648" s="23" customFormat="1"/>
    <row r="2649" s="23" customFormat="1"/>
    <row r="2650" s="23" customFormat="1"/>
    <row r="2651" s="23" customFormat="1"/>
    <row r="2652" s="23" customFormat="1"/>
    <row r="2653" s="23" customFormat="1"/>
    <row r="2654" s="23" customFormat="1"/>
    <row r="2655" s="23" customFormat="1"/>
    <row r="2656" s="23" customFormat="1"/>
    <row r="2657" s="23" customFormat="1"/>
    <row r="2658" s="23" customFormat="1"/>
    <row r="2659" s="23" customFormat="1"/>
    <row r="2660" s="23" customFormat="1"/>
    <row r="2661" s="23" customFormat="1"/>
    <row r="2662" s="23" customFormat="1"/>
    <row r="2663" s="23" customFormat="1"/>
    <row r="2664" s="23" customFormat="1"/>
    <row r="2665" s="23" customFormat="1"/>
    <row r="2666" s="23" customFormat="1"/>
    <row r="2667" s="23" customFormat="1"/>
    <row r="2668" s="23" customFormat="1"/>
    <row r="2669" s="23" customFormat="1"/>
    <row r="2670" s="23" customFormat="1"/>
    <row r="2671" s="23" customFormat="1"/>
    <row r="2672" s="23" customFormat="1"/>
    <row r="2673" s="23" customFormat="1"/>
    <row r="2674" s="23" customFormat="1"/>
    <row r="2675" s="23" customFormat="1"/>
    <row r="2676" s="23" customFormat="1"/>
    <row r="2677" s="23" customFormat="1"/>
    <row r="2678" s="23" customFormat="1"/>
    <row r="2679" s="23" customFormat="1"/>
    <row r="2680" s="23" customFormat="1"/>
    <row r="2681" s="23" customFormat="1"/>
    <row r="2682" s="23" customFormat="1"/>
    <row r="2683" s="23" customFormat="1"/>
    <row r="2684" s="23" customFormat="1"/>
    <row r="2685" s="23" customFormat="1"/>
    <row r="2686" s="23" customFormat="1"/>
    <row r="2687" s="23" customFormat="1"/>
    <row r="2688" s="23" customFormat="1"/>
    <row r="2689" s="23" customFormat="1"/>
    <row r="2690" s="23" customFormat="1"/>
    <row r="2691" s="23" customFormat="1"/>
    <row r="2692" s="23" customFormat="1"/>
    <row r="2693" s="23" customFormat="1"/>
    <row r="2694" s="23" customFormat="1"/>
    <row r="2695" s="23" customFormat="1"/>
    <row r="2696" s="23" customFormat="1"/>
    <row r="2697" s="23" customFormat="1"/>
    <row r="2698" s="23" customFormat="1"/>
    <row r="2699" s="23" customFormat="1"/>
    <row r="2700" s="23" customFormat="1"/>
    <row r="2701" s="23" customFormat="1"/>
    <row r="2702" s="23" customFormat="1"/>
    <row r="2703" s="23" customFormat="1"/>
    <row r="2704" s="23" customFormat="1"/>
    <row r="2705" s="23" customFormat="1"/>
    <row r="2706" s="23" customFormat="1"/>
    <row r="2707" s="23" customFormat="1"/>
    <row r="2708" s="23" customFormat="1"/>
    <row r="2709" s="23" customFormat="1"/>
    <row r="2710" s="23" customFormat="1"/>
    <row r="2711" s="23" customFormat="1"/>
    <row r="2712" s="23" customFormat="1"/>
    <row r="2713" s="23" customFormat="1"/>
    <row r="2714" s="23" customFormat="1"/>
    <row r="2715" s="23" customFormat="1"/>
    <row r="2716" s="23" customFormat="1"/>
    <row r="2717" s="23" customFormat="1"/>
    <row r="2718" s="23" customFormat="1"/>
    <row r="2719" s="23" customFormat="1"/>
    <row r="2720" s="23" customFormat="1"/>
    <row r="2721" s="23" customFormat="1"/>
    <row r="2722" s="23" customFormat="1"/>
    <row r="2723" s="23" customFormat="1"/>
    <row r="2724" s="23" customFormat="1"/>
    <row r="2725" s="23" customFormat="1"/>
    <row r="2726" s="23" customFormat="1"/>
    <row r="2727" s="23" customFormat="1"/>
    <row r="2728" s="23" customFormat="1"/>
    <row r="2729" s="23" customFormat="1"/>
    <row r="2730" s="23" customFormat="1"/>
    <row r="2731" s="23" customFormat="1"/>
    <row r="2732" s="23" customFormat="1"/>
    <row r="2733" s="23" customFormat="1"/>
    <row r="2734" s="23" customFormat="1"/>
    <row r="2735" s="23" customFormat="1"/>
    <row r="2736" s="23" customFormat="1"/>
    <row r="2737" s="23" customFormat="1"/>
    <row r="2738" s="23" customFormat="1"/>
    <row r="2739" s="23" customFormat="1"/>
    <row r="2740" s="23" customFormat="1"/>
    <row r="2741" s="23" customFormat="1"/>
    <row r="2742" s="23" customFormat="1"/>
    <row r="2743" s="23" customFormat="1"/>
    <row r="2744" s="23" customFormat="1"/>
    <row r="2745" s="23" customFormat="1"/>
    <row r="2746" s="23" customFormat="1"/>
    <row r="2747" s="23" customFormat="1"/>
    <row r="2748" s="23" customFormat="1"/>
    <row r="2749" s="23" customFormat="1"/>
    <row r="2750" s="23" customFormat="1"/>
    <row r="2751" s="23" customFormat="1"/>
    <row r="2752" s="23" customFormat="1"/>
    <row r="2753" s="23" customFormat="1"/>
    <row r="2754" s="23" customFormat="1"/>
    <row r="2755" s="23" customFormat="1"/>
    <row r="2756" s="23" customFormat="1"/>
    <row r="2757" s="23" customFormat="1"/>
    <row r="2758" s="23" customFormat="1"/>
    <row r="2759" s="23" customFormat="1"/>
    <row r="2760" s="23" customFormat="1"/>
    <row r="2761" s="23" customFormat="1"/>
    <row r="2762" s="23" customFormat="1"/>
    <row r="2763" s="23" customFormat="1"/>
    <row r="2764" s="23" customFormat="1"/>
    <row r="2765" s="23" customFormat="1"/>
    <row r="2766" s="23" customFormat="1"/>
    <row r="2767" s="23" customFormat="1"/>
    <row r="2768" s="23" customFormat="1"/>
    <row r="2769" s="23" customFormat="1"/>
    <row r="2770" s="23" customFormat="1"/>
    <row r="2771" s="23" customFormat="1"/>
    <row r="2772" s="23" customFormat="1"/>
    <row r="2773" s="23" customFormat="1"/>
    <row r="2774" s="23" customFormat="1"/>
    <row r="2775" s="23" customFormat="1"/>
    <row r="2776" s="23" customFormat="1"/>
    <row r="2777" s="23" customFormat="1"/>
    <row r="2778" s="23" customFormat="1"/>
    <row r="2779" s="23" customFormat="1"/>
    <row r="2780" s="23" customFormat="1"/>
    <row r="2781" s="23" customFormat="1"/>
    <row r="2782" s="23" customFormat="1"/>
    <row r="2783" s="23" customFormat="1"/>
    <row r="2784" s="23" customFormat="1"/>
    <row r="2785" s="23" customFormat="1"/>
    <row r="2786" s="23" customFormat="1"/>
    <row r="2787" s="23" customFormat="1"/>
    <row r="2788" s="23" customFormat="1"/>
    <row r="2789" s="23" customFormat="1"/>
    <row r="2790" s="23" customFormat="1"/>
    <row r="2791" s="23" customFormat="1"/>
    <row r="2792" s="23" customFormat="1"/>
    <row r="2793" s="23" customFormat="1"/>
    <row r="2794" s="23" customFormat="1"/>
    <row r="2795" s="23" customFormat="1"/>
    <row r="2796" s="23" customFormat="1"/>
    <row r="2797" s="23" customFormat="1"/>
    <row r="2798" s="23" customFormat="1"/>
    <row r="2799" s="23" customFormat="1"/>
    <row r="2800" s="23" customFormat="1"/>
    <row r="2801" s="23" customFormat="1"/>
    <row r="2802" s="23" customFormat="1"/>
    <row r="2803" s="23" customFormat="1"/>
    <row r="2804" s="23" customFormat="1"/>
    <row r="2805" s="23" customFormat="1"/>
    <row r="2806" s="23" customFormat="1"/>
    <row r="2807" s="23" customFormat="1"/>
    <row r="2808" s="23" customFormat="1"/>
    <row r="2809" s="23" customFormat="1"/>
    <row r="2810" s="23" customFormat="1"/>
    <row r="2811" s="23" customFormat="1"/>
    <row r="2812" s="23" customFormat="1"/>
    <row r="2813" s="23" customFormat="1"/>
    <row r="2814" s="23" customFormat="1"/>
    <row r="2815" s="23" customFormat="1"/>
    <row r="2816" s="23" customFormat="1"/>
    <row r="2817" s="23" customFormat="1"/>
    <row r="2818" s="23" customFormat="1"/>
    <row r="2819" s="23" customFormat="1"/>
    <row r="2820" s="23" customFormat="1"/>
    <row r="2821" s="23" customFormat="1"/>
    <row r="2822" s="23" customFormat="1"/>
    <row r="2823" s="23" customFormat="1"/>
    <row r="2824" s="23" customFormat="1"/>
    <row r="2825" s="23" customFormat="1"/>
    <row r="2826" s="23" customFormat="1"/>
    <row r="2827" s="23" customFormat="1"/>
    <row r="2828" s="23" customFormat="1"/>
    <row r="2829" s="23" customFormat="1"/>
    <row r="2830" s="23" customFormat="1"/>
    <row r="2831" s="23" customFormat="1"/>
    <row r="2832" s="23" customFormat="1"/>
    <row r="2833" s="23" customFormat="1"/>
    <row r="2834" s="23" customFormat="1"/>
    <row r="2835" s="23" customFormat="1"/>
    <row r="2836" s="23" customFormat="1"/>
    <row r="2837" s="23" customFormat="1"/>
    <row r="2838" s="23" customFormat="1"/>
    <row r="2839" s="23" customFormat="1"/>
    <row r="2840" s="23" customFormat="1"/>
    <row r="2841" s="23" customFormat="1"/>
    <row r="2842" s="23" customFormat="1"/>
    <row r="2843" s="23" customFormat="1"/>
    <row r="2844" s="23" customFormat="1"/>
    <row r="2845" s="23" customFormat="1"/>
    <row r="2846" s="23" customFormat="1"/>
    <row r="2847" s="23" customFormat="1"/>
    <row r="2848" s="23" customFormat="1"/>
    <row r="2849" s="23" customFormat="1"/>
    <row r="2850" s="23" customFormat="1"/>
    <row r="2851" s="23" customFormat="1"/>
    <row r="2852" s="23" customFormat="1"/>
    <row r="2853" s="23" customFormat="1"/>
    <row r="2854" s="23" customFormat="1"/>
    <row r="2855" s="23" customFormat="1"/>
    <row r="2856" s="23" customFormat="1"/>
    <row r="2857" s="23" customFormat="1"/>
    <row r="2858" s="23" customFormat="1"/>
    <row r="2859" s="23" customFormat="1"/>
    <row r="2860" s="23" customFormat="1"/>
    <row r="2861" s="23" customFormat="1"/>
    <row r="2862" s="23" customFormat="1"/>
    <row r="2863" s="23" customFormat="1"/>
    <row r="2864" s="23" customFormat="1"/>
    <row r="2865" s="23" customFormat="1"/>
    <row r="2866" s="23" customFormat="1"/>
    <row r="2867" s="23" customFormat="1"/>
    <row r="2868" s="23" customFormat="1"/>
    <row r="2869" s="23" customFormat="1"/>
    <row r="2870" s="23" customFormat="1"/>
    <row r="2871" s="23" customFormat="1"/>
    <row r="2872" s="23" customFormat="1"/>
    <row r="2873" s="23" customFormat="1"/>
    <row r="2874" s="23" customFormat="1"/>
    <row r="2875" s="23" customFormat="1"/>
    <row r="2876" s="23" customFormat="1"/>
    <row r="2877" s="23" customFormat="1"/>
    <row r="2878" s="23" customFormat="1"/>
    <row r="2879" s="23" customFormat="1"/>
    <row r="2880" s="23" customFormat="1"/>
    <row r="2881" s="23" customFormat="1"/>
    <row r="2882" s="23" customFormat="1"/>
    <row r="2883" s="23" customFormat="1"/>
    <row r="2884" s="23" customFormat="1"/>
    <row r="2885" s="23" customFormat="1"/>
    <row r="2886" s="23" customFormat="1"/>
    <row r="2887" s="23" customFormat="1"/>
    <row r="2888" s="23" customFormat="1"/>
    <row r="2889" s="23" customFormat="1"/>
    <row r="2890" s="23" customFormat="1"/>
    <row r="2891" s="23" customFormat="1"/>
    <row r="2892" s="23" customFormat="1"/>
    <row r="2893" s="23" customFormat="1"/>
    <row r="2894" s="23" customFormat="1"/>
    <row r="2895" s="23" customFormat="1"/>
    <row r="2896" s="23" customFormat="1"/>
    <row r="2897" s="23" customFormat="1"/>
    <row r="2898" s="23" customFormat="1"/>
    <row r="2899" s="23" customFormat="1"/>
    <row r="2900" s="23" customFormat="1"/>
    <row r="2901" s="23" customFormat="1"/>
    <row r="2902" s="23" customFormat="1"/>
    <row r="2903" s="23" customFormat="1"/>
    <row r="2904" s="23" customFormat="1"/>
    <row r="2905" s="23" customFormat="1"/>
    <row r="2906" s="23" customFormat="1"/>
    <row r="2907" s="23" customFormat="1"/>
    <row r="2908" s="23" customFormat="1"/>
    <row r="2909" s="23" customFormat="1"/>
    <row r="2910" s="23" customFormat="1"/>
    <row r="2911" s="23" customFormat="1"/>
    <row r="2912" s="23" customFormat="1"/>
    <row r="2913" s="23" customFormat="1"/>
    <row r="2914" s="23" customFormat="1"/>
    <row r="2915" s="23" customFormat="1"/>
    <row r="2916" s="23" customFormat="1"/>
    <row r="2917" s="23" customFormat="1"/>
    <row r="2918" s="23" customFormat="1"/>
    <row r="2919" s="23" customFormat="1"/>
    <row r="2920" s="23" customFormat="1"/>
    <row r="2921" s="23" customFormat="1"/>
    <row r="2922" s="23" customFormat="1"/>
    <row r="2923" s="23" customFormat="1"/>
    <row r="2924" s="23" customFormat="1"/>
    <row r="2925" s="23" customFormat="1"/>
    <row r="2926" s="23" customFormat="1"/>
    <row r="2927" s="23" customFormat="1"/>
    <row r="2928" s="23" customFormat="1"/>
    <row r="2929" s="23" customFormat="1"/>
    <row r="2930" s="23" customFormat="1"/>
    <row r="2931" s="23" customFormat="1"/>
    <row r="2932" s="23" customFormat="1"/>
    <row r="2933" s="23" customFormat="1"/>
    <row r="2934" s="23" customFormat="1"/>
    <row r="2935" s="23" customFormat="1"/>
    <row r="2936" s="23" customFormat="1"/>
    <row r="2937" s="23" customFormat="1"/>
    <row r="2938" s="23" customFormat="1"/>
    <row r="2939" s="23" customFormat="1"/>
    <row r="2940" s="23" customFormat="1"/>
    <row r="2941" s="23" customFormat="1"/>
    <row r="2942" s="23" customFormat="1"/>
    <row r="2943" s="23" customFormat="1"/>
    <row r="2944" s="23" customFormat="1"/>
    <row r="2945" s="23" customFormat="1"/>
    <row r="2946" s="23" customFormat="1"/>
    <row r="2947" s="23" customFormat="1"/>
    <row r="2948" s="23" customFormat="1"/>
    <row r="2949" s="23" customFormat="1"/>
    <row r="2950" s="23" customFormat="1"/>
    <row r="2951" s="23" customFormat="1"/>
    <row r="2952" s="23" customFormat="1"/>
    <row r="2953" s="23" customFormat="1"/>
    <row r="2954" s="23" customFormat="1"/>
    <row r="2955" s="23" customFormat="1"/>
    <row r="2956" s="23" customFormat="1"/>
    <row r="2957" s="23" customFormat="1"/>
    <row r="2958" s="23" customFormat="1"/>
    <row r="2959" s="23" customFormat="1"/>
    <row r="2960" s="23" customFormat="1"/>
    <row r="2961" s="23" customFormat="1"/>
    <row r="2962" s="23" customFormat="1"/>
    <row r="2963" s="23" customFormat="1"/>
    <row r="2964" s="23" customFormat="1"/>
    <row r="2965" s="23" customFormat="1"/>
    <row r="2966" s="23" customFormat="1"/>
    <row r="2967" s="23" customFormat="1"/>
    <row r="2968" s="23" customFormat="1"/>
    <row r="2969" s="23" customFormat="1"/>
    <row r="2970" s="23" customFormat="1"/>
    <row r="2971" s="23" customFormat="1"/>
    <row r="2972" s="23" customFormat="1"/>
    <row r="2973" s="23" customFormat="1"/>
    <row r="2974" s="23" customFormat="1"/>
    <row r="2975" s="23" customFormat="1"/>
    <row r="2976" s="23" customFormat="1"/>
    <row r="2977" s="23" customFormat="1"/>
    <row r="2978" s="23" customFormat="1"/>
    <row r="2979" s="23" customFormat="1"/>
    <row r="2980" s="23" customFormat="1"/>
    <row r="2981" s="23" customFormat="1"/>
    <row r="2982" s="23" customFormat="1"/>
    <row r="2983" s="23" customFormat="1"/>
    <row r="2984" s="23" customFormat="1"/>
    <row r="2985" s="23" customFormat="1"/>
    <row r="2986" s="23" customFormat="1"/>
    <row r="2987" s="23" customFormat="1"/>
    <row r="2988" s="23" customFormat="1"/>
    <row r="2989" s="23" customFormat="1"/>
    <row r="2990" s="23" customFormat="1"/>
    <row r="2991" s="23" customFormat="1"/>
    <row r="2992" s="23" customFormat="1"/>
    <row r="2993" s="23" customFormat="1"/>
    <row r="2994" s="23" customFormat="1"/>
    <row r="2995" s="23" customFormat="1"/>
    <row r="2996" s="23" customFormat="1"/>
    <row r="2997" s="23" customFormat="1"/>
    <row r="2998" s="23" customFormat="1"/>
    <row r="2999" s="23" customFormat="1"/>
    <row r="3000" s="23" customFormat="1"/>
    <row r="3001" s="23" customFormat="1"/>
    <row r="3002" s="23" customFormat="1"/>
    <row r="3003" s="23" customFormat="1"/>
    <row r="3004" s="23" customFormat="1"/>
    <row r="3005" s="23" customFormat="1"/>
    <row r="3006" s="23" customFormat="1"/>
    <row r="3007" s="23" customFormat="1"/>
    <row r="3008" s="23" customFormat="1"/>
    <row r="3009" s="23" customFormat="1"/>
    <row r="3010" s="23" customFormat="1"/>
    <row r="3011" s="23" customFormat="1"/>
    <row r="3012" s="23" customFormat="1"/>
    <row r="3013" s="23" customFormat="1"/>
    <row r="3014" s="23" customFormat="1"/>
    <row r="3015" s="23" customFormat="1"/>
    <row r="3016" s="23" customFormat="1"/>
    <row r="3017" s="23" customFormat="1"/>
    <row r="3018" s="23" customFormat="1"/>
    <row r="3019" s="23" customFormat="1"/>
    <row r="3020" s="23" customFormat="1"/>
    <row r="3021" s="23" customFormat="1"/>
    <row r="3022" s="23" customFormat="1"/>
    <row r="3023" s="23" customFormat="1"/>
    <row r="3024" s="23" customFormat="1"/>
    <row r="3025" s="23" customFormat="1"/>
    <row r="3026" s="23" customFormat="1"/>
    <row r="3027" s="23" customFormat="1"/>
    <row r="3028" s="23" customFormat="1"/>
    <row r="3029" s="23" customFormat="1"/>
    <row r="3030" s="23" customFormat="1"/>
    <row r="3031" s="23" customFormat="1"/>
    <row r="3032" s="23" customFormat="1"/>
    <row r="3033" s="23" customFormat="1"/>
    <row r="3034" s="23" customFormat="1"/>
    <row r="3035" s="23" customFormat="1"/>
    <row r="3036" s="23" customFormat="1"/>
    <row r="3037" s="23" customFormat="1"/>
    <row r="3038" s="23" customFormat="1"/>
    <row r="3039" s="23" customFormat="1"/>
    <row r="3040" s="23" customFormat="1"/>
    <row r="3041" s="23" customFormat="1"/>
    <row r="3042" s="23" customFormat="1"/>
    <row r="3043" s="23" customFormat="1"/>
    <row r="3044" s="23" customFormat="1"/>
    <row r="3045" s="23" customFormat="1"/>
    <row r="3046" s="23" customFormat="1"/>
    <row r="3047" s="23" customFormat="1"/>
    <row r="3048" s="23" customFormat="1"/>
    <row r="3049" s="23" customFormat="1"/>
    <row r="3050" s="23" customFormat="1"/>
    <row r="3051" s="23" customFormat="1"/>
    <row r="3052" s="23" customFormat="1"/>
    <row r="3053" s="23" customFormat="1"/>
    <row r="3054" s="23" customFormat="1"/>
    <row r="3055" s="23" customFormat="1"/>
    <row r="3056" s="23" customFormat="1"/>
    <row r="3057" s="23" customFormat="1"/>
    <row r="3058" s="23" customFormat="1"/>
    <row r="3059" s="23" customFormat="1"/>
    <row r="3060" s="23" customFormat="1"/>
    <row r="3061" s="23" customFormat="1"/>
    <row r="3062" s="23" customFormat="1"/>
    <row r="3063" s="23" customFormat="1"/>
    <row r="3064" s="23" customFormat="1"/>
    <row r="3065" s="23" customFormat="1"/>
    <row r="3066" s="23" customFormat="1"/>
    <row r="3067" s="23" customFormat="1"/>
    <row r="3068" s="23" customFormat="1"/>
    <row r="3069" s="23" customFormat="1"/>
    <row r="3070" s="23" customFormat="1"/>
    <row r="3071" s="23" customFormat="1"/>
    <row r="3072" s="23" customFormat="1"/>
    <row r="3073" s="23" customFormat="1"/>
    <row r="3074" s="23" customFormat="1"/>
    <row r="3075" s="23" customFormat="1"/>
    <row r="3076" s="23" customFormat="1"/>
    <row r="3077" s="23" customFormat="1"/>
    <row r="3078" s="23" customFormat="1"/>
    <row r="3079" s="23" customFormat="1"/>
    <row r="3080" s="23" customFormat="1"/>
    <row r="3081" s="23" customFormat="1"/>
    <row r="3082" s="23" customFormat="1"/>
    <row r="3083" s="23" customFormat="1"/>
    <row r="3084" s="23" customFormat="1"/>
    <row r="3085" s="23" customFormat="1"/>
    <row r="3086" s="23" customFormat="1"/>
    <row r="3087" s="23" customFormat="1"/>
    <row r="3088" s="23" customFormat="1"/>
    <row r="3089" s="23" customFormat="1"/>
    <row r="3090" s="23" customFormat="1"/>
    <row r="3091" s="23" customFormat="1"/>
    <row r="3092" s="23" customFormat="1"/>
    <row r="3093" s="23" customFormat="1"/>
    <row r="3094" s="23" customFormat="1"/>
    <row r="3095" s="23" customFormat="1"/>
    <row r="3096" s="23" customFormat="1"/>
    <row r="3097" s="23" customFormat="1"/>
    <row r="3098" s="23" customFormat="1"/>
    <row r="3099" s="23" customFormat="1"/>
    <row r="3100" s="23" customFormat="1"/>
    <row r="3101" s="23" customFormat="1"/>
    <row r="3102" s="23" customFormat="1"/>
    <row r="3103" s="23" customFormat="1"/>
    <row r="3104" s="23" customFormat="1"/>
    <row r="3105" s="23" customFormat="1"/>
    <row r="3106" s="23" customFormat="1"/>
    <row r="3107" s="23" customFormat="1"/>
    <row r="3108" s="23" customFormat="1"/>
    <row r="3109" s="23" customFormat="1"/>
    <row r="3110" s="23" customFormat="1"/>
    <row r="3111" s="23" customFormat="1"/>
    <row r="3112" s="23" customFormat="1"/>
    <row r="3113" s="23" customFormat="1"/>
    <row r="3114" s="23" customFormat="1"/>
    <row r="3115" s="23" customFormat="1"/>
    <row r="3116" s="23" customFormat="1"/>
    <row r="3117" s="23" customFormat="1"/>
    <row r="3118" s="23" customFormat="1"/>
    <row r="3119" s="23" customFormat="1"/>
    <row r="3120" s="23" customFormat="1"/>
    <row r="3121" s="23" customFormat="1"/>
    <row r="3122" s="23" customFormat="1"/>
    <row r="3123" s="23" customFormat="1"/>
    <row r="3124" s="23" customFormat="1"/>
    <row r="3125" s="23" customFormat="1"/>
    <row r="3126" s="23" customFormat="1"/>
    <row r="3127" s="23" customFormat="1"/>
    <row r="3128" s="23" customFormat="1"/>
    <row r="3129" s="23" customFormat="1"/>
    <row r="3130" s="23" customFormat="1"/>
    <row r="3131" s="23" customFormat="1"/>
    <row r="3132" s="23" customFormat="1"/>
    <row r="3133" s="23" customFormat="1"/>
    <row r="3134" s="23" customFormat="1"/>
    <row r="3135" s="23" customFormat="1"/>
    <row r="3136" s="23" customFormat="1"/>
    <row r="3137" s="23" customFormat="1"/>
    <row r="3138" s="23" customFormat="1"/>
    <row r="3139" s="23" customFormat="1"/>
    <row r="3140" s="23" customFormat="1"/>
    <row r="3141" s="23" customFormat="1"/>
    <row r="3142" s="23" customFormat="1"/>
    <row r="3143" s="23" customFormat="1"/>
    <row r="3144" s="23" customFormat="1"/>
    <row r="3145" s="23" customFormat="1"/>
    <row r="3146" s="23" customFormat="1"/>
    <row r="3147" s="23" customFormat="1"/>
    <row r="3148" s="23" customFormat="1"/>
    <row r="3149" s="23" customFormat="1"/>
    <row r="3150" s="23" customFormat="1"/>
    <row r="3151" s="23" customFormat="1"/>
    <row r="3152" s="23" customFormat="1"/>
    <row r="3153" s="23" customFormat="1"/>
    <row r="3154" s="23" customFormat="1"/>
    <row r="3155" s="23" customFormat="1"/>
    <row r="3156" s="23" customFormat="1"/>
    <row r="3157" s="23" customFormat="1"/>
    <row r="3158" s="23" customFormat="1"/>
    <row r="3159" s="23" customFormat="1"/>
    <row r="3160" s="23" customFormat="1"/>
    <row r="3161" s="23" customFormat="1"/>
    <row r="3162" s="23" customFormat="1"/>
    <row r="3163" s="23" customFormat="1"/>
    <row r="3164" s="23" customFormat="1"/>
    <row r="3165" s="23" customFormat="1"/>
    <row r="3166" s="23" customFormat="1"/>
    <row r="3167" s="23" customFormat="1"/>
    <row r="3168" s="23" customFormat="1"/>
    <row r="3169" s="23" customFormat="1"/>
    <row r="3170" s="23" customFormat="1"/>
    <row r="3171" s="23" customFormat="1"/>
    <row r="3172" s="23" customFormat="1"/>
    <row r="3173" s="23" customFormat="1"/>
    <row r="3174" s="23" customFormat="1"/>
    <row r="3175" s="23" customFormat="1"/>
    <row r="3176" s="23" customFormat="1"/>
    <row r="3177" s="23" customFormat="1"/>
    <row r="3178" s="23" customFormat="1"/>
    <row r="3179" s="23" customFormat="1"/>
    <row r="3180" s="23" customFormat="1"/>
    <row r="3181" s="23" customFormat="1"/>
    <row r="3182" s="23" customFormat="1"/>
    <row r="3183" s="23" customFormat="1"/>
    <row r="3184" s="23" customFormat="1"/>
    <row r="3185" s="23" customFormat="1"/>
    <row r="3186" s="23" customFormat="1"/>
    <row r="3187" s="23" customFormat="1"/>
    <row r="3188" s="23" customFormat="1"/>
    <row r="3189" s="23" customFormat="1"/>
    <row r="3190" s="23" customFormat="1"/>
    <row r="3191" s="23" customFormat="1"/>
    <row r="3192" s="23" customFormat="1"/>
    <row r="3193" s="23" customFormat="1"/>
    <row r="3194" s="23" customFormat="1"/>
    <row r="3195" s="23" customFormat="1"/>
    <row r="3196" s="23" customFormat="1"/>
    <row r="3197" s="23" customFormat="1"/>
    <row r="3198" s="23" customFormat="1"/>
    <row r="3199" s="23" customFormat="1"/>
    <row r="3200" s="23" customFormat="1"/>
    <row r="3201" s="23" customFormat="1"/>
    <row r="3202" s="23" customFormat="1"/>
    <row r="3203" s="23" customFormat="1"/>
    <row r="3204" s="23" customFormat="1"/>
    <row r="3205" s="23" customFormat="1"/>
    <row r="3206" s="23" customFormat="1"/>
    <row r="3207" s="23" customFormat="1"/>
    <row r="3208" s="23" customFormat="1"/>
    <row r="3209" s="23" customFormat="1"/>
    <row r="3210" s="23" customFormat="1"/>
    <row r="3211" s="23" customFormat="1"/>
    <row r="3212" s="23" customFormat="1"/>
    <row r="3213" s="23" customFormat="1"/>
    <row r="3214" s="23" customFormat="1"/>
    <row r="3215" s="23" customFormat="1"/>
    <row r="3216" s="23" customFormat="1"/>
    <row r="3217" s="23" customFormat="1"/>
    <row r="3218" s="23" customFormat="1"/>
    <row r="3219" s="23" customFormat="1"/>
    <row r="3220" s="23" customFormat="1"/>
    <row r="3221" s="23" customFormat="1"/>
    <row r="3222" s="23" customFormat="1"/>
    <row r="3223" s="23" customFormat="1"/>
    <row r="3224" s="23" customFormat="1"/>
    <row r="3225" s="23" customFormat="1"/>
    <row r="3226" s="23" customFormat="1"/>
    <row r="3227" s="23" customFormat="1"/>
    <row r="3228" s="23" customFormat="1"/>
    <row r="3229" s="23" customFormat="1"/>
    <row r="3230" s="23" customFormat="1"/>
    <row r="3231" s="23" customFormat="1"/>
    <row r="3232" s="23" customFormat="1"/>
    <row r="3233" s="23" customFormat="1"/>
    <row r="3234" s="23" customFormat="1"/>
    <row r="3235" s="23" customFormat="1"/>
    <row r="3236" s="23" customFormat="1"/>
    <row r="3237" s="23" customFormat="1"/>
    <row r="3238" s="23" customFormat="1"/>
    <row r="3239" s="23" customFormat="1"/>
    <row r="3240" s="23" customFormat="1"/>
    <row r="3241" s="23" customFormat="1"/>
    <row r="3242" s="23" customFormat="1"/>
    <row r="3243" s="23" customFormat="1"/>
    <row r="3244" s="23" customFormat="1"/>
    <row r="3245" s="23" customFormat="1"/>
    <row r="3246" s="23" customFormat="1"/>
    <row r="3247" s="23" customFormat="1"/>
    <row r="3248" s="23" customFormat="1"/>
    <row r="3249" s="23" customFormat="1"/>
    <row r="3250" s="23" customFormat="1"/>
    <row r="3251" s="23" customFormat="1"/>
    <row r="3252" s="23" customFormat="1"/>
    <row r="3253" s="23" customFormat="1"/>
    <row r="3254" s="23" customFormat="1"/>
    <row r="3255" s="23" customFormat="1"/>
    <row r="3256" s="23" customFormat="1"/>
    <row r="3257" s="23" customFormat="1"/>
    <row r="3258" s="23" customFormat="1"/>
    <row r="3259" s="23" customFormat="1"/>
    <row r="3260" s="23" customFormat="1"/>
    <row r="3261" s="23" customFormat="1"/>
    <row r="3262" s="23" customFormat="1"/>
    <row r="3263" s="23" customFormat="1"/>
    <row r="3264" s="23" customFormat="1"/>
    <row r="3265" s="23" customFormat="1"/>
    <row r="3266" s="23" customFormat="1"/>
    <row r="3267" s="23" customFormat="1"/>
    <row r="3268" s="23" customFormat="1"/>
    <row r="3269" s="23" customFormat="1"/>
    <row r="3270" s="23" customFormat="1"/>
    <row r="3271" s="23" customFormat="1"/>
    <row r="3272" s="23" customFormat="1"/>
    <row r="3273" s="23" customFormat="1"/>
    <row r="3274" s="23" customFormat="1"/>
    <row r="3275" s="23" customFormat="1"/>
    <row r="3276" s="23" customFormat="1"/>
    <row r="3277" s="23" customFormat="1"/>
    <row r="3278" s="23" customFormat="1"/>
    <row r="3279" s="23" customFormat="1"/>
    <row r="3280" s="23" customFormat="1"/>
    <row r="3281" s="23" customFormat="1"/>
    <row r="3282" s="23" customFormat="1"/>
    <row r="3283" s="23" customFormat="1"/>
    <row r="3284" s="23" customFormat="1"/>
    <row r="3285" s="23" customFormat="1"/>
    <row r="3286" s="23" customFormat="1"/>
    <row r="3287" s="23" customFormat="1"/>
    <row r="3288" s="23" customFormat="1"/>
    <row r="3289" s="23" customFormat="1"/>
    <row r="3290" s="23" customFormat="1"/>
    <row r="3291" s="23" customFormat="1"/>
    <row r="3292" s="23" customFormat="1"/>
    <row r="3293" s="23" customFormat="1"/>
    <row r="3294" s="23" customFormat="1"/>
    <row r="3295" s="23" customFormat="1"/>
    <row r="3296" s="23" customFormat="1"/>
    <row r="3297" s="23" customFormat="1"/>
    <row r="3298" s="23" customFormat="1"/>
    <row r="3299" s="23" customFormat="1"/>
    <row r="3300" s="23" customFormat="1"/>
    <row r="3301" s="23" customFormat="1"/>
    <row r="3302" s="23" customFormat="1"/>
    <row r="3303" s="23" customFormat="1"/>
    <row r="3304" s="23" customFormat="1"/>
    <row r="3305" s="23" customFormat="1"/>
    <row r="3306" s="23" customFormat="1"/>
    <row r="3307" s="23" customFormat="1"/>
    <row r="3308" s="23" customFormat="1"/>
    <row r="3309" s="23" customFormat="1"/>
    <row r="3310" s="23" customFormat="1"/>
    <row r="3311" s="23" customFormat="1"/>
    <row r="3312" s="23" customFormat="1"/>
    <row r="3313" s="23" customFormat="1"/>
    <row r="3314" s="23" customFormat="1"/>
    <row r="3315" s="23" customFormat="1"/>
    <row r="3316" s="23" customFormat="1"/>
    <row r="3317" s="23" customFormat="1"/>
    <row r="3318" s="23" customFormat="1"/>
    <row r="3319" s="23" customFormat="1"/>
    <row r="3320" s="23" customFormat="1"/>
    <row r="3321" s="23" customFormat="1"/>
    <row r="3322" s="23" customFormat="1"/>
    <row r="3323" s="23" customFormat="1"/>
    <row r="3324" s="23" customFormat="1"/>
    <row r="3325" s="23" customFormat="1"/>
    <row r="3326" s="23" customFormat="1"/>
    <row r="3327" s="23" customFormat="1"/>
    <row r="3328" s="23" customFormat="1"/>
    <row r="3329" s="23" customFormat="1"/>
    <row r="3330" s="23" customFormat="1"/>
    <row r="3331" s="23" customFormat="1"/>
    <row r="3332" s="23" customFormat="1"/>
    <row r="3333" s="23" customFormat="1"/>
    <row r="3334" s="23" customFormat="1"/>
    <row r="3335" s="23" customFormat="1"/>
    <row r="3336" s="23" customFormat="1"/>
    <row r="3337" s="23" customFormat="1"/>
    <row r="3338" s="23" customFormat="1"/>
    <row r="3339" s="23" customFormat="1"/>
    <row r="3340" s="23" customFormat="1"/>
    <row r="3341" s="23" customFormat="1"/>
    <row r="3342" s="23" customFormat="1"/>
    <row r="3343" s="23" customFormat="1"/>
    <row r="3344" s="23" customFormat="1"/>
    <row r="3345" s="23" customFormat="1"/>
    <row r="3346" s="23" customFormat="1"/>
    <row r="3347" s="23" customFormat="1"/>
    <row r="3348" s="23" customFormat="1"/>
    <row r="3349" s="23" customFormat="1"/>
    <row r="3350" s="23" customFormat="1"/>
    <row r="3351" s="23" customFormat="1"/>
    <row r="3352" s="23" customFormat="1"/>
    <row r="3353" s="23" customFormat="1"/>
    <row r="3354" s="23" customFormat="1"/>
    <row r="3355" s="23" customFormat="1"/>
    <row r="3356" s="23" customFormat="1"/>
    <row r="3357" s="23" customFormat="1"/>
    <row r="3358" s="23" customFormat="1"/>
    <row r="3359" s="23" customFormat="1"/>
    <row r="3360" s="23" customFormat="1"/>
    <row r="3361" s="23" customFormat="1"/>
    <row r="3362" s="23" customFormat="1"/>
    <row r="3363" s="23" customFormat="1"/>
    <row r="3364" s="23" customFormat="1"/>
    <row r="3365" s="23" customFormat="1"/>
    <row r="3366" s="23" customFormat="1"/>
    <row r="3367" s="23" customFormat="1"/>
    <row r="3368" s="23" customFormat="1"/>
    <row r="3369" s="23" customFormat="1"/>
    <row r="3370" s="23" customFormat="1"/>
    <row r="3371" s="23" customFormat="1"/>
    <row r="3372" s="23" customFormat="1"/>
    <row r="3373" s="23" customFormat="1"/>
    <row r="3374" s="23" customFormat="1"/>
    <row r="3375" s="23" customFormat="1"/>
    <row r="3376" s="23" customFormat="1"/>
    <row r="3377" s="23" customFormat="1"/>
    <row r="3378" s="23" customFormat="1"/>
    <row r="3379" s="23" customFormat="1"/>
    <row r="3380" s="23" customFormat="1"/>
    <row r="3381" s="23" customFormat="1"/>
    <row r="3382" s="23" customFormat="1"/>
    <row r="3383" s="23" customFormat="1"/>
    <row r="3384" s="23" customFormat="1"/>
    <row r="3385" s="23" customFormat="1"/>
    <row r="3386" s="23" customFormat="1"/>
    <row r="3387" s="23" customFormat="1"/>
    <row r="3388" s="23" customFormat="1"/>
    <row r="3389" s="23" customFormat="1"/>
    <row r="3390" s="23" customFormat="1"/>
    <row r="3391" s="23" customFormat="1"/>
    <row r="3392" s="23" customFormat="1"/>
    <row r="3393" s="23" customFormat="1"/>
    <row r="3394" s="23" customFormat="1"/>
    <row r="3395" s="23" customFormat="1"/>
    <row r="3396" s="23" customFormat="1"/>
    <row r="3397" s="23" customFormat="1"/>
    <row r="3398" s="23" customFormat="1"/>
    <row r="3399" s="23" customFormat="1"/>
    <row r="3400" s="23" customFormat="1"/>
    <row r="3401" s="23" customFormat="1"/>
    <row r="3402" s="23" customFormat="1"/>
    <row r="3403" s="23" customFormat="1"/>
    <row r="3404" s="23" customFormat="1"/>
    <row r="3405" s="23" customFormat="1"/>
    <row r="3406" s="23" customFormat="1"/>
    <row r="3407" s="23" customFormat="1"/>
    <row r="3408" s="23" customFormat="1"/>
    <row r="3409" s="23" customFormat="1"/>
    <row r="3410" s="23" customFormat="1"/>
    <row r="3411" s="23" customFormat="1"/>
    <row r="3412" s="23" customFormat="1"/>
    <row r="3413" s="23" customFormat="1"/>
    <row r="3414" s="23" customFormat="1"/>
    <row r="3415" s="23" customFormat="1"/>
    <row r="3416" s="23" customFormat="1"/>
    <row r="3417" s="23" customFormat="1"/>
    <row r="3418" s="23" customFormat="1"/>
    <row r="3419" s="23" customFormat="1"/>
    <row r="3420" s="23" customFormat="1"/>
    <row r="3421" s="23" customFormat="1"/>
    <row r="3422" s="23" customFormat="1"/>
    <row r="3423" s="23" customFormat="1"/>
    <row r="3424" s="23" customFormat="1"/>
    <row r="3425" s="23" customFormat="1"/>
    <row r="3426" s="23" customFormat="1"/>
    <row r="3427" s="23" customFormat="1"/>
    <row r="3428" s="23" customFormat="1"/>
    <row r="3429" s="23" customFormat="1"/>
    <row r="3430" s="23" customFormat="1"/>
    <row r="3431" s="23" customFormat="1"/>
    <row r="3432" s="23" customFormat="1"/>
    <row r="3433" s="23" customFormat="1"/>
    <row r="3434" s="23" customFormat="1"/>
    <row r="3435" s="23" customFormat="1"/>
    <row r="3436" s="23" customFormat="1"/>
    <row r="3437" s="23" customFormat="1"/>
    <row r="3438" s="23" customFormat="1"/>
    <row r="3439" s="23" customFormat="1"/>
    <row r="3440" s="23" customFormat="1"/>
    <row r="3441" s="23" customFormat="1"/>
    <row r="3442" s="23" customFormat="1"/>
    <row r="3443" s="23" customFormat="1"/>
    <row r="3444" s="23" customFormat="1"/>
    <row r="3445" s="23" customFormat="1"/>
    <row r="3446" s="23" customFormat="1"/>
    <row r="3447" s="23" customFormat="1"/>
    <row r="3448" s="23" customFormat="1"/>
    <row r="3449" s="23" customFormat="1"/>
    <row r="3450" s="23" customFormat="1"/>
    <row r="3451" s="23" customFormat="1"/>
    <row r="3452" s="23" customFormat="1"/>
    <row r="3453" s="23" customFormat="1"/>
    <row r="3454" s="23" customFormat="1"/>
    <row r="3455" s="23" customFormat="1"/>
    <row r="3456" s="23" customFormat="1"/>
    <row r="3457" s="23" customFormat="1"/>
    <row r="3458" s="23" customFormat="1"/>
    <row r="3459" s="23" customFormat="1"/>
    <row r="3460" s="23" customFormat="1"/>
    <row r="3461" s="23" customFormat="1"/>
    <row r="3462" s="23" customFormat="1"/>
    <row r="3463" s="23" customFormat="1"/>
    <row r="3464" s="23" customFormat="1"/>
    <row r="3465" s="23" customFormat="1"/>
    <row r="3466" s="23" customFormat="1"/>
    <row r="3467" s="23" customFormat="1"/>
    <row r="3468" s="23" customFormat="1"/>
    <row r="3469" s="23" customFormat="1"/>
    <row r="3470" s="23" customFormat="1"/>
    <row r="3471" s="23" customFormat="1"/>
    <row r="3472" s="23" customFormat="1"/>
    <row r="3473" s="23" customFormat="1"/>
    <row r="3474" s="23" customFormat="1"/>
    <row r="3475" s="23" customFormat="1"/>
    <row r="3476" s="23" customFormat="1"/>
    <row r="3477" s="23" customFormat="1"/>
    <row r="3478" s="23" customFormat="1"/>
    <row r="3479" s="23" customFormat="1"/>
    <row r="3480" s="23" customFormat="1"/>
    <row r="3481" s="23" customFormat="1"/>
    <row r="3482" s="23" customFormat="1"/>
    <row r="3483" s="23" customFormat="1"/>
    <row r="3484" s="23" customFormat="1"/>
    <row r="3485" s="23" customFormat="1"/>
    <row r="3486" s="23" customFormat="1"/>
    <row r="3487" s="23" customFormat="1"/>
    <row r="3488" s="23" customFormat="1"/>
    <row r="3489" s="23" customFormat="1"/>
    <row r="3490" s="23" customFormat="1"/>
    <row r="3491" s="23" customFormat="1"/>
    <row r="3492" s="23" customFormat="1"/>
    <row r="3493" s="23" customFormat="1"/>
    <row r="3494" s="23" customFormat="1"/>
    <row r="3495" s="23" customFormat="1"/>
    <row r="3496" s="23" customFormat="1"/>
    <row r="3497" s="23" customFormat="1"/>
    <row r="3498" s="23" customFormat="1"/>
    <row r="3499" s="23" customFormat="1"/>
    <row r="3500" s="23" customFormat="1"/>
    <row r="3501" s="23" customFormat="1"/>
    <row r="3502" s="23" customFormat="1"/>
    <row r="3503" s="23" customFormat="1"/>
    <row r="3504" s="23" customFormat="1"/>
    <row r="3505" s="23" customFormat="1"/>
    <row r="3506" s="23" customFormat="1"/>
    <row r="3507" s="23" customFormat="1"/>
    <row r="3508" s="23" customFormat="1"/>
    <row r="3509" s="23" customFormat="1"/>
    <row r="3510" s="23" customFormat="1"/>
    <row r="3511" s="23" customFormat="1"/>
    <row r="3512" s="23" customFormat="1"/>
    <row r="3513" s="23" customFormat="1"/>
    <row r="3514" s="23" customFormat="1"/>
    <row r="3515" s="23" customFormat="1"/>
    <row r="3516" s="23" customFormat="1"/>
    <row r="3517" s="23" customFormat="1"/>
    <row r="3518" s="23" customFormat="1"/>
    <row r="3519" s="23" customFormat="1"/>
    <row r="3520" s="23" customFormat="1"/>
    <row r="3521" s="23" customFormat="1"/>
    <row r="3522" s="23" customFormat="1"/>
    <row r="3523" s="23" customFormat="1"/>
    <row r="3524" s="23" customFormat="1"/>
    <row r="3525" s="23" customFormat="1"/>
    <row r="3526" s="23" customFormat="1"/>
    <row r="3527" s="23" customFormat="1"/>
    <row r="3528" s="23" customFormat="1"/>
    <row r="3529" s="23" customFormat="1"/>
    <row r="3530" s="23" customFormat="1"/>
    <row r="3531" s="23" customFormat="1"/>
    <row r="3532" s="23" customFormat="1"/>
    <row r="3533" s="23" customFormat="1"/>
    <row r="3534" s="23" customFormat="1"/>
    <row r="3535" s="23" customFormat="1"/>
    <row r="3536" s="23" customFormat="1"/>
    <row r="3537" s="23" customFormat="1"/>
    <row r="3538" s="23" customFormat="1"/>
    <row r="3539" s="23" customFormat="1"/>
    <row r="3540" s="23" customFormat="1"/>
    <row r="3541" s="23" customFormat="1"/>
    <row r="3542" s="23" customFormat="1"/>
    <row r="3543" s="23" customFormat="1"/>
    <row r="3544" s="23" customFormat="1"/>
    <row r="3545" s="23" customFormat="1"/>
    <row r="3546" s="23" customFormat="1"/>
    <row r="3547" s="23" customFormat="1"/>
    <row r="3548" s="23" customFormat="1"/>
    <row r="3549" s="23" customFormat="1"/>
    <row r="3550" s="23" customFormat="1"/>
    <row r="3551" s="23" customFormat="1"/>
    <row r="3552" s="23" customFormat="1"/>
    <row r="3553" s="23" customFormat="1"/>
    <row r="3554" s="23" customFormat="1"/>
    <row r="3555" s="23" customFormat="1"/>
    <row r="3556" s="23" customFormat="1"/>
    <row r="3557" s="23" customFormat="1"/>
    <row r="3558" s="23" customFormat="1"/>
    <row r="3559" s="23" customFormat="1"/>
    <row r="3560" s="23" customFormat="1"/>
    <row r="3561" s="23" customFormat="1"/>
    <row r="3562" s="23" customFormat="1"/>
    <row r="3563" s="23" customFormat="1"/>
    <row r="3564" s="23" customFormat="1"/>
    <row r="3565" s="23" customFormat="1"/>
    <row r="3566" s="23" customFormat="1"/>
    <row r="3567" s="23" customFormat="1"/>
    <row r="3568" s="23" customFormat="1"/>
    <row r="3569" s="23" customFormat="1"/>
    <row r="3570" s="23" customFormat="1"/>
    <row r="3571" s="23" customFormat="1"/>
    <row r="3572" s="23" customFormat="1"/>
    <row r="3573" s="23" customFormat="1"/>
    <row r="3574" s="23" customFormat="1"/>
    <row r="3575" s="23" customFormat="1"/>
    <row r="3576" s="23" customFormat="1"/>
    <row r="3577" s="23" customFormat="1"/>
    <row r="3578" s="23" customFormat="1"/>
    <row r="3579" s="23" customFormat="1"/>
    <row r="3580" s="23" customFormat="1"/>
    <row r="3581" s="23" customFormat="1"/>
    <row r="3582" s="23" customFormat="1"/>
    <row r="3583" s="23" customFormat="1"/>
    <row r="3584" s="23" customFormat="1"/>
    <row r="3585" s="23" customFormat="1"/>
    <row r="3586" s="23" customFormat="1"/>
    <row r="3587" s="23" customFormat="1"/>
    <row r="3588" s="23" customFormat="1"/>
    <row r="3589" s="23" customFormat="1"/>
    <row r="3590" s="23" customFormat="1"/>
    <row r="3591" s="23" customFormat="1"/>
    <row r="3592" s="23" customFormat="1"/>
    <row r="3593" s="23" customFormat="1"/>
    <row r="3594" s="23" customFormat="1"/>
    <row r="3595" s="23" customFormat="1"/>
    <row r="3596" s="23" customFormat="1"/>
    <row r="3597" s="23" customFormat="1"/>
    <row r="3598" s="23" customFormat="1"/>
    <row r="3599" s="23" customFormat="1"/>
    <row r="3600" s="23" customFormat="1"/>
    <row r="3601" s="23" customFormat="1"/>
    <row r="3602" s="23" customFormat="1"/>
    <row r="3603" s="23" customFormat="1"/>
    <row r="3604" s="23" customFormat="1"/>
    <row r="3605" s="23" customFormat="1"/>
    <row r="3606" s="23" customFormat="1"/>
    <row r="3607" s="23" customFormat="1"/>
    <row r="3608" s="23" customFormat="1"/>
    <row r="3609" s="23" customFormat="1"/>
    <row r="3610" s="23" customFormat="1"/>
    <row r="3611" s="23" customFormat="1"/>
    <row r="3612" s="23" customFormat="1"/>
    <row r="3613" s="23" customFormat="1"/>
    <row r="3614" s="23" customFormat="1"/>
    <row r="3615" s="23" customFormat="1"/>
    <row r="3616" s="23" customFormat="1"/>
    <row r="3617" s="23" customFormat="1"/>
    <row r="3618" s="23" customFormat="1"/>
    <row r="3619" s="23" customFormat="1"/>
    <row r="3620" s="23" customFormat="1"/>
    <row r="3621" s="23" customFormat="1"/>
    <row r="3622" s="23" customFormat="1"/>
    <row r="3623" s="23" customFormat="1"/>
    <row r="3624" s="23" customFormat="1"/>
    <row r="3625" s="23" customFormat="1"/>
    <row r="3626" s="23" customFormat="1"/>
    <row r="3627" s="23" customFormat="1"/>
    <row r="3628" s="23" customFormat="1"/>
    <row r="3629" s="23" customFormat="1"/>
    <row r="3630" s="23" customFormat="1"/>
    <row r="3631" s="23" customFormat="1"/>
    <row r="3632" s="23" customFormat="1"/>
    <row r="3633" s="23" customFormat="1"/>
    <row r="3634" s="23" customFormat="1"/>
    <row r="3635" s="23" customFormat="1"/>
    <row r="3636" s="23" customFormat="1"/>
    <row r="3637" s="23" customFormat="1"/>
    <row r="3638" s="23" customFormat="1"/>
    <row r="3639" s="23" customFormat="1"/>
    <row r="3640" s="23" customFormat="1"/>
    <row r="3641" s="23" customFormat="1"/>
    <row r="3642" s="23" customFormat="1"/>
    <row r="3643" s="23" customFormat="1"/>
    <row r="3644" s="23" customFormat="1"/>
    <row r="3645" s="23" customFormat="1"/>
    <row r="3646" s="23" customFormat="1"/>
    <row r="3647" s="23" customFormat="1"/>
    <row r="3648" s="23" customFormat="1"/>
    <row r="3649" s="23" customFormat="1"/>
    <row r="3650" s="23" customFormat="1"/>
    <row r="3651" s="23" customFormat="1"/>
    <row r="3652" s="23" customFormat="1"/>
    <row r="3653" s="23" customFormat="1"/>
    <row r="3654" s="23" customFormat="1"/>
    <row r="3655" s="23" customFormat="1"/>
    <row r="3656" s="23" customFormat="1"/>
    <row r="3657" s="23" customFormat="1"/>
    <row r="3658" s="23" customFormat="1"/>
    <row r="3659" s="23" customFormat="1"/>
    <row r="3660" s="23" customFormat="1"/>
    <row r="3661" s="23" customFormat="1"/>
    <row r="3662" s="23" customFormat="1"/>
    <row r="3663" s="23" customFormat="1"/>
    <row r="3664" s="23" customFormat="1"/>
    <row r="3665" s="23" customFormat="1"/>
    <row r="3666" s="23" customFormat="1"/>
    <row r="3667" s="23" customFormat="1"/>
    <row r="3668" s="23" customFormat="1"/>
    <row r="3669" s="23" customFormat="1"/>
    <row r="3670" s="23" customFormat="1"/>
    <row r="3671" s="23" customFormat="1"/>
    <row r="3672" s="23" customFormat="1"/>
    <row r="3673" s="23" customFormat="1"/>
    <row r="3674" s="23" customFormat="1"/>
    <row r="3675" s="23" customFormat="1"/>
    <row r="3676" s="23" customFormat="1"/>
    <row r="3677" s="23" customFormat="1"/>
    <row r="3678" s="23" customFormat="1"/>
    <row r="3679" s="23" customFormat="1"/>
    <row r="3680" s="23" customFormat="1"/>
    <row r="3681" s="23" customFormat="1"/>
    <row r="3682" s="23" customFormat="1"/>
    <row r="3683" s="23" customFormat="1"/>
    <row r="3684" s="23" customFormat="1"/>
    <row r="3685" s="23" customFormat="1"/>
    <row r="3686" s="23" customFormat="1"/>
    <row r="3687" s="23" customFormat="1"/>
    <row r="3688" s="23" customFormat="1"/>
    <row r="3689" s="23" customFormat="1"/>
    <row r="3690" s="23" customFormat="1"/>
    <row r="3691" s="23" customFormat="1"/>
    <row r="3692" s="23" customFormat="1"/>
    <row r="3693" s="23" customFormat="1"/>
    <row r="3694" s="23" customFormat="1"/>
    <row r="3695" s="23" customFormat="1"/>
    <row r="3696" s="23" customFormat="1"/>
    <row r="3697" s="23" customFormat="1"/>
    <row r="3698" s="23" customFormat="1"/>
    <row r="3699" s="23" customFormat="1"/>
    <row r="3700" s="23" customFormat="1"/>
    <row r="3701" s="23" customFormat="1"/>
    <row r="3702" s="23" customFormat="1"/>
    <row r="3703" s="23" customFormat="1"/>
    <row r="3704" s="23" customFormat="1"/>
    <row r="3705" s="23" customFormat="1"/>
    <row r="3706" s="23" customFormat="1"/>
    <row r="3707" s="23" customFormat="1"/>
    <row r="3708" s="23" customFormat="1"/>
    <row r="3709" s="23" customFormat="1"/>
    <row r="3710" s="23" customFormat="1"/>
    <row r="3711" s="23" customFormat="1"/>
    <row r="3712" s="23" customFormat="1"/>
    <row r="3713" s="23" customFormat="1"/>
    <row r="3714" s="23" customFormat="1"/>
    <row r="3715" s="23" customFormat="1"/>
    <row r="3716" s="23" customFormat="1"/>
    <row r="3717" s="23" customFormat="1"/>
    <row r="3718" s="23" customFormat="1"/>
    <row r="3719" s="23" customFormat="1"/>
    <row r="3720" s="23" customFormat="1"/>
    <row r="3721" s="23" customFormat="1"/>
    <row r="3722" s="23" customFormat="1"/>
    <row r="3723" s="23" customFormat="1"/>
    <row r="3724" s="23" customFormat="1"/>
    <row r="3725" s="23" customFormat="1"/>
    <row r="3726" s="23" customFormat="1"/>
    <row r="3727" s="23" customFormat="1"/>
    <row r="3728" s="23" customFormat="1"/>
    <row r="3729" s="23" customFormat="1"/>
    <row r="3730" s="23" customFormat="1"/>
    <row r="3731" s="23" customFormat="1"/>
    <row r="3732" s="23" customFormat="1"/>
    <row r="3733" s="23" customFormat="1"/>
    <row r="3734" s="23" customFormat="1"/>
    <row r="3735" s="23" customFormat="1"/>
    <row r="3736" s="23" customFormat="1"/>
    <row r="3737" s="23" customFormat="1"/>
    <row r="3738" s="23" customFormat="1"/>
    <row r="3739" s="23" customFormat="1"/>
    <row r="3740" s="23" customFormat="1"/>
    <row r="3741" s="23" customFormat="1"/>
    <row r="3742" s="23" customFormat="1"/>
    <row r="3743" s="23" customFormat="1"/>
    <row r="3744" s="23" customFormat="1"/>
    <row r="3745" s="23" customFormat="1"/>
    <row r="3746" s="23" customFormat="1"/>
    <row r="3747" s="23" customFormat="1"/>
    <row r="3748" s="23" customFormat="1"/>
    <row r="3749" s="23" customFormat="1"/>
    <row r="3750" s="23" customFormat="1"/>
    <row r="3751" s="23" customFormat="1"/>
    <row r="3752" s="23" customFormat="1"/>
    <row r="3753" s="23" customFormat="1"/>
    <row r="3754" s="23" customFormat="1"/>
    <row r="3755" s="23" customFormat="1"/>
    <row r="3756" s="23" customFormat="1"/>
    <row r="3757" s="23" customFormat="1"/>
    <row r="3758" s="23" customFormat="1"/>
    <row r="3759" s="23" customFormat="1"/>
    <row r="3760" s="23" customFormat="1"/>
    <row r="3761" s="23" customFormat="1"/>
    <row r="3762" s="23" customFormat="1"/>
    <row r="3763" s="23" customFormat="1"/>
    <row r="3764" s="23" customFormat="1"/>
    <row r="3765" s="23" customFormat="1"/>
    <row r="3766" s="23" customFormat="1"/>
    <row r="3767" s="23" customFormat="1"/>
    <row r="3768" s="23" customFormat="1"/>
    <row r="3769" s="23" customFormat="1"/>
    <row r="3770" s="23" customFormat="1"/>
    <row r="3771" s="23" customFormat="1"/>
    <row r="3772" s="23" customFormat="1"/>
    <row r="3773" s="23" customFormat="1"/>
    <row r="3774" s="23" customFormat="1"/>
    <row r="3775" s="23" customFormat="1"/>
    <row r="3776" s="23" customFormat="1"/>
    <row r="3777" s="23" customFormat="1"/>
    <row r="3778" s="23" customFormat="1"/>
    <row r="3779" s="23" customFormat="1"/>
    <row r="3780" s="23" customFormat="1"/>
    <row r="3781" s="23" customFormat="1"/>
    <row r="3782" s="23" customFormat="1"/>
    <row r="3783" s="23" customFormat="1"/>
    <row r="3784" s="23" customFormat="1"/>
    <row r="3785" s="23" customFormat="1"/>
    <row r="3786" s="23" customFormat="1"/>
    <row r="3787" s="23" customFormat="1"/>
    <row r="3788" s="23" customFormat="1"/>
    <row r="3789" s="23" customFormat="1"/>
    <row r="3790" s="23" customFormat="1"/>
    <row r="3791" s="23" customFormat="1"/>
    <row r="3792" s="23" customFormat="1"/>
    <row r="3793" s="23" customFormat="1"/>
    <row r="3794" s="23" customFormat="1"/>
    <row r="3795" s="23" customFormat="1"/>
    <row r="3796" s="23" customFormat="1"/>
    <row r="3797" s="23" customFormat="1"/>
    <row r="3798" s="23" customFormat="1"/>
    <row r="3799" s="23" customFormat="1"/>
    <row r="3800" s="23" customFormat="1"/>
    <row r="3801" s="23" customFormat="1"/>
    <row r="3802" s="23" customFormat="1"/>
    <row r="3803" s="23" customFormat="1"/>
    <row r="3804" s="23" customFormat="1"/>
    <row r="3805" s="23" customFormat="1"/>
    <row r="3806" s="23" customFormat="1"/>
    <row r="3807" s="23" customFormat="1"/>
    <row r="3808" s="23" customFormat="1"/>
    <row r="3809" s="23" customFormat="1"/>
    <row r="3810" s="23" customFormat="1"/>
    <row r="3811" s="23" customFormat="1"/>
    <row r="3812" s="23" customFormat="1"/>
    <row r="3813" s="23" customFormat="1"/>
    <row r="3814" s="23" customFormat="1"/>
    <row r="3815" s="23" customFormat="1"/>
    <row r="3816" s="23" customFormat="1"/>
    <row r="3817" s="23" customFormat="1"/>
    <row r="3818" s="23" customFormat="1"/>
    <row r="3819" s="23" customFormat="1"/>
    <row r="3820" s="23" customFormat="1"/>
    <row r="3821" s="23" customFormat="1"/>
    <row r="3822" s="23" customFormat="1"/>
    <row r="3823" s="23" customFormat="1"/>
    <row r="3824" s="23" customFormat="1"/>
    <row r="3825" s="23" customFormat="1"/>
    <row r="3826" s="23" customFormat="1"/>
    <row r="3827" s="23" customFormat="1"/>
    <row r="3828" s="23" customFormat="1"/>
    <row r="3829" s="23" customFormat="1"/>
    <row r="3830" s="23" customFormat="1"/>
    <row r="3831" s="23" customFormat="1"/>
    <row r="3832" s="23" customFormat="1"/>
    <row r="3833" s="23" customFormat="1"/>
    <row r="3834" s="23" customFormat="1"/>
    <row r="3835" s="23" customFormat="1"/>
    <row r="3836" s="23" customFormat="1"/>
    <row r="3837" s="23" customFormat="1"/>
    <row r="3838" s="23" customFormat="1"/>
    <row r="3839" s="23" customFormat="1"/>
    <row r="3840" s="23" customFormat="1"/>
    <row r="3841" s="23" customFormat="1"/>
    <row r="3842" s="23" customFormat="1"/>
    <row r="3843" s="23" customFormat="1"/>
    <row r="3844" s="23" customFormat="1"/>
    <row r="3845" s="23" customFormat="1"/>
    <row r="3846" s="23" customFormat="1"/>
    <row r="3847" s="23" customFormat="1"/>
    <row r="3848" s="23" customFormat="1"/>
    <row r="3849" s="23" customFormat="1"/>
    <row r="3850" s="23" customFormat="1"/>
    <row r="3851" s="23" customFormat="1"/>
    <row r="3852" s="23" customFormat="1"/>
    <row r="3853" s="23" customFormat="1"/>
    <row r="3854" s="23" customFormat="1"/>
    <row r="3855" s="23" customFormat="1"/>
    <row r="3856" s="23" customFormat="1"/>
    <row r="3857" s="23" customFormat="1"/>
    <row r="3858" s="23" customFormat="1"/>
    <row r="3859" s="23" customFormat="1"/>
    <row r="3860" s="23" customFormat="1"/>
    <row r="3861" s="23" customFormat="1"/>
    <row r="3862" s="23" customFormat="1"/>
    <row r="3863" s="23" customFormat="1"/>
    <row r="3864" s="23" customFormat="1"/>
    <row r="3865" s="23" customFormat="1"/>
    <row r="3866" s="23" customFormat="1"/>
    <row r="3867" s="23" customFormat="1"/>
    <row r="3868" s="23" customFormat="1"/>
    <row r="3869" s="23" customFormat="1"/>
    <row r="3870" s="23" customFormat="1"/>
    <row r="3871" s="23" customFormat="1"/>
    <row r="3872" s="23" customFormat="1"/>
    <row r="3873" s="23" customFormat="1"/>
    <row r="3874" s="23" customFormat="1"/>
    <row r="3875" s="23" customFormat="1"/>
    <row r="3876" s="23" customFormat="1"/>
    <row r="3877" s="23" customFormat="1"/>
    <row r="3878" s="23" customFormat="1"/>
    <row r="3879" s="23" customFormat="1"/>
    <row r="3880" s="23" customFormat="1"/>
    <row r="3881" s="23" customFormat="1"/>
    <row r="3882" s="23" customFormat="1"/>
    <row r="3883" s="23" customFormat="1"/>
    <row r="3884" s="23" customFormat="1"/>
    <row r="3885" s="23" customFormat="1"/>
    <row r="3886" s="23" customFormat="1"/>
    <row r="3887" s="23" customFormat="1"/>
    <row r="3888" s="23" customFormat="1"/>
    <row r="3889" s="23" customFormat="1"/>
    <row r="3890" s="23" customFormat="1"/>
    <row r="3891" s="23" customFormat="1"/>
    <row r="3892" s="23" customFormat="1"/>
    <row r="3893" s="23" customFormat="1"/>
    <row r="3894" s="23" customFormat="1"/>
    <row r="3895" s="23" customFormat="1"/>
    <row r="3896" s="23" customFormat="1"/>
    <row r="3897" s="23" customFormat="1"/>
    <row r="3898" s="23" customFormat="1"/>
    <row r="3899" s="23" customFormat="1"/>
    <row r="3900" s="23" customFormat="1"/>
    <row r="3901" s="23" customFormat="1"/>
    <row r="3902" s="23" customFormat="1"/>
    <row r="3903" s="23" customFormat="1"/>
    <row r="3904" s="23" customFormat="1"/>
    <row r="3905" s="23" customFormat="1"/>
    <row r="3906" s="23" customFormat="1"/>
    <row r="3907" s="23" customFormat="1"/>
    <row r="3908" s="23" customFormat="1"/>
    <row r="3909" s="23" customFormat="1"/>
    <row r="3910" s="23" customFormat="1"/>
    <row r="3911" s="23" customFormat="1"/>
    <row r="3912" s="23" customFormat="1"/>
    <row r="3913" s="23" customFormat="1"/>
    <row r="3914" s="23" customFormat="1"/>
    <row r="3915" s="23" customFormat="1"/>
    <row r="3916" s="23" customFormat="1"/>
    <row r="3917" s="23" customFormat="1"/>
    <row r="3918" s="23" customFormat="1"/>
    <row r="3919" s="23" customFormat="1"/>
    <row r="3920" s="23" customFormat="1"/>
    <row r="3921" s="23" customFormat="1"/>
    <row r="3922" s="23" customFormat="1"/>
    <row r="3923" s="23" customFormat="1"/>
    <row r="3924" s="23" customFormat="1"/>
    <row r="3925" s="23" customFormat="1"/>
    <row r="3926" s="23" customFormat="1"/>
    <row r="3927" s="23" customFormat="1"/>
    <row r="3928" s="23" customFormat="1"/>
    <row r="3929" s="23" customFormat="1"/>
    <row r="3930" s="23" customFormat="1"/>
    <row r="3931" s="23" customFormat="1"/>
    <row r="3932" s="23" customFormat="1"/>
    <row r="3933" s="23" customFormat="1"/>
    <row r="3934" s="23" customFormat="1"/>
    <row r="3935" s="23" customFormat="1"/>
    <row r="3936" s="23" customFormat="1"/>
    <row r="3937" s="23" customFormat="1"/>
    <row r="3938" s="23" customFormat="1"/>
    <row r="3939" s="23" customFormat="1"/>
    <row r="3940" s="23" customFormat="1"/>
    <row r="3941" s="23" customFormat="1"/>
    <row r="3942" s="23" customFormat="1"/>
    <row r="3943" s="23" customFormat="1"/>
    <row r="3944" s="23" customFormat="1"/>
    <row r="3945" s="23" customFormat="1"/>
    <row r="3946" s="23" customFormat="1"/>
    <row r="3947" s="23" customFormat="1"/>
    <row r="3948" s="23" customFormat="1"/>
    <row r="3949" s="23" customFormat="1"/>
    <row r="3950" s="23" customFormat="1"/>
    <row r="3951" s="23" customFormat="1"/>
    <row r="3952" s="23" customFormat="1"/>
    <row r="3953" s="23" customFormat="1"/>
    <row r="3954" s="23" customFormat="1"/>
    <row r="3955" s="23" customFormat="1"/>
    <row r="3956" s="23" customFormat="1"/>
    <row r="3957" s="23" customFormat="1"/>
    <row r="3958" s="23" customFormat="1"/>
    <row r="3959" s="23" customFormat="1"/>
    <row r="3960" s="23" customFormat="1"/>
    <row r="3961" s="23" customFormat="1"/>
    <row r="3962" s="23" customFormat="1"/>
    <row r="3963" s="23" customFormat="1"/>
    <row r="3964" s="23" customFormat="1"/>
    <row r="3965" s="23" customFormat="1"/>
    <row r="3966" s="23" customFormat="1"/>
    <row r="3967" s="23" customFormat="1"/>
    <row r="3968" s="23" customFormat="1"/>
    <row r="3969" s="23" customFormat="1"/>
    <row r="3970" s="23" customFormat="1"/>
    <row r="3971" s="23" customFormat="1"/>
    <row r="3972" s="23" customFormat="1"/>
    <row r="3973" s="23" customFormat="1"/>
    <row r="3974" s="23" customFormat="1"/>
    <row r="3975" s="23" customFormat="1"/>
    <row r="3976" s="23" customFormat="1"/>
    <row r="3977" s="23" customFormat="1"/>
    <row r="3978" s="23" customFormat="1"/>
    <row r="3979" s="23" customFormat="1"/>
    <row r="3980" s="23" customFormat="1"/>
    <row r="3981" s="23" customFormat="1"/>
    <row r="3982" s="23" customFormat="1"/>
    <row r="3983" s="23" customFormat="1"/>
    <row r="3984" s="23" customFormat="1"/>
    <row r="3985" s="23" customFormat="1"/>
    <row r="3986" s="23" customFormat="1"/>
    <row r="3987" s="23" customFormat="1"/>
    <row r="3988" s="23" customFormat="1"/>
    <row r="3989" s="23" customFormat="1"/>
    <row r="3990" s="23" customFormat="1"/>
    <row r="3991" s="23" customFormat="1"/>
    <row r="3992" s="23" customFormat="1"/>
    <row r="3993" s="23" customFormat="1"/>
    <row r="3994" s="23" customFormat="1"/>
    <row r="3995" s="23" customFormat="1"/>
    <row r="3996" s="23" customFormat="1"/>
    <row r="3997" s="23" customFormat="1"/>
    <row r="3998" s="23" customFormat="1"/>
    <row r="3999" s="23" customFormat="1"/>
    <row r="4000" s="23" customFormat="1"/>
    <row r="4001" s="23" customFormat="1"/>
    <row r="4002" s="23" customFormat="1"/>
    <row r="4003" s="23" customFormat="1"/>
    <row r="4004" s="23" customFormat="1"/>
    <row r="4005" s="23" customFormat="1"/>
    <row r="4006" s="23" customFormat="1"/>
    <row r="4007" s="23" customFormat="1"/>
    <row r="4008" s="23" customFormat="1"/>
    <row r="4009" s="23" customFormat="1"/>
    <row r="4010" s="23" customFormat="1"/>
    <row r="4011" s="23" customFormat="1"/>
    <row r="4012" s="23" customFormat="1"/>
    <row r="4013" s="23" customFormat="1"/>
    <row r="4014" s="23" customFormat="1"/>
    <row r="4015" s="23" customFormat="1"/>
    <row r="4016" s="23" customFormat="1"/>
    <row r="4017" s="23" customFormat="1"/>
    <row r="4018" s="23" customFormat="1"/>
    <row r="4019" s="23" customFormat="1"/>
    <row r="4020" s="23" customFormat="1"/>
    <row r="4021" s="23" customFormat="1"/>
    <row r="4022" s="23" customFormat="1"/>
    <row r="4023" s="23" customFormat="1"/>
    <row r="4024" s="23" customFormat="1"/>
    <row r="4025" s="23" customFormat="1"/>
    <row r="4026" s="23" customFormat="1"/>
    <row r="4027" s="23" customFormat="1"/>
    <row r="4028" s="23" customFormat="1"/>
    <row r="4029" s="23" customFormat="1"/>
    <row r="4030" s="23" customFormat="1"/>
    <row r="4031" s="23" customFormat="1"/>
    <row r="4032" s="23" customFormat="1"/>
    <row r="4033" s="23" customFormat="1"/>
    <row r="4034" s="23" customFormat="1"/>
    <row r="4035" s="23" customFormat="1"/>
    <row r="4036" s="23" customFormat="1"/>
    <row r="4037" s="23" customFormat="1"/>
    <row r="4038" s="23" customFormat="1"/>
    <row r="4039" s="23" customFormat="1"/>
    <row r="4040" s="23" customFormat="1"/>
    <row r="4041" s="23" customFormat="1"/>
    <row r="4042" s="23" customFormat="1"/>
    <row r="4043" s="23" customFormat="1"/>
    <row r="4044" s="23" customFormat="1"/>
    <row r="4045" s="23" customFormat="1"/>
    <row r="4046" s="23" customFormat="1"/>
    <row r="4047" s="23" customFormat="1"/>
    <row r="4048" s="23" customFormat="1"/>
    <row r="4049" s="23" customFormat="1"/>
    <row r="4050" s="23" customFormat="1"/>
    <row r="4051" s="23" customFormat="1"/>
    <row r="4052" s="23" customFormat="1"/>
    <row r="4053" s="23" customFormat="1"/>
    <row r="4054" s="23" customFormat="1"/>
    <row r="4055" s="23" customFormat="1"/>
    <row r="4056" s="23" customFormat="1"/>
    <row r="4057" s="23" customFormat="1"/>
    <row r="4058" s="23" customFormat="1"/>
    <row r="4059" s="23" customFormat="1"/>
    <row r="4060" s="23" customFormat="1"/>
    <row r="4061" s="23" customFormat="1"/>
    <row r="4062" s="23" customFormat="1"/>
    <row r="4063" s="23" customFormat="1"/>
    <row r="4064" s="23" customFormat="1"/>
    <row r="4065" s="23" customFormat="1"/>
    <row r="4066" s="23" customFormat="1"/>
    <row r="4067" s="23" customFormat="1"/>
    <row r="4068" s="23" customFormat="1"/>
    <row r="4069" s="23" customFormat="1"/>
    <row r="4070" s="23" customFormat="1"/>
    <row r="4071" s="23" customFormat="1"/>
    <row r="4072" s="23" customFormat="1"/>
    <row r="4073" s="23" customFormat="1"/>
    <row r="4074" s="23" customFormat="1"/>
    <row r="4075" s="23" customFormat="1"/>
    <row r="4076" s="23" customFormat="1"/>
    <row r="4077" s="23" customFormat="1"/>
    <row r="4078" s="23" customFormat="1"/>
    <row r="4079" s="23" customFormat="1"/>
    <row r="4080" s="23" customFormat="1"/>
    <row r="4081" s="23" customFormat="1"/>
    <row r="4082" s="23" customFormat="1"/>
    <row r="4083" s="23" customFormat="1"/>
    <row r="4084" s="23" customFormat="1"/>
    <row r="4085" s="23" customFormat="1"/>
    <row r="4086" s="23" customFormat="1"/>
    <row r="4087" s="23" customFormat="1"/>
    <row r="4088" s="23" customFormat="1"/>
    <row r="4089" s="23" customFormat="1"/>
    <row r="4090" s="23" customFormat="1"/>
    <row r="4091" s="23" customFormat="1"/>
    <row r="4092" s="23" customFormat="1"/>
    <row r="4093" s="23" customFormat="1"/>
    <row r="4094" s="23" customFormat="1"/>
    <row r="4095" s="23" customFormat="1"/>
    <row r="4096" s="23" customFormat="1"/>
    <row r="4097" s="23" customFormat="1"/>
    <row r="4098" s="23" customFormat="1"/>
    <row r="4099" s="23" customFormat="1"/>
    <row r="4100" s="23" customFormat="1"/>
    <row r="4101" s="23" customFormat="1"/>
    <row r="4102" s="23" customFormat="1"/>
    <row r="4103" s="23" customFormat="1"/>
    <row r="4104" s="23" customFormat="1"/>
    <row r="4105" s="23" customFormat="1"/>
    <row r="4106" s="23" customFormat="1"/>
    <row r="4107" s="23" customFormat="1"/>
    <row r="4108" s="23" customFormat="1"/>
    <row r="4109" s="23" customFormat="1"/>
    <row r="4110" s="23" customFormat="1"/>
    <row r="4111" s="23" customFormat="1"/>
    <row r="4112" s="23" customFormat="1"/>
    <row r="4113" s="23" customFormat="1"/>
    <row r="4114" s="23" customFormat="1"/>
    <row r="4115" s="23" customFormat="1"/>
    <row r="4116" s="23" customFormat="1"/>
    <row r="4117" s="23" customFormat="1"/>
    <row r="4118" s="23" customFormat="1"/>
    <row r="4119" s="23" customFormat="1"/>
    <row r="4120" s="23" customFormat="1"/>
    <row r="4121" s="23" customFormat="1"/>
    <row r="4122" s="23" customFormat="1"/>
    <row r="4123" s="23" customFormat="1"/>
    <row r="4124" s="23" customFormat="1"/>
    <row r="4125" s="23" customFormat="1"/>
    <row r="4126" s="23" customFormat="1"/>
    <row r="4127" s="23" customFormat="1"/>
    <row r="4128" s="23" customFormat="1"/>
    <row r="4129" s="23" customFormat="1"/>
    <row r="4130" s="23" customFormat="1"/>
    <row r="4131" s="23" customFormat="1"/>
    <row r="4132" s="23" customFormat="1"/>
    <row r="4133" s="23" customFormat="1"/>
    <row r="4134" s="23" customFormat="1"/>
    <row r="4135" s="23" customFormat="1"/>
    <row r="4136" s="23" customFormat="1"/>
    <row r="4137" s="23" customFormat="1"/>
    <row r="4138" s="23" customFormat="1"/>
    <row r="4139" s="23" customFormat="1"/>
    <row r="4140" s="23" customFormat="1"/>
    <row r="4141" s="23" customFormat="1"/>
    <row r="4142" s="23" customFormat="1"/>
    <row r="4143" s="23" customFormat="1"/>
    <row r="4144" s="23" customFormat="1"/>
    <row r="4145" s="23" customFormat="1"/>
    <row r="4146" s="23" customFormat="1"/>
    <row r="4147" s="23" customFormat="1"/>
    <row r="4148" s="23" customFormat="1"/>
    <row r="4149" s="23" customFormat="1"/>
    <row r="4150" s="23" customFormat="1"/>
    <row r="4151" s="23" customFormat="1"/>
    <row r="4152" s="23" customFormat="1"/>
    <row r="4153" s="23" customFormat="1"/>
    <row r="4154" s="23" customFormat="1"/>
    <row r="4155" s="23" customFormat="1"/>
    <row r="4156" s="23" customFormat="1"/>
    <row r="4157" s="23" customFormat="1"/>
    <row r="4158" s="23" customFormat="1"/>
    <row r="4159" s="23" customFormat="1"/>
    <row r="4160" s="23" customFormat="1"/>
    <row r="4161" s="23" customFormat="1"/>
    <row r="4162" s="23" customFormat="1"/>
    <row r="4163" s="23" customFormat="1"/>
    <row r="4164" s="23" customFormat="1"/>
    <row r="4165" s="23" customFormat="1"/>
    <row r="4166" s="23" customFormat="1"/>
    <row r="4167" s="23" customFormat="1"/>
    <row r="4168" s="23" customFormat="1"/>
    <row r="4169" s="23" customFormat="1"/>
    <row r="4170" s="23" customFormat="1"/>
    <row r="4171" s="23" customFormat="1"/>
    <row r="4172" s="23" customFormat="1"/>
    <row r="4173" s="23" customFormat="1"/>
    <row r="4174" s="23" customFormat="1"/>
    <row r="4175" s="23" customFormat="1"/>
    <row r="4176" s="23" customFormat="1"/>
    <row r="4177" s="23" customFormat="1"/>
    <row r="4178" s="23" customFormat="1"/>
    <row r="4179" s="23" customFormat="1"/>
    <row r="4180" s="23" customFormat="1"/>
    <row r="4181" s="23" customFormat="1"/>
    <row r="4182" s="23" customFormat="1"/>
    <row r="4183" s="23" customFormat="1"/>
    <row r="4184" s="23" customFormat="1"/>
    <row r="4185" s="23" customFormat="1"/>
    <row r="4186" s="23" customFormat="1"/>
    <row r="4187" s="23" customFormat="1"/>
    <row r="4188" s="23" customFormat="1"/>
    <row r="4189" s="23" customFormat="1"/>
    <row r="4190" s="23" customFormat="1"/>
    <row r="4191" s="23" customFormat="1"/>
    <row r="4192" s="23" customFormat="1"/>
    <row r="4193" s="23" customFormat="1"/>
    <row r="4194" s="23" customFormat="1"/>
    <row r="4195" s="23" customFormat="1"/>
    <row r="4196" s="23" customFormat="1"/>
    <row r="4197" s="23" customFormat="1"/>
    <row r="4198" s="23" customFormat="1"/>
    <row r="4199" s="23" customFormat="1"/>
    <row r="4200" s="23" customFormat="1"/>
    <row r="4201" s="23" customFormat="1"/>
    <row r="4202" s="23" customFormat="1"/>
    <row r="4203" s="23" customFormat="1"/>
    <row r="4204" s="23" customFormat="1"/>
    <row r="4205" s="23" customFormat="1"/>
    <row r="4206" s="23" customFormat="1"/>
    <row r="4207" s="23" customFormat="1"/>
    <row r="4208" s="23" customFormat="1"/>
    <row r="4209" s="23" customFormat="1"/>
    <row r="4210" s="23" customFormat="1"/>
    <row r="4211" s="23" customFormat="1"/>
    <row r="4212" s="23" customFormat="1"/>
    <row r="4213" s="23" customFormat="1"/>
    <row r="4214" s="23" customFormat="1"/>
    <row r="4215" s="23" customFormat="1"/>
    <row r="4216" s="23" customFormat="1"/>
    <row r="4217" s="23" customFormat="1"/>
    <row r="4218" s="23" customFormat="1"/>
    <row r="4219" s="23" customFormat="1"/>
    <row r="4220" s="23" customFormat="1"/>
    <row r="4221" s="23" customFormat="1"/>
    <row r="4222" s="23" customFormat="1"/>
    <row r="4223" s="23" customFormat="1"/>
    <row r="4224" s="23" customFormat="1"/>
    <row r="4225" s="23" customFormat="1"/>
    <row r="4226" s="23" customFormat="1"/>
    <row r="4227" s="23" customFormat="1"/>
    <row r="4228" s="23" customFormat="1"/>
    <row r="4229" s="23" customFormat="1"/>
    <row r="4230" s="23" customFormat="1"/>
    <row r="4231" s="23" customFormat="1"/>
    <row r="4232" s="23" customFormat="1"/>
    <row r="4233" s="23" customFormat="1"/>
    <row r="4234" s="23" customFormat="1"/>
    <row r="4235" s="23" customFormat="1"/>
    <row r="4236" s="23" customFormat="1"/>
    <row r="4237" s="23" customFormat="1"/>
    <row r="4238" s="23" customFormat="1"/>
    <row r="4239" s="23" customFormat="1"/>
    <row r="4240" s="23" customFormat="1"/>
    <row r="4241" s="23" customFormat="1"/>
    <row r="4242" s="23" customFormat="1"/>
    <row r="4243" s="23" customFormat="1"/>
    <row r="4244" s="23" customFormat="1"/>
    <row r="4245" s="23" customFormat="1"/>
    <row r="4246" s="23" customFormat="1"/>
    <row r="4247" s="23" customFormat="1"/>
    <row r="4248" s="23" customFormat="1"/>
    <row r="4249" s="23" customFormat="1"/>
    <row r="4250" s="23" customFormat="1"/>
    <row r="4251" s="23" customFormat="1"/>
    <row r="4252" s="23" customFormat="1"/>
    <row r="4253" s="23" customFormat="1"/>
    <row r="4254" s="23" customFormat="1"/>
    <row r="4255" s="23" customFormat="1"/>
    <row r="4256" s="23" customFormat="1"/>
    <row r="4257" s="23" customFormat="1"/>
    <row r="4258" s="23" customFormat="1"/>
    <row r="4259" s="23" customFormat="1"/>
    <row r="4260" s="23" customFormat="1"/>
    <row r="4261" s="23" customFormat="1"/>
    <row r="4262" s="23" customFormat="1"/>
    <row r="4263" s="23" customFormat="1"/>
    <row r="4264" s="23" customFormat="1"/>
    <row r="4265" s="23" customFormat="1"/>
    <row r="4266" s="23" customFormat="1"/>
    <row r="4267" s="23" customFormat="1"/>
    <row r="4268" s="23" customFormat="1"/>
    <row r="4269" s="23" customFormat="1"/>
    <row r="4270" s="23" customFormat="1"/>
    <row r="4271" s="23" customFormat="1"/>
    <row r="4272" s="23" customFormat="1"/>
    <row r="4273" s="23" customFormat="1"/>
    <row r="4274" s="23" customFormat="1"/>
    <row r="4275" s="23" customFormat="1"/>
    <row r="4276" s="23" customFormat="1"/>
    <row r="4277" s="23" customFormat="1"/>
    <row r="4278" s="23" customFormat="1"/>
    <row r="4279" s="23" customFormat="1"/>
    <row r="4280" s="23" customFormat="1"/>
    <row r="4281" s="23" customFormat="1"/>
    <row r="4282" s="23" customFormat="1"/>
    <row r="4283" s="23" customFormat="1"/>
    <row r="4284" s="23" customFormat="1"/>
    <row r="4285" s="23" customFormat="1"/>
    <row r="4286" s="23" customFormat="1"/>
    <row r="4287" s="23" customFormat="1"/>
    <row r="4288" s="23" customFormat="1"/>
    <row r="4289" s="23" customFormat="1"/>
    <row r="4290" s="23" customFormat="1"/>
    <row r="4291" s="23" customFormat="1"/>
    <row r="4292" s="23" customFormat="1"/>
    <row r="4293" s="23" customFormat="1"/>
    <row r="4294" s="23" customFormat="1"/>
    <row r="4295" s="23" customFormat="1"/>
    <row r="4296" s="23" customFormat="1"/>
    <row r="4297" s="23" customFormat="1"/>
    <row r="4298" s="23" customFormat="1"/>
    <row r="4299" s="23" customFormat="1"/>
    <row r="4300" s="23" customFormat="1"/>
    <row r="4301" s="23" customFormat="1"/>
    <row r="4302" s="23" customFormat="1"/>
    <row r="4303" s="23" customFormat="1"/>
    <row r="4304" s="23" customFormat="1"/>
    <row r="4305" s="23" customFormat="1"/>
    <row r="4306" s="23" customFormat="1"/>
    <row r="4307" s="23" customFormat="1"/>
    <row r="4308" s="23" customFormat="1"/>
    <row r="4309" s="23" customFormat="1"/>
    <row r="4310" s="23" customFormat="1"/>
    <row r="4311" s="23" customFormat="1"/>
    <row r="4312" s="23" customFormat="1"/>
    <row r="4313" s="23" customFormat="1"/>
    <row r="4314" s="23" customFormat="1"/>
    <row r="4315" s="23" customFormat="1"/>
    <row r="4316" s="23" customFormat="1"/>
    <row r="4317" s="23" customFormat="1"/>
    <row r="4318" s="23" customFormat="1"/>
    <row r="4319" s="23" customFormat="1"/>
    <row r="4320" s="23" customFormat="1"/>
    <row r="4321" s="23" customFormat="1"/>
    <row r="4322" s="23" customFormat="1"/>
    <row r="4323" s="23" customFormat="1"/>
    <row r="4324" s="23" customFormat="1"/>
    <row r="4325" s="23" customFormat="1"/>
    <row r="4326" s="23" customFormat="1"/>
    <row r="4327" s="23" customFormat="1"/>
    <row r="4328" s="23" customFormat="1"/>
    <row r="4329" s="23" customFormat="1"/>
    <row r="4330" s="23" customFormat="1"/>
    <row r="4331" s="23" customFormat="1"/>
    <row r="4332" s="23" customFormat="1"/>
    <row r="4333" s="23" customFormat="1"/>
    <row r="4334" s="23" customFormat="1"/>
    <row r="4335" s="23" customFormat="1"/>
    <row r="4336" s="23" customFormat="1"/>
    <row r="4337" s="23" customFormat="1"/>
    <row r="4338" s="23" customFormat="1"/>
    <row r="4339" s="23" customFormat="1"/>
    <row r="4340" s="23" customFormat="1"/>
    <row r="4341" s="23" customFormat="1"/>
    <row r="4342" s="23" customFormat="1"/>
    <row r="4343" s="23" customFormat="1"/>
    <row r="4344" s="23" customFormat="1"/>
    <row r="4345" s="23" customFormat="1"/>
    <row r="4346" s="23" customFormat="1"/>
    <row r="4347" s="23" customFormat="1"/>
    <row r="4348" s="23" customFormat="1"/>
    <row r="4349" s="23" customFormat="1"/>
    <row r="4350" s="23" customFormat="1"/>
    <row r="4351" s="23" customFormat="1"/>
    <row r="4352" s="23" customFormat="1"/>
    <row r="4353" s="23" customFormat="1"/>
    <row r="4354" s="23" customFormat="1"/>
    <row r="4355" s="23" customFormat="1"/>
    <row r="4356" s="23" customFormat="1"/>
    <row r="4357" s="23" customFormat="1"/>
    <row r="4358" s="23" customFormat="1"/>
    <row r="4359" s="23" customFormat="1"/>
    <row r="4360" s="23" customFormat="1"/>
    <row r="4361" s="23" customFormat="1"/>
    <row r="4362" s="23" customFormat="1"/>
    <row r="4363" s="23" customFormat="1"/>
    <row r="4364" s="23" customFormat="1"/>
    <row r="4365" s="23" customFormat="1"/>
    <row r="4366" s="23" customFormat="1"/>
    <row r="4367" s="23" customFormat="1"/>
    <row r="4368" s="23" customFormat="1"/>
    <row r="4369" s="23" customFormat="1"/>
    <row r="4370" s="23" customFormat="1"/>
    <row r="4371" s="23" customFormat="1"/>
    <row r="4372" s="23" customFormat="1"/>
    <row r="4373" s="23" customFormat="1"/>
    <row r="4374" s="23" customFormat="1"/>
    <row r="4375" s="23" customFormat="1"/>
    <row r="4376" s="23" customFormat="1"/>
    <row r="4377" s="23" customFormat="1"/>
    <row r="4378" s="23" customFormat="1"/>
    <row r="4379" s="23" customFormat="1"/>
    <row r="4380" s="23" customFormat="1"/>
    <row r="4381" s="23" customFormat="1"/>
    <row r="4382" s="23" customFormat="1"/>
    <row r="4383" s="23" customFormat="1"/>
    <row r="4384" s="23" customFormat="1"/>
    <row r="4385" s="23" customFormat="1"/>
    <row r="4386" s="23" customFormat="1"/>
    <row r="4387" s="23" customFormat="1"/>
    <row r="4388" s="23" customFormat="1"/>
    <row r="4389" s="23" customFormat="1"/>
    <row r="4390" s="23" customFormat="1"/>
    <row r="4391" s="23" customFormat="1"/>
    <row r="4392" s="23" customFormat="1"/>
    <row r="4393" s="23" customFormat="1"/>
    <row r="4394" s="23" customFormat="1"/>
    <row r="4395" s="23" customFormat="1"/>
    <row r="4396" s="23" customFormat="1"/>
    <row r="4397" s="23" customFormat="1"/>
    <row r="4398" s="23" customFormat="1"/>
    <row r="4399" s="23" customFormat="1"/>
    <row r="4400" s="23" customFormat="1"/>
    <row r="4401" s="23" customFormat="1"/>
    <row r="4402" s="23" customFormat="1"/>
    <row r="4403" s="23" customFormat="1"/>
    <row r="4404" s="23" customFormat="1"/>
    <row r="4405" s="23" customFormat="1"/>
    <row r="4406" s="23" customFormat="1"/>
    <row r="4407" s="23" customFormat="1"/>
    <row r="4408" s="23" customFormat="1"/>
    <row r="4409" s="23" customFormat="1"/>
    <row r="4410" s="23" customFormat="1"/>
    <row r="4411" s="23" customFormat="1"/>
    <row r="4412" s="23" customFormat="1"/>
    <row r="4413" s="23" customFormat="1"/>
    <row r="4414" s="23" customFormat="1"/>
    <row r="4415" s="23" customFormat="1"/>
    <row r="4416" s="23" customFormat="1"/>
    <row r="4417" s="23" customFormat="1"/>
    <row r="4418" s="23" customFormat="1"/>
    <row r="4419" s="23" customFormat="1"/>
    <row r="4420" s="23" customFormat="1"/>
    <row r="4421" s="23" customFormat="1"/>
    <row r="4422" s="23" customFormat="1"/>
    <row r="4423" s="23" customFormat="1"/>
    <row r="4424" s="23" customFormat="1"/>
    <row r="4425" s="23" customFormat="1"/>
    <row r="4426" s="23" customFormat="1"/>
    <row r="4427" s="23" customFormat="1"/>
    <row r="4428" s="23" customFormat="1"/>
    <row r="4429" s="23" customFormat="1"/>
    <row r="4430" s="23" customFormat="1"/>
    <row r="4431" s="23" customFormat="1"/>
    <row r="4432" s="23" customFormat="1"/>
    <row r="4433" s="23" customFormat="1"/>
    <row r="4434" s="23" customFormat="1"/>
    <row r="4435" s="23" customFormat="1"/>
    <row r="4436" s="23" customFormat="1"/>
    <row r="4437" s="23" customFormat="1"/>
    <row r="4438" s="23" customFormat="1"/>
    <row r="4439" s="23" customFormat="1"/>
    <row r="4440" s="23" customFormat="1"/>
    <row r="4441" s="23" customFormat="1"/>
    <row r="4442" s="23" customFormat="1"/>
    <row r="4443" s="23" customFormat="1"/>
    <row r="4444" s="23" customFormat="1"/>
    <row r="4445" s="23" customFormat="1"/>
    <row r="4446" s="23" customFormat="1"/>
    <row r="4447" s="23" customFormat="1"/>
    <row r="4448" s="23" customFormat="1"/>
    <row r="4449" s="23" customFormat="1"/>
    <row r="4450" s="23" customFormat="1"/>
    <row r="4451" s="23" customFormat="1"/>
    <row r="4452" s="23" customFormat="1"/>
    <row r="4453" s="23" customFormat="1"/>
    <row r="4454" s="23" customFormat="1"/>
    <row r="4455" s="23" customFormat="1"/>
    <row r="4456" s="23" customFormat="1"/>
    <row r="4457" s="23" customFormat="1"/>
    <row r="4458" s="23" customFormat="1"/>
    <row r="4459" s="23" customFormat="1"/>
    <row r="4460" s="23" customFormat="1"/>
    <row r="4461" s="23" customFormat="1"/>
    <row r="4462" s="23" customFormat="1"/>
    <row r="4463" s="23" customFormat="1"/>
    <row r="4464" s="23" customFormat="1"/>
    <row r="4465" s="23" customFormat="1"/>
    <row r="4466" s="23" customFormat="1"/>
    <row r="4467" s="23" customFormat="1"/>
    <row r="4468" s="23" customFormat="1"/>
    <row r="4469" s="23" customFormat="1"/>
    <row r="4470" s="23" customFormat="1"/>
    <row r="4471" s="23" customFormat="1"/>
    <row r="4472" s="23" customFormat="1"/>
    <row r="4473" s="23" customFormat="1"/>
    <row r="4474" s="23" customFormat="1"/>
    <row r="4475" s="23" customFormat="1"/>
    <row r="4476" s="23" customFormat="1"/>
    <row r="4477" s="23" customFormat="1"/>
    <row r="4478" s="23" customFormat="1"/>
    <row r="4479" s="23" customFormat="1"/>
    <row r="4480" s="23" customFormat="1"/>
    <row r="4481" s="23" customFormat="1"/>
    <row r="4482" s="23" customFormat="1"/>
    <row r="4483" s="23" customFormat="1"/>
    <row r="4484" s="23" customFormat="1"/>
    <row r="4485" s="23" customFormat="1"/>
    <row r="4486" s="23" customFormat="1"/>
    <row r="4487" s="23" customFormat="1"/>
    <row r="4488" s="23" customFormat="1"/>
    <row r="4489" s="23" customFormat="1"/>
    <row r="4490" s="23" customFormat="1"/>
    <row r="4491" s="23" customFormat="1"/>
    <row r="4492" s="23" customFormat="1"/>
    <row r="4493" s="23" customFormat="1"/>
    <row r="4494" s="23" customFormat="1"/>
    <row r="4495" s="23" customFormat="1"/>
    <row r="4496" s="23" customFormat="1"/>
    <row r="4497" s="23" customFormat="1"/>
    <row r="4498" s="23" customFormat="1"/>
    <row r="4499" s="23" customFormat="1"/>
    <row r="4500" s="23" customFormat="1"/>
    <row r="4501" s="23" customFormat="1"/>
    <row r="4502" s="23" customFormat="1"/>
    <row r="4503" s="23" customFormat="1"/>
    <row r="4504" s="23" customFormat="1"/>
    <row r="4505" s="23" customFormat="1"/>
    <row r="4506" s="23" customFormat="1"/>
    <row r="4507" s="23" customFormat="1"/>
    <row r="4508" s="23" customFormat="1"/>
    <row r="4509" s="23" customFormat="1"/>
    <row r="4510" s="23" customFormat="1"/>
    <row r="4511" s="23" customFormat="1"/>
    <row r="4512" s="23" customFormat="1"/>
    <row r="4513" s="23" customFormat="1"/>
    <row r="4514" s="23" customFormat="1"/>
    <row r="4515" s="23" customFormat="1"/>
    <row r="4516" s="23" customFormat="1"/>
    <row r="4517" s="23" customFormat="1"/>
    <row r="4518" s="23" customFormat="1"/>
    <row r="4519" s="23" customFormat="1"/>
    <row r="4520" s="23" customFormat="1"/>
    <row r="4521" s="23" customFormat="1"/>
    <row r="4522" s="23" customFormat="1"/>
    <row r="4523" s="23" customFormat="1"/>
    <row r="4524" s="23" customFormat="1"/>
    <row r="4525" s="23" customFormat="1"/>
    <row r="4526" s="23" customFormat="1"/>
    <row r="4527" s="23" customFormat="1"/>
    <row r="4528" s="23" customFormat="1"/>
    <row r="4529" s="23" customFormat="1"/>
    <row r="4530" s="23" customFormat="1"/>
    <row r="4531" s="23" customFormat="1"/>
    <row r="4532" s="23" customFormat="1"/>
    <row r="4533" s="23" customFormat="1"/>
    <row r="4534" s="23" customFormat="1"/>
    <row r="4535" s="23" customFormat="1"/>
    <row r="4536" s="23" customFormat="1"/>
    <row r="4537" s="23" customFormat="1"/>
    <row r="4538" s="23" customFormat="1"/>
    <row r="4539" s="23" customFormat="1"/>
    <row r="4540" s="23" customFormat="1"/>
    <row r="4541" s="23" customFormat="1"/>
    <row r="4542" s="23" customFormat="1"/>
    <row r="4543" s="23" customFormat="1"/>
    <row r="4544" s="23" customFormat="1"/>
    <row r="4545" s="23" customFormat="1"/>
    <row r="4546" s="23" customFormat="1"/>
    <row r="4547" s="23" customFormat="1"/>
    <row r="4548" s="23" customFormat="1"/>
    <row r="4549" s="23" customFormat="1"/>
    <row r="4550" s="23" customFormat="1"/>
    <row r="4551" s="23" customFormat="1"/>
    <row r="4552" s="23" customFormat="1"/>
    <row r="4553" s="23" customFormat="1"/>
    <row r="4554" s="23" customFormat="1"/>
    <row r="4555" s="23" customFormat="1"/>
    <row r="4556" s="23" customFormat="1"/>
    <row r="4557" s="23" customFormat="1"/>
    <row r="4558" s="23" customFormat="1"/>
    <row r="4559" s="23" customFormat="1"/>
    <row r="4560" s="23" customFormat="1"/>
    <row r="4561" s="23" customFormat="1"/>
    <row r="4562" s="23" customFormat="1"/>
    <row r="4563" s="23" customFormat="1"/>
    <row r="4564" s="23" customFormat="1"/>
    <row r="4565" s="23" customFormat="1"/>
    <row r="4566" s="23" customFormat="1"/>
    <row r="4567" s="23" customFormat="1"/>
    <row r="4568" s="23" customFormat="1"/>
    <row r="4569" s="23" customFormat="1"/>
    <row r="4570" s="23" customFormat="1"/>
    <row r="4571" s="23" customFormat="1"/>
    <row r="4572" s="23" customFormat="1"/>
    <row r="4573" s="23" customFormat="1"/>
    <row r="4574" s="23" customFormat="1"/>
    <row r="4575" s="23" customFormat="1"/>
    <row r="4576" s="23" customFormat="1"/>
    <row r="4577" s="23" customFormat="1"/>
    <row r="4578" s="23" customFormat="1"/>
    <row r="4579" s="23" customFormat="1"/>
    <row r="4580" s="23" customFormat="1"/>
    <row r="4581" s="23" customFormat="1"/>
    <row r="4582" s="23" customFormat="1"/>
    <row r="4583" s="23" customFormat="1"/>
    <row r="4584" s="23" customFormat="1"/>
    <row r="4585" s="23" customFormat="1"/>
    <row r="4586" s="23" customFormat="1"/>
    <row r="4587" s="23" customFormat="1"/>
    <row r="4588" s="23" customFormat="1"/>
    <row r="4589" s="23" customFormat="1"/>
    <row r="4590" s="23" customFormat="1"/>
    <row r="4591" s="23" customFormat="1"/>
    <row r="4592" s="23" customFormat="1"/>
    <row r="4593" s="23" customFormat="1"/>
    <row r="4594" s="23" customFormat="1"/>
    <row r="4595" s="23" customFormat="1"/>
    <row r="4596" s="23" customFormat="1"/>
    <row r="4597" s="23" customFormat="1"/>
    <row r="4598" s="23" customFormat="1"/>
    <row r="4599" s="23" customFormat="1"/>
    <row r="4600" s="23" customFormat="1"/>
    <row r="4601" s="23" customFormat="1"/>
    <row r="4602" s="23" customFormat="1"/>
    <row r="4603" s="23" customFormat="1"/>
    <row r="4604" s="23" customFormat="1"/>
    <row r="4605" s="23" customFormat="1"/>
    <row r="4606" s="23" customFormat="1"/>
    <row r="4607" s="23" customFormat="1"/>
    <row r="4608" s="23" customFormat="1"/>
    <row r="4609" s="23" customFormat="1"/>
    <row r="4610" s="23" customFormat="1"/>
    <row r="4611" s="23" customFormat="1"/>
    <row r="4612" s="23" customFormat="1"/>
    <row r="4613" s="23" customFormat="1"/>
    <row r="4614" s="23" customFormat="1"/>
    <row r="4615" s="23" customFormat="1"/>
    <row r="4616" s="23" customFormat="1"/>
    <row r="4617" s="23" customFormat="1"/>
    <row r="4618" s="23" customFormat="1"/>
    <row r="4619" s="23" customFormat="1"/>
    <row r="4620" s="23" customFormat="1"/>
    <row r="4621" s="23" customFormat="1"/>
    <row r="4622" s="23" customFormat="1"/>
    <row r="4623" s="23" customFormat="1"/>
    <row r="4624" s="23" customFormat="1"/>
    <row r="4625" s="23" customFormat="1"/>
    <row r="4626" s="23" customFormat="1"/>
    <row r="4627" s="23" customFormat="1"/>
    <row r="4628" s="23" customFormat="1"/>
    <row r="4629" s="23" customFormat="1"/>
    <row r="4630" s="23" customFormat="1"/>
    <row r="4631" s="23" customFormat="1"/>
    <row r="4632" s="23" customFormat="1"/>
    <row r="4633" s="23" customFormat="1"/>
    <row r="4634" s="23" customFormat="1"/>
    <row r="4635" s="23" customFormat="1"/>
    <row r="4636" s="23" customFormat="1"/>
    <row r="4637" s="23" customFormat="1"/>
    <row r="4638" s="23" customFormat="1"/>
    <row r="4639" s="23" customFormat="1"/>
    <row r="4640" s="23" customFormat="1"/>
    <row r="4641" s="23" customFormat="1"/>
    <row r="4642" s="23" customFormat="1"/>
    <row r="4643" s="23" customFormat="1"/>
    <row r="4644" s="23" customFormat="1"/>
    <row r="4645" s="23" customFormat="1"/>
    <row r="4646" s="23" customFormat="1"/>
    <row r="4647" s="23" customFormat="1"/>
    <row r="4648" s="23" customFormat="1"/>
    <row r="4649" s="23" customFormat="1"/>
    <row r="4650" s="23" customFormat="1"/>
    <row r="4651" s="23" customFormat="1"/>
    <row r="4652" s="23" customFormat="1"/>
    <row r="4653" s="23" customFormat="1"/>
    <row r="4654" s="23" customFormat="1"/>
    <row r="4655" s="23" customFormat="1"/>
    <row r="4656" s="23" customFormat="1"/>
    <row r="4657" s="23" customFormat="1"/>
    <row r="4658" s="23" customFormat="1"/>
    <row r="4659" s="23" customFormat="1"/>
    <row r="4660" s="23" customFormat="1"/>
    <row r="4661" s="23" customFormat="1"/>
    <row r="4662" s="23" customFormat="1"/>
    <row r="4663" s="23" customFormat="1"/>
    <row r="4664" s="23" customFormat="1"/>
    <row r="4665" s="23" customFormat="1"/>
    <row r="4666" s="23" customFormat="1"/>
    <row r="4667" s="23" customFormat="1"/>
    <row r="4668" s="23" customFormat="1"/>
    <row r="4669" s="23" customFormat="1"/>
    <row r="4670" s="23" customFormat="1"/>
    <row r="4671" s="23" customFormat="1"/>
    <row r="4672" s="23" customFormat="1"/>
    <row r="4673" s="23" customFormat="1"/>
    <row r="4674" s="23" customFormat="1"/>
    <row r="4675" s="23" customFormat="1"/>
    <row r="4676" s="23" customFormat="1"/>
    <row r="4677" s="23" customFormat="1"/>
    <row r="4678" s="23" customFormat="1"/>
    <row r="4679" s="23" customFormat="1"/>
    <row r="4680" s="23" customFormat="1"/>
    <row r="4681" s="23" customFormat="1"/>
    <row r="4682" s="23" customFormat="1"/>
    <row r="4683" s="23" customFormat="1"/>
    <row r="4684" s="23" customFormat="1"/>
    <row r="4685" s="23" customFormat="1"/>
    <row r="4686" s="23" customFormat="1"/>
    <row r="4687" s="23" customFormat="1"/>
    <row r="4688" s="23" customFormat="1"/>
    <row r="4689" s="23" customFormat="1"/>
    <row r="4690" s="23" customFormat="1"/>
    <row r="4691" s="23" customFormat="1"/>
    <row r="4692" s="23" customFormat="1"/>
    <row r="4693" s="23" customFormat="1"/>
    <row r="4694" s="23" customFormat="1"/>
    <row r="4695" s="23" customFormat="1"/>
    <row r="4696" s="23" customFormat="1"/>
    <row r="4697" s="23" customFormat="1"/>
    <row r="4698" s="23" customFormat="1"/>
    <row r="4699" s="23" customFormat="1"/>
    <row r="4700" s="23" customFormat="1"/>
    <row r="4701" s="23" customFormat="1"/>
    <row r="4702" s="23" customFormat="1"/>
    <row r="4703" s="23" customFormat="1"/>
    <row r="4704" s="23" customFormat="1"/>
    <row r="4705" s="23" customFormat="1"/>
    <row r="4706" s="23" customFormat="1"/>
    <row r="4707" s="23" customFormat="1"/>
    <row r="4708" s="23" customFormat="1"/>
    <row r="4709" s="23" customFormat="1"/>
    <row r="4710" s="23" customFormat="1"/>
    <row r="4711" s="23" customFormat="1"/>
    <row r="4712" s="23" customFormat="1"/>
    <row r="4713" s="23" customFormat="1"/>
    <row r="4714" s="23" customFormat="1"/>
    <row r="4715" s="23" customFormat="1"/>
    <row r="4716" s="23" customFormat="1"/>
    <row r="4717" s="23" customFormat="1"/>
    <row r="4718" s="23" customFormat="1"/>
    <row r="4719" s="23" customFormat="1"/>
    <row r="4720" s="23" customFormat="1"/>
    <row r="4721" s="23" customFormat="1"/>
    <row r="4722" s="23" customFormat="1"/>
    <row r="4723" s="23" customFormat="1"/>
    <row r="4724" s="23" customFormat="1"/>
    <row r="4725" s="23" customFormat="1"/>
    <row r="4726" s="23" customFormat="1"/>
    <row r="4727" s="23" customFormat="1"/>
    <row r="4728" s="23" customFormat="1"/>
    <row r="4729" s="23" customFormat="1"/>
    <row r="4730" s="23" customFormat="1"/>
    <row r="4731" s="23" customFormat="1"/>
    <row r="4732" s="23" customFormat="1"/>
    <row r="4733" s="23" customFormat="1"/>
    <row r="4734" s="23" customFormat="1"/>
    <row r="4735" s="23" customFormat="1"/>
    <row r="4736" s="23" customFormat="1"/>
    <row r="4737" s="23" customFormat="1"/>
    <row r="4738" s="23" customFormat="1"/>
    <row r="4739" s="23" customFormat="1"/>
    <row r="4740" s="23" customFormat="1"/>
    <row r="4741" s="23" customFormat="1"/>
    <row r="4742" s="23" customFormat="1"/>
    <row r="4743" s="23" customFormat="1"/>
    <row r="4744" s="23" customFormat="1"/>
    <row r="4745" s="23" customFormat="1"/>
    <row r="4746" s="23" customFormat="1"/>
    <row r="4747" s="23" customFormat="1"/>
    <row r="4748" s="23" customFormat="1"/>
    <row r="4749" s="23" customFormat="1"/>
    <row r="4750" s="23" customFormat="1"/>
    <row r="4751" s="23" customFormat="1"/>
    <row r="4752" s="23" customFormat="1"/>
    <row r="4753" s="23" customFormat="1"/>
    <row r="4754" s="23" customFormat="1"/>
    <row r="4755" s="23" customFormat="1"/>
    <row r="4756" s="23" customFormat="1"/>
    <row r="4757" s="23" customFormat="1"/>
    <row r="4758" s="23" customFormat="1"/>
    <row r="4759" s="23" customFormat="1"/>
    <row r="4760" s="23" customFormat="1"/>
    <row r="4761" s="23" customFormat="1"/>
    <row r="4762" s="23" customFormat="1"/>
    <row r="4763" s="23" customFormat="1"/>
    <row r="4764" s="23" customFormat="1"/>
    <row r="4765" s="23" customFormat="1"/>
    <row r="4766" s="23" customFormat="1"/>
    <row r="4767" s="23" customFormat="1"/>
    <row r="4768" s="23" customFormat="1"/>
    <row r="4769" s="23" customFormat="1"/>
    <row r="4770" s="23" customFormat="1"/>
    <row r="4771" s="23" customFormat="1"/>
    <row r="4772" s="23" customFormat="1"/>
    <row r="4773" s="23" customFormat="1"/>
    <row r="4774" s="23" customFormat="1"/>
    <row r="4775" s="23" customFormat="1"/>
    <row r="4776" s="23" customFormat="1"/>
    <row r="4777" s="23" customFormat="1"/>
    <row r="4778" s="23" customFormat="1"/>
    <row r="4779" s="23" customFormat="1"/>
    <row r="4780" s="23" customFormat="1"/>
    <row r="4781" s="23" customFormat="1"/>
    <row r="4782" s="23" customFormat="1"/>
    <row r="4783" s="23" customFormat="1"/>
    <row r="4784" s="23" customFormat="1"/>
    <row r="4785" s="23" customFormat="1"/>
    <row r="4786" s="23" customFormat="1"/>
    <row r="4787" s="23" customFormat="1"/>
    <row r="4788" s="23" customFormat="1"/>
    <row r="4789" s="23" customFormat="1"/>
    <row r="4790" s="23" customFormat="1"/>
    <row r="4791" s="23" customFormat="1"/>
    <row r="4792" s="23" customFormat="1"/>
    <row r="4793" s="23" customFormat="1"/>
    <row r="4794" s="23" customFormat="1"/>
    <row r="4795" s="23" customFormat="1"/>
    <row r="4796" s="23" customFormat="1"/>
    <row r="4797" s="23" customFormat="1"/>
    <row r="4798" s="23" customFormat="1"/>
    <row r="4799" s="23" customFormat="1"/>
    <row r="4800" s="23" customFormat="1"/>
    <row r="4801" s="23" customFormat="1"/>
    <row r="4802" s="23" customFormat="1"/>
    <row r="4803" s="23" customFormat="1"/>
    <row r="4804" s="23" customFormat="1"/>
    <row r="4805" s="23" customFormat="1"/>
    <row r="4806" s="23" customFormat="1"/>
    <row r="4807" s="23" customFormat="1"/>
    <row r="4808" s="23" customFormat="1"/>
    <row r="4809" s="23" customFormat="1"/>
    <row r="4810" s="23" customFormat="1"/>
    <row r="4811" s="23" customFormat="1"/>
    <row r="4812" s="23" customFormat="1"/>
    <row r="4813" s="23" customFormat="1"/>
    <row r="4814" s="23" customFormat="1"/>
    <row r="4815" s="23" customFormat="1"/>
    <row r="4816" s="23" customFormat="1"/>
    <row r="4817" s="23" customFormat="1"/>
    <row r="4818" s="23" customFormat="1"/>
    <row r="4819" s="23" customFormat="1"/>
    <row r="4820" s="23" customFormat="1"/>
    <row r="4821" s="23" customFormat="1"/>
    <row r="4822" s="23" customFormat="1"/>
    <row r="4823" s="23" customFormat="1"/>
    <row r="4824" s="23" customFormat="1"/>
    <row r="4825" s="23" customFormat="1"/>
    <row r="4826" s="23" customFormat="1"/>
    <row r="4827" s="23" customFormat="1"/>
    <row r="4828" s="23" customFormat="1"/>
    <row r="4829" s="23" customFormat="1"/>
    <row r="4830" s="23" customFormat="1"/>
    <row r="4831" s="23" customFormat="1"/>
    <row r="4832" s="23" customFormat="1"/>
    <row r="4833" s="23" customFormat="1"/>
    <row r="4834" s="23" customFormat="1"/>
    <row r="4835" s="23" customFormat="1"/>
    <row r="4836" s="23" customFormat="1"/>
    <row r="4837" s="23" customFormat="1"/>
    <row r="4838" s="23" customFormat="1"/>
    <row r="4839" s="23" customFormat="1"/>
    <row r="4840" s="23" customFormat="1"/>
    <row r="4841" s="23" customFormat="1"/>
    <row r="4842" s="23" customFormat="1"/>
    <row r="4843" s="23" customFormat="1"/>
    <row r="4844" s="23" customFormat="1"/>
    <row r="4845" s="23" customFormat="1"/>
    <row r="4846" s="23" customFormat="1"/>
    <row r="4847" s="23" customFormat="1"/>
    <row r="4848" s="23" customFormat="1"/>
    <row r="4849" s="23" customFormat="1"/>
    <row r="4850" s="23" customFormat="1"/>
    <row r="4851" s="23" customFormat="1"/>
    <row r="4852" s="23" customFormat="1"/>
    <row r="4853" s="23" customFormat="1"/>
    <row r="4854" s="23" customFormat="1"/>
    <row r="4855" s="23" customFormat="1"/>
    <row r="4856" s="23" customFormat="1"/>
    <row r="4857" s="23" customFormat="1"/>
    <row r="4858" s="23" customFormat="1"/>
    <row r="4859" s="23" customFormat="1"/>
    <row r="4860" s="23" customFormat="1"/>
    <row r="4861" s="23" customFormat="1"/>
    <row r="4862" s="23" customFormat="1"/>
    <row r="4863" s="23" customFormat="1"/>
    <row r="4864" s="23" customFormat="1"/>
    <row r="4865" s="23" customFormat="1"/>
    <row r="4866" s="23" customFormat="1"/>
    <row r="4867" s="23" customFormat="1"/>
    <row r="4868" s="23" customFormat="1"/>
    <row r="4869" s="23" customFormat="1"/>
    <row r="4870" s="23" customFormat="1"/>
    <row r="4871" s="23" customFormat="1"/>
    <row r="4872" s="23" customFormat="1"/>
    <row r="4873" s="23" customFormat="1"/>
    <row r="4874" s="23" customFormat="1"/>
    <row r="4875" s="23" customFormat="1"/>
    <row r="4876" s="23" customFormat="1"/>
    <row r="4877" s="23" customFormat="1"/>
    <row r="4878" s="23" customFormat="1"/>
    <row r="4879" s="23" customFormat="1"/>
    <row r="4880" s="23" customFormat="1"/>
    <row r="4881" s="23" customFormat="1"/>
    <row r="4882" s="23" customFormat="1"/>
    <row r="4883" s="23" customFormat="1"/>
    <row r="4884" s="23" customFormat="1"/>
    <row r="4885" s="23" customFormat="1"/>
    <row r="4886" s="23" customFormat="1"/>
    <row r="4887" s="23" customFormat="1"/>
    <row r="4888" s="23" customFormat="1"/>
    <row r="4889" s="23" customFormat="1"/>
    <row r="4890" s="23" customFormat="1"/>
    <row r="4891" s="23" customFormat="1"/>
    <row r="4892" s="23" customFormat="1"/>
    <row r="4893" s="23" customFormat="1"/>
    <row r="4894" s="23" customFormat="1"/>
    <row r="4895" s="23" customFormat="1"/>
    <row r="4896" s="23" customFormat="1"/>
    <row r="4897" s="23" customFormat="1"/>
    <row r="4898" s="23" customFormat="1"/>
    <row r="4899" s="23" customFormat="1"/>
    <row r="4900" s="23" customFormat="1"/>
    <row r="4901" s="23" customFormat="1"/>
    <row r="4902" s="23" customFormat="1"/>
    <row r="4903" s="23" customFormat="1"/>
    <row r="4904" s="23" customFormat="1"/>
    <row r="4905" s="23" customFormat="1"/>
    <row r="4906" s="23" customFormat="1"/>
    <row r="4907" s="23" customFormat="1"/>
    <row r="4908" s="23" customFormat="1"/>
    <row r="4909" s="23" customFormat="1"/>
    <row r="4910" s="23" customFormat="1"/>
    <row r="4911" s="23" customFormat="1"/>
    <row r="4912" s="23" customFormat="1"/>
    <row r="4913" s="23" customFormat="1"/>
    <row r="4914" s="23" customFormat="1"/>
    <row r="4915" s="23" customFormat="1"/>
    <row r="4916" s="23" customFormat="1"/>
    <row r="4917" s="23" customFormat="1"/>
    <row r="4918" s="23" customFormat="1"/>
    <row r="4919" s="23" customFormat="1"/>
    <row r="4920" s="23" customFormat="1"/>
    <row r="4921" s="23" customFormat="1"/>
    <row r="4922" s="23" customFormat="1"/>
    <row r="4923" s="23" customFormat="1"/>
    <row r="4924" s="23" customFormat="1"/>
    <row r="4925" s="23" customFormat="1"/>
    <row r="4926" s="23" customFormat="1"/>
    <row r="4927" s="23" customFormat="1"/>
    <row r="4928" s="23" customFormat="1"/>
    <row r="4929" s="23" customFormat="1"/>
    <row r="4930" s="23" customFormat="1"/>
    <row r="4931" s="23" customFormat="1"/>
    <row r="4932" s="23" customFormat="1"/>
    <row r="4933" s="23" customFormat="1"/>
    <row r="4934" s="23" customFormat="1"/>
    <row r="4935" s="23" customFormat="1"/>
    <row r="4936" s="23" customFormat="1"/>
    <row r="4937" s="23" customFormat="1"/>
    <row r="4938" s="23" customFormat="1"/>
    <row r="4939" s="23" customFormat="1"/>
    <row r="4940" s="23" customFormat="1"/>
    <row r="4941" s="23" customFormat="1"/>
    <row r="4942" s="23" customFormat="1"/>
    <row r="4943" s="23" customFormat="1"/>
    <row r="4944" s="23" customFormat="1"/>
    <row r="4945" s="23" customFormat="1"/>
    <row r="4946" s="23" customFormat="1"/>
    <row r="4947" s="23" customFormat="1"/>
    <row r="4948" s="23" customFormat="1"/>
    <row r="4949" s="23" customFormat="1"/>
    <row r="4950" s="23" customFormat="1"/>
    <row r="4951" s="23" customFormat="1"/>
    <row r="4952" s="23" customFormat="1"/>
    <row r="4953" s="23" customFormat="1"/>
    <row r="4954" s="23" customFormat="1"/>
    <row r="4955" s="23" customFormat="1"/>
    <row r="4956" s="23" customFormat="1"/>
    <row r="4957" s="23" customFormat="1"/>
    <row r="4958" s="23" customFormat="1"/>
    <row r="4959" s="23" customFormat="1"/>
    <row r="4960" s="23" customFormat="1"/>
    <row r="4961" s="23" customFormat="1"/>
    <row r="4962" s="23" customFormat="1"/>
    <row r="4963" s="23" customFormat="1"/>
    <row r="4964" s="23" customFormat="1"/>
    <row r="4965" s="23" customFormat="1"/>
    <row r="4966" s="23" customFormat="1"/>
    <row r="4967" s="23" customFormat="1"/>
    <row r="4968" s="23" customFormat="1"/>
    <row r="4969" s="23" customFormat="1"/>
    <row r="4970" s="23" customFormat="1"/>
    <row r="4971" s="23" customFormat="1"/>
    <row r="4972" s="23" customFormat="1"/>
    <row r="4973" s="23" customFormat="1"/>
    <row r="4974" s="23" customFormat="1"/>
    <row r="4975" s="23" customFormat="1"/>
    <row r="4976" s="23" customFormat="1"/>
    <row r="4977" s="23" customFormat="1"/>
    <row r="4978" s="23" customFormat="1"/>
    <row r="4979" s="23" customFormat="1"/>
    <row r="4980" s="23" customFormat="1"/>
    <row r="4981" s="23" customFormat="1"/>
    <row r="4982" s="23" customFormat="1"/>
    <row r="4983" s="23" customFormat="1"/>
    <row r="4984" s="23" customFormat="1"/>
    <row r="4985" s="23" customFormat="1"/>
    <row r="4986" s="23" customFormat="1"/>
    <row r="4987" s="23" customFormat="1"/>
    <row r="4988" s="23" customFormat="1"/>
    <row r="4989" s="23" customFormat="1"/>
    <row r="4990" s="23" customFormat="1"/>
    <row r="4991" s="23" customFormat="1"/>
    <row r="4992" s="23" customFormat="1"/>
    <row r="4993" s="23" customFormat="1"/>
    <row r="4994" s="23" customFormat="1"/>
    <row r="4995" s="23" customFormat="1"/>
    <row r="4996" s="23" customFormat="1"/>
    <row r="4997" s="23" customFormat="1"/>
    <row r="4998" s="23" customFormat="1"/>
    <row r="4999" s="23" customFormat="1"/>
  </sheetData>
  <mergeCells count="14">
    <mergeCell ref="B1:M1"/>
    <mergeCell ref="M8:M9"/>
    <mergeCell ref="A8:A9"/>
    <mergeCell ref="G8:G9"/>
    <mergeCell ref="H8:H9"/>
    <mergeCell ref="I8:I9"/>
    <mergeCell ref="J8:J9"/>
    <mergeCell ref="K8:K9"/>
    <mergeCell ref="L8:L9"/>
    <mergeCell ref="C8:C9"/>
    <mergeCell ref="D8:D9"/>
    <mergeCell ref="E8:E9"/>
    <mergeCell ref="B8:B9"/>
    <mergeCell ref="F8:F9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4999"/>
  <sheetViews>
    <sheetView workbookViewId="0">
      <selection sqref="A1:XFD5"/>
    </sheetView>
  </sheetViews>
  <sheetFormatPr defaultRowHeight="15"/>
  <cols>
    <col min="1" max="1" width="7.7109375" style="22" customWidth="1"/>
    <col min="2" max="5" width="10.7109375" style="22" customWidth="1"/>
    <col min="6" max="12" width="13.28515625" style="22" customWidth="1"/>
    <col min="13" max="13" width="10.7109375" style="22" customWidth="1"/>
    <col min="14" max="16384" width="9.140625" style="22"/>
  </cols>
  <sheetData>
    <row r="1" spans="1:88" ht="31.5" customHeight="1">
      <c r="A1" s="73"/>
      <c r="B1" s="132" t="s">
        <v>4571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4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</row>
    <row r="2" spans="1:88" ht="31.5">
      <c r="A2" s="74"/>
      <c r="B2" s="55" t="s">
        <v>4675</v>
      </c>
      <c r="C2" s="64" t="s">
        <v>4676</v>
      </c>
      <c r="D2" s="64" t="s">
        <v>4677</v>
      </c>
      <c r="E2" s="84" t="s">
        <v>4678</v>
      </c>
      <c r="F2" s="54" t="s">
        <v>4680</v>
      </c>
      <c r="G2" s="55" t="s">
        <v>4679</v>
      </c>
      <c r="H2" s="55" t="s">
        <v>4681</v>
      </c>
      <c r="I2" s="57" t="s">
        <v>4682</v>
      </c>
      <c r="J2" s="84" t="s">
        <v>4683</v>
      </c>
      <c r="K2" s="56" t="s">
        <v>4684</v>
      </c>
      <c r="L2" s="56" t="s">
        <v>4685</v>
      </c>
      <c r="M2" s="57" t="s">
        <v>4686</v>
      </c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</row>
    <row r="3" spans="1:88" ht="15.75">
      <c r="A3" s="69" t="s">
        <v>1471</v>
      </c>
      <c r="B3" s="31">
        <f>COUNTIFS(Archivio!$C$3:$C$1212,"AN",Archivio!$O$3:$O$1212,"EE",Archivio!$P$3:$P$1212,"NORMALE",Archivio!$K$3:$K$1212,"CS01")</f>
        <v>23</v>
      </c>
      <c r="C3" s="65">
        <f>COUNTIFS(Archivio!$C$3:$C$1212,"AN",Archivio!$O$3:$O$1212,"EE",Archivio!$P$3:$P$1212,"NORMALE",Archivio!$K$3:$K$1212,"CS10")</f>
        <v>34</v>
      </c>
      <c r="D3" s="65">
        <f>COUNTIFS(Archivio!$C$3:$C$1212,"AN",Archivio!$O$3:$O$1212,"EE",Archivio!$P$3:$P$1212,"NORMALE",Archivio!$K$3:$K$1212,"CS11")</f>
        <v>0</v>
      </c>
      <c r="E3" s="85">
        <f>COUNTIFS(Archivio!$C$3:$C$1212,"AN",Archivio!$O$3:$O$1212,"EE",Archivio!$P$3:$P$1212,"NORMALE",Archivio!$K$3:$K$1212,"RP03")</f>
        <v>0</v>
      </c>
      <c r="F3" s="30">
        <f>COUNTIFS(Archivio!$C$3:$C$1212,"AN",Archivio!$O$3:$O$1212,"EE",Archivio!$P$3:$P$1212,"FUORI R.",Archivio!$K$3:$K$1212,"CS01")</f>
        <v>0</v>
      </c>
      <c r="G3" s="31">
        <f>COUNTIFS(Archivio!$C$3:$C$1212,"AN",Archivio!$O$3:$O$1212,"EE",Archivio!$P$3:$P$1212,"FUORI R.",Archivio!$K$3:$K$1212,"CS10")</f>
        <v>0</v>
      </c>
      <c r="H3" s="31">
        <f>COUNTIFS(Archivio!$C$3:$C$1212,"AN",Archivio!$O$3:$O$1212,"EE",Archivio!$P$3:$P$1212,"FUORI R.",Archivio!$K$3:$K$1212,"CS11")</f>
        <v>0</v>
      </c>
      <c r="I3" s="33">
        <f>COUNTIFS(Archivio!$C$3:$C$1212,"AN",Archivio!$O$3:$O$1212,"EE",Archivio!$P$3:$P$1212,"FUORI R.",Archivio!$K$3:$K$1212,"RP03")</f>
        <v>0</v>
      </c>
      <c r="J3" s="85">
        <f>COUNTIFS(Archivio!$C$3:$C$1212,"AN",Archivio!$O$3:$O$1212,"EE",Archivio!$P$3:$P$1212,"SOSTEGNO",Archivio!$K$3:$K$1212,"CS01")</f>
        <v>1</v>
      </c>
      <c r="K3" s="32">
        <f>COUNTIFS(Archivio!$C$3:$C$1212,"AN",Archivio!$O$3:$O$1212,"EE",Archivio!$P$3:$P$1212,"SOSTEGNO",Archivio!$K$3:$K$1212,"CS10")</f>
        <v>2</v>
      </c>
      <c r="L3" s="32">
        <f>COUNTIFS(Archivio!$C$3:$C$1212,"AN",Archivio!$O$3:$O$1212,"EE",Archivio!$P$3:$P$1212,"SOSTEGNO",Archivio!$K$3:$K$1212,"CS11")</f>
        <v>0</v>
      </c>
      <c r="M3" s="33">
        <f>COUNTIFS(Archivio!$C$3:$C$1212,"AN",Archivio!$O$3:$O$1212,"EE",Archivio!$P$3:$P$1212,"SOSTEGNO",Archivio!$K$3:$K$1212,"RP03")</f>
        <v>0</v>
      </c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</row>
    <row r="4" spans="1:88" ht="15.75">
      <c r="A4" s="70" t="s">
        <v>2104</v>
      </c>
      <c r="B4" s="37">
        <f>COUNTIFS(Archivio!$C$3:$C$1212,"AP",Archivio!$O$3:$O$1212,"EE",Archivio!$P$3:$P$1212,"NORMALE",Archivio!$K$3:$K$1212,"CS01")</f>
        <v>28</v>
      </c>
      <c r="C4" s="66">
        <f>COUNTIFS(Archivio!$C$3:$C$1212,"AP",Archivio!$O$3:$O$1212,"EE",Archivio!$P$3:$P$1212,"NORMALE",Archivio!$K$3:$K$1212,"CS10")</f>
        <v>27</v>
      </c>
      <c r="D4" s="66">
        <f>COUNTIFS(Archivio!$C$3:$C$1212,"AP",Archivio!$O$3:$O$1212,"EE",Archivio!$P$3:$P$1212,"NORMALE",Archivio!$K$3:$K$1212,"CS11")</f>
        <v>0</v>
      </c>
      <c r="E4" s="86">
        <f>COUNTIFS(Archivio!$C$3:$C$1212,"AP",Archivio!$O$3:$O$1212,"EE",Archivio!$P$3:$P$1212,"NORMALE",Archivio!$K$3:$K$1212,"RP03")</f>
        <v>0</v>
      </c>
      <c r="F4" s="36">
        <f>COUNTIFS(Archivio!$C$3:$C$1212,"AP",Archivio!$O$3:$O$1212,"EE",Archivio!$P$3:$P$1212,"FUORI R.",Archivio!$K$3:$K$1212,"CS01")</f>
        <v>0</v>
      </c>
      <c r="G4" s="37">
        <f>COUNTIFS(Archivio!$C$3:$C$1212,"AP",Archivio!$O$3:$O$1212,"EE",Archivio!$P$3:$P$1212,"FUORI R.",Archivio!$K$3:$K$1212,"CS10")</f>
        <v>0</v>
      </c>
      <c r="H4" s="37">
        <f>COUNTIFS(Archivio!$C$3:$C$1212,"AP",Archivio!$O$3:$O$1212,"EE",Archivio!$P$3:$P$1212,"FUORI R.",Archivio!$K$3:$K$1212,"CS11")</f>
        <v>0</v>
      </c>
      <c r="I4" s="39">
        <f>COUNTIFS(Archivio!$C$3:$C$1212,"AP",Archivio!$O$3:$O$1212,"EE",Archivio!$P$3:$P$1212,"FUORI R.",Archivio!$K$3:$K$1212,"RP03")</f>
        <v>0</v>
      </c>
      <c r="J4" s="86">
        <f>COUNTIFS(Archivio!$C$3:$C$1212,"AP",Archivio!$O$3:$O$1212,"EE",Archivio!$P$3:$P$1212,"SOSTEGNO",Archivio!$K$3:$K$1212,"CS01")</f>
        <v>1</v>
      </c>
      <c r="K4" s="38">
        <f>COUNTIFS(Archivio!$C$3:$C$1212,"AP",Archivio!$O$3:$O$1212,"EE",Archivio!$P$3:$P$1212,"SOSTEGNO",Archivio!$K$3:$K$1212,"CS10")</f>
        <v>2</v>
      </c>
      <c r="L4" s="38">
        <f>COUNTIFS(Archivio!$C$3:$C$1212,"AP",Archivio!$O$3:$O$1212,"EE",Archivio!$P$3:$P$1212,"SOSTEGNO",Archivio!$K$3:$K$1212,"CS11")</f>
        <v>0</v>
      </c>
      <c r="M4" s="39">
        <f>COUNTIFS(Archivio!$C$3:$C$1212,"AP",Archivio!$O$3:$O$1212,"EE",Archivio!$P$3:$P$1212,"SOSTEGNO",Archivio!$K$3:$K$1212,"RP03")</f>
        <v>0</v>
      </c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</row>
    <row r="5" spans="1:88" ht="15.75">
      <c r="A5" s="71" t="s">
        <v>2578</v>
      </c>
      <c r="B5" s="43">
        <f>COUNTIFS(Archivio!$C$3:$C$1212,"MC",Archivio!$O$3:$O$1212,"EE",Archivio!$P$3:$P$1212,"NORMALE",Archivio!$K$3:$K$1212,"CS01")</f>
        <v>14</v>
      </c>
      <c r="C5" s="67">
        <f>COUNTIFS(Archivio!$C$3:$C$1212,"MC",Archivio!$O$3:$O$1212,"EE",Archivio!$P$3:$P$1212,"NORMALE",Archivio!$K$3:$K$1212,"CS10")</f>
        <v>26</v>
      </c>
      <c r="D5" s="67">
        <f>COUNTIFS(Archivio!$C$3:$C$1212,"MC",Archivio!$O$3:$O$1212,"EE",Archivio!$P$3:$P$1212,"NORMALE",Archivio!$K$3:$K$1212,"CS11")</f>
        <v>0</v>
      </c>
      <c r="E5" s="87">
        <f>COUNTIFS(Archivio!$C$3:$C$1212,"MC",Archivio!$O$3:$O$1212,"EE",Archivio!$P$3:$P$1212,"NORMALE",Archivio!$K$3:$K$1212,"RP03")</f>
        <v>0</v>
      </c>
      <c r="F5" s="42">
        <f>COUNTIFS(Archivio!$C$3:$C$1212,"MC",Archivio!$O$3:$O$1212,"EE",Archivio!$P$3:$P$1212,"FUORI R.",Archivio!$K$3:$K$1212,"CS01")</f>
        <v>0</v>
      </c>
      <c r="G5" s="43">
        <f>COUNTIFS(Archivio!$C$3:$C$1212,"MC",Archivio!$O$3:$O$1212,"EE",Archivio!$P$3:$P$1212,"FUORI R.",Archivio!$K$3:$K$1212,"CS10")</f>
        <v>0</v>
      </c>
      <c r="H5" s="43">
        <f>COUNTIFS(Archivio!$C$3:$C$1212,"MC",Archivio!$O$3:$O$1212,"EE",Archivio!$P$3:$P$1212,"FUORI R.",Archivio!$K$3:$K$1212,"CS11")</f>
        <v>0</v>
      </c>
      <c r="I5" s="45">
        <f>COUNTIFS(Archivio!$C$3:$C$1212,"MC",Archivio!$O$3:$O$1212,"EE",Archivio!$P$3:$P$1212,"FUORI R.",Archivio!$K$3:$K$1212,"RP03")</f>
        <v>0</v>
      </c>
      <c r="J5" s="87">
        <f>COUNTIFS(Archivio!$C$3:$C$1212,"MC",Archivio!$O$3:$O$1212,"EE",Archivio!$P$3:$P$1212,"SOSTEGNO",Archivio!$K$3:$K$1212,"CS01")</f>
        <v>1</v>
      </c>
      <c r="K5" s="44">
        <f>COUNTIFS(Archivio!$C$3:$C$1212,"MC",Archivio!$O$3:$O$1212,"EE",Archivio!$P$3:$P$1212,"SOSTEGNO",Archivio!$K$3:$K$1212,"CS10")</f>
        <v>1</v>
      </c>
      <c r="L5" s="44">
        <f>COUNTIFS(Archivio!$C$3:$C$1212,"MC",Archivio!$O$3:$O$1212,"EE",Archivio!$P$3:$P$1212,"SOSTEGNO",Archivio!$K$3:$K$1212,"CS11")</f>
        <v>0</v>
      </c>
      <c r="M5" s="45">
        <f>COUNTIFS(Archivio!$C$3:$C$1212,"MC",Archivio!$O$3:$O$1212,"EE",Archivio!$P$3:$P$1212,"SOSTEGNO",Archivio!$K$3:$K$1212,"RP03")</f>
        <v>0</v>
      </c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</row>
    <row r="6" spans="1:88" ht="15.75">
      <c r="A6" s="72" t="s">
        <v>2987</v>
      </c>
      <c r="B6" s="49">
        <f>COUNTIFS(Archivio!$C$3:$C$1212,"PS",Archivio!$O$3:$O$1212,"EE",Archivio!$P$3:$P$1212,"NORMALE",Archivio!$K$3:$K$1212,"CS01")</f>
        <v>7</v>
      </c>
      <c r="C6" s="68">
        <f>COUNTIFS(Archivio!$C$3:$C$1212,"PS",Archivio!$O$3:$O$1212,"EE",Archivio!$P$3:$P$1212,"NORMALE",Archivio!$K$3:$K$1212,"CS10")</f>
        <v>39</v>
      </c>
      <c r="D6" s="68">
        <f>COUNTIFS(Archivio!$C$3:$C$1212,"PS",Archivio!$O$3:$O$1212,"EE",Archivio!$P$3:$P$1212,"NORMALE",Archivio!$K$3:$K$1212,"CS11")</f>
        <v>0</v>
      </c>
      <c r="E6" s="88">
        <f>COUNTIFS(Archivio!$C$3:$C$1212,"PS",Archivio!$O$3:$O$1212,"EE",Archivio!$P$3:$P$1212,"NORMALE",Archivio!$K$3:$K$1212,"RP03")</f>
        <v>0</v>
      </c>
      <c r="F6" s="48">
        <f>COUNTIFS(Archivio!$C$3:$C$1212,"PS",Archivio!$O$3:$O$1212,"EE",Archivio!$P$3:$P$1212,"FUORI R.",Archivio!$K$3:$K$1212,"CS01")</f>
        <v>0</v>
      </c>
      <c r="G6" s="49">
        <f>COUNTIFS(Archivio!$C$3:$C$1212,"PS",Archivio!$O$3:$O$1212,"EE",Archivio!$P$3:$P$1212,"FUORI R.",Archivio!$K$3:$K$1212,"CS10")</f>
        <v>0</v>
      </c>
      <c r="H6" s="49">
        <f>COUNTIFS(Archivio!$C$3:$C$1212,"PS",Archivio!$O$3:$O$1212,"EE",Archivio!$P$3:$P$1212,"FUORI R.",Archivio!$K$3:$K$1212,"CS11")</f>
        <v>0</v>
      </c>
      <c r="I6" s="51">
        <f>COUNTIFS(Archivio!$C$3:$C$1212,"PS",Archivio!$O$3:$O$1212,"EE",Archivio!$P$3:$P$1212,"FUORI R.",Archivio!$K$3:$K$1212,"RP03")</f>
        <v>0</v>
      </c>
      <c r="J6" s="88">
        <f>COUNTIFS(Archivio!$C$3:$C$1212,"PS",Archivio!$O$3:$O$1212,"EE",Archivio!$P$3:$P$1212,"SOSTEGNO",Archivio!$K$3:$K$1212,"CS01")</f>
        <v>0</v>
      </c>
      <c r="K6" s="50">
        <f>COUNTIFS(Archivio!$C$3:$C$1212,"PS",Archivio!$O$3:$O$1212,"EE",Archivio!$P$3:$P$1212,"SOSTEGNO",Archivio!$K$3:$K$1212,"CS10")</f>
        <v>1</v>
      </c>
      <c r="L6" s="50">
        <f>COUNTIFS(Archivio!$C$3:$C$1212,"PS",Archivio!$O$3:$O$1212,"EE",Archivio!$P$3:$P$1212,"SOSTEGNO",Archivio!$K$3:$K$1212,"CS11")</f>
        <v>0</v>
      </c>
      <c r="M6" s="51">
        <f>COUNTIFS(Archivio!$C$3:$C$1212,"PS",Archivio!$O$3:$O$1212,"EE",Archivio!$P$3:$P$1212,"SOSTEGNO",Archivio!$K$3:$K$1212,"RP03")</f>
        <v>0</v>
      </c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</row>
    <row r="7" spans="1:88" s="25" customForma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</row>
    <row r="8" spans="1:88" ht="15.75" customHeight="1">
      <c r="A8" s="122" t="s">
        <v>4645</v>
      </c>
      <c r="B8" s="144">
        <f t="shared" ref="B8:M8" si="0">SUM(B3:B6)</f>
        <v>72</v>
      </c>
      <c r="C8" s="142">
        <f t="shared" si="0"/>
        <v>126</v>
      </c>
      <c r="D8" s="142">
        <f t="shared" si="0"/>
        <v>0</v>
      </c>
      <c r="E8" s="135">
        <f t="shared" si="0"/>
        <v>0</v>
      </c>
      <c r="F8" s="144">
        <f t="shared" si="0"/>
        <v>0</v>
      </c>
      <c r="G8" s="142">
        <f t="shared" si="0"/>
        <v>0</v>
      </c>
      <c r="H8" s="142">
        <f t="shared" si="0"/>
        <v>0</v>
      </c>
      <c r="I8" s="135">
        <f t="shared" si="0"/>
        <v>0</v>
      </c>
      <c r="J8" s="138">
        <f t="shared" si="0"/>
        <v>3</v>
      </c>
      <c r="K8" s="142">
        <f t="shared" si="0"/>
        <v>6</v>
      </c>
      <c r="L8" s="142">
        <f t="shared" si="0"/>
        <v>0</v>
      </c>
      <c r="M8" s="135">
        <f t="shared" si="0"/>
        <v>0</v>
      </c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</row>
    <row r="9" spans="1:88" ht="16.5" customHeight="1">
      <c r="A9" s="123"/>
      <c r="B9" s="145"/>
      <c r="C9" s="143"/>
      <c r="D9" s="143"/>
      <c r="E9" s="136"/>
      <c r="F9" s="145"/>
      <c r="G9" s="143"/>
      <c r="H9" s="143"/>
      <c r="I9" s="136"/>
      <c r="J9" s="139"/>
      <c r="K9" s="143"/>
      <c r="L9" s="143"/>
      <c r="M9" s="136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</row>
    <row r="10" spans="1:88" s="23" customFormat="1"/>
    <row r="11" spans="1:88" s="23" customFormat="1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</row>
    <row r="12" spans="1:88" s="23" customFormat="1"/>
    <row r="13" spans="1:88" s="23" customFormat="1"/>
    <row r="14" spans="1:88" s="23" customFormat="1"/>
    <row r="15" spans="1:88" s="23" customFormat="1"/>
    <row r="16" spans="1:88" s="23" customFormat="1"/>
    <row r="17" s="23" customFormat="1"/>
    <row r="18" s="23" customFormat="1"/>
    <row r="19" s="23" customFormat="1"/>
    <row r="20" s="23" customFormat="1"/>
    <row r="21" s="23" customFormat="1"/>
    <row r="22" s="23" customFormat="1"/>
    <row r="23" s="23" customFormat="1"/>
    <row r="24" s="23" customFormat="1"/>
    <row r="25" s="23" customFormat="1"/>
    <row r="26" s="23" customFormat="1"/>
    <row r="27" s="23" customFormat="1"/>
    <row r="28" s="23" customFormat="1"/>
    <row r="29" s="23" customFormat="1"/>
    <row r="30" s="23" customFormat="1"/>
    <row r="31" s="23" customFormat="1"/>
    <row r="32" s="23" customFormat="1"/>
    <row r="33" s="23" customFormat="1"/>
    <row r="34" s="23" customFormat="1"/>
    <row r="35" s="23" customFormat="1"/>
    <row r="36" s="23" customFormat="1"/>
    <row r="37" s="23" customFormat="1"/>
    <row r="38" s="23" customFormat="1"/>
    <row r="39" s="23" customFormat="1"/>
    <row r="40" s="23" customFormat="1"/>
    <row r="41" s="23" customFormat="1"/>
    <row r="42" s="23" customFormat="1"/>
    <row r="43" s="23" customFormat="1"/>
    <row r="44" s="23" customFormat="1"/>
    <row r="45" s="23" customFormat="1"/>
    <row r="46" s="23" customFormat="1"/>
    <row r="47" s="23" customFormat="1"/>
    <row r="48" s="23" customFormat="1"/>
    <row r="49" s="23" customFormat="1"/>
    <row r="50" s="23" customFormat="1"/>
    <row r="51" s="23" customFormat="1"/>
    <row r="52" s="23" customFormat="1"/>
    <row r="53" s="23" customFormat="1"/>
    <row r="54" s="23" customFormat="1"/>
    <row r="55" s="23" customFormat="1"/>
    <row r="56" s="23" customFormat="1"/>
    <row r="57" s="23" customFormat="1"/>
    <row r="58" s="23" customFormat="1"/>
    <row r="59" s="23" customFormat="1"/>
    <row r="60" s="23" customFormat="1"/>
    <row r="61" s="23" customFormat="1"/>
    <row r="62" s="23" customFormat="1"/>
    <row r="63" s="23" customFormat="1"/>
    <row r="64" s="23" customFormat="1"/>
    <row r="65" s="23" customFormat="1"/>
    <row r="66" s="23" customFormat="1"/>
    <row r="67" s="23" customFormat="1"/>
    <row r="68" s="23" customFormat="1"/>
    <row r="69" s="23" customFormat="1"/>
    <row r="70" s="23" customFormat="1"/>
    <row r="71" s="23" customFormat="1"/>
    <row r="72" s="23" customFormat="1"/>
    <row r="73" s="23" customFormat="1"/>
    <row r="74" s="23" customFormat="1"/>
    <row r="75" s="23" customFormat="1"/>
    <row r="76" s="23" customFormat="1"/>
    <row r="77" s="23" customFormat="1"/>
    <row r="78" s="23" customFormat="1"/>
    <row r="79" s="23" customFormat="1"/>
    <row r="80" s="23" customFormat="1"/>
    <row r="81" s="23" customFormat="1"/>
    <row r="82" s="23" customFormat="1"/>
    <row r="83" s="23" customFormat="1"/>
    <row r="84" s="23" customFormat="1"/>
    <row r="85" s="23" customFormat="1"/>
    <row r="86" s="23" customFormat="1"/>
    <row r="87" s="23" customFormat="1"/>
    <row r="88" s="23" customFormat="1"/>
    <row r="89" s="23" customFormat="1"/>
    <row r="90" s="23" customFormat="1"/>
    <row r="91" s="23" customFormat="1"/>
    <row r="92" s="23" customFormat="1"/>
    <row r="93" s="23" customFormat="1"/>
    <row r="94" s="23" customFormat="1"/>
    <row r="95" s="23" customFormat="1"/>
    <row r="96" s="23" customFormat="1"/>
    <row r="97" s="23" customFormat="1"/>
    <row r="98" s="23" customFormat="1"/>
    <row r="99" s="23" customFormat="1"/>
    <row r="100" s="23" customFormat="1"/>
    <row r="101" s="23" customFormat="1"/>
    <row r="102" s="23" customFormat="1"/>
    <row r="103" s="23" customFormat="1"/>
    <row r="104" s="23" customFormat="1"/>
    <row r="105" s="23" customFormat="1"/>
    <row r="106" s="23" customFormat="1"/>
    <row r="107" s="23" customFormat="1"/>
    <row r="108" s="23" customFormat="1"/>
    <row r="109" s="23" customFormat="1"/>
    <row r="110" s="23" customFormat="1"/>
    <row r="111" s="23" customFormat="1"/>
    <row r="112" s="23" customFormat="1"/>
    <row r="113" s="23" customFormat="1"/>
    <row r="114" s="23" customFormat="1"/>
    <row r="115" s="23" customFormat="1"/>
    <row r="116" s="23" customFormat="1"/>
    <row r="117" s="23" customFormat="1"/>
    <row r="118" s="23" customFormat="1"/>
    <row r="119" s="23" customFormat="1"/>
    <row r="120" s="23" customFormat="1"/>
    <row r="121" s="23" customFormat="1"/>
    <row r="122" s="23" customFormat="1"/>
    <row r="123" s="23" customFormat="1"/>
    <row r="124" s="23" customFormat="1"/>
    <row r="125" s="23" customFormat="1"/>
    <row r="126" s="23" customFormat="1"/>
    <row r="127" s="23" customFormat="1"/>
    <row r="128" s="23" customFormat="1"/>
    <row r="129" s="23" customFormat="1"/>
    <row r="130" s="23" customFormat="1"/>
    <row r="131" s="23" customFormat="1"/>
    <row r="132" s="23" customFormat="1"/>
    <row r="133" s="23" customFormat="1"/>
    <row r="134" s="23" customFormat="1"/>
    <row r="135" s="23" customFormat="1"/>
    <row r="136" s="23" customFormat="1"/>
    <row r="137" s="23" customFormat="1"/>
    <row r="138" s="23" customFormat="1"/>
    <row r="139" s="23" customFormat="1"/>
    <row r="140" s="23" customFormat="1"/>
    <row r="141" s="23" customFormat="1"/>
    <row r="142" s="23" customFormat="1"/>
    <row r="143" s="23" customFormat="1"/>
    <row r="144" s="23" customFormat="1"/>
    <row r="145" s="23" customFormat="1"/>
    <row r="146" s="23" customFormat="1"/>
    <row r="147" s="23" customFormat="1"/>
    <row r="148" s="23" customFormat="1"/>
    <row r="149" s="23" customFormat="1"/>
    <row r="150" s="23" customFormat="1"/>
    <row r="151" s="23" customFormat="1"/>
    <row r="152" s="23" customFormat="1"/>
    <row r="153" s="23" customFormat="1"/>
    <row r="154" s="23" customFormat="1"/>
    <row r="155" s="23" customFormat="1"/>
    <row r="156" s="23" customFormat="1"/>
    <row r="157" s="23" customFormat="1"/>
    <row r="158" s="23" customFormat="1"/>
    <row r="159" s="23" customFormat="1"/>
    <row r="160" s="23" customFormat="1"/>
    <row r="161" s="23" customFormat="1"/>
    <row r="162" s="23" customFormat="1"/>
    <row r="163" s="23" customFormat="1"/>
    <row r="164" s="23" customFormat="1"/>
    <row r="165" s="23" customFormat="1"/>
    <row r="166" s="23" customFormat="1"/>
    <row r="167" s="23" customFormat="1"/>
    <row r="168" s="23" customFormat="1"/>
    <row r="169" s="23" customFormat="1"/>
    <row r="170" s="23" customFormat="1"/>
    <row r="171" s="23" customFormat="1"/>
    <row r="172" s="23" customFormat="1"/>
    <row r="173" s="23" customFormat="1"/>
    <row r="174" s="23" customFormat="1"/>
    <row r="175" s="23" customFormat="1"/>
    <row r="176" s="23" customFormat="1"/>
    <row r="177" s="23" customFormat="1"/>
    <row r="178" s="23" customFormat="1"/>
    <row r="179" s="23" customFormat="1"/>
    <row r="180" s="23" customFormat="1"/>
    <row r="181" s="23" customFormat="1"/>
    <row r="182" s="23" customFormat="1"/>
    <row r="183" s="23" customFormat="1"/>
    <row r="184" s="23" customFormat="1"/>
    <row r="185" s="23" customFormat="1"/>
    <row r="186" s="23" customFormat="1"/>
    <row r="187" s="23" customFormat="1"/>
    <row r="188" s="23" customFormat="1"/>
    <row r="189" s="23" customFormat="1"/>
    <row r="190" s="23" customFormat="1"/>
    <row r="191" s="23" customFormat="1"/>
    <row r="192" s="23" customFormat="1"/>
    <row r="193" s="23" customFormat="1"/>
    <row r="194" s="23" customFormat="1"/>
    <row r="195" s="23" customFormat="1"/>
    <row r="196" s="23" customFormat="1"/>
    <row r="197" s="23" customFormat="1"/>
    <row r="198" s="23" customFormat="1"/>
    <row r="199" s="23" customFormat="1"/>
    <row r="200" s="23" customFormat="1"/>
    <row r="201" s="23" customFormat="1"/>
    <row r="202" s="23" customFormat="1"/>
    <row r="203" s="23" customFormat="1"/>
    <row r="204" s="23" customFormat="1"/>
    <row r="205" s="23" customFormat="1"/>
    <row r="206" s="23" customFormat="1"/>
    <row r="207" s="23" customFormat="1"/>
    <row r="208" s="23" customFormat="1"/>
    <row r="209" s="23" customFormat="1"/>
    <row r="210" s="23" customFormat="1"/>
    <row r="211" s="23" customFormat="1"/>
    <row r="212" s="23" customFormat="1"/>
    <row r="213" s="23" customFormat="1"/>
    <row r="214" s="23" customFormat="1"/>
    <row r="215" s="23" customFormat="1"/>
    <row r="216" s="23" customFormat="1"/>
    <row r="217" s="23" customFormat="1"/>
    <row r="218" s="23" customFormat="1"/>
    <row r="219" s="23" customFormat="1"/>
    <row r="220" s="23" customFormat="1"/>
    <row r="221" s="23" customFormat="1"/>
    <row r="222" s="23" customFormat="1"/>
    <row r="223" s="23" customFormat="1"/>
    <row r="224" s="23" customFormat="1"/>
    <row r="225" s="23" customFormat="1"/>
    <row r="226" s="23" customFormat="1"/>
    <row r="227" s="23" customFormat="1"/>
    <row r="228" s="23" customFormat="1"/>
    <row r="229" s="23" customFormat="1"/>
    <row r="230" s="23" customFormat="1"/>
    <row r="231" s="23" customFormat="1"/>
    <row r="232" s="23" customFormat="1"/>
    <row r="233" s="23" customFormat="1"/>
    <row r="234" s="23" customFormat="1"/>
    <row r="235" s="23" customFormat="1"/>
    <row r="236" s="23" customFormat="1"/>
    <row r="237" s="23" customFormat="1"/>
    <row r="238" s="23" customFormat="1"/>
    <row r="239" s="23" customFormat="1"/>
    <row r="240" s="23" customFormat="1"/>
    <row r="241" s="23" customFormat="1"/>
    <row r="242" s="23" customFormat="1"/>
    <row r="243" s="23" customFormat="1"/>
    <row r="244" s="23" customFormat="1"/>
    <row r="245" s="23" customFormat="1"/>
    <row r="246" s="23" customFormat="1"/>
    <row r="247" s="23" customFormat="1"/>
    <row r="248" s="23" customFormat="1"/>
    <row r="249" s="23" customFormat="1"/>
    <row r="250" s="23" customFormat="1"/>
    <row r="251" s="23" customFormat="1"/>
    <row r="252" s="23" customFormat="1"/>
    <row r="253" s="23" customFormat="1"/>
    <row r="254" s="23" customFormat="1"/>
    <row r="255" s="23" customFormat="1"/>
    <row r="256" s="23" customFormat="1"/>
    <row r="257" s="23" customFormat="1"/>
    <row r="258" s="23" customFormat="1"/>
    <row r="259" s="23" customFormat="1"/>
    <row r="260" s="23" customFormat="1"/>
    <row r="261" s="23" customFormat="1"/>
    <row r="262" s="23" customFormat="1"/>
    <row r="263" s="23" customFormat="1"/>
    <row r="264" s="23" customFormat="1"/>
    <row r="265" s="23" customFormat="1"/>
    <row r="266" s="23" customFormat="1"/>
    <row r="267" s="23" customFormat="1"/>
    <row r="268" s="23" customFormat="1"/>
    <row r="269" s="23" customFormat="1"/>
    <row r="270" s="23" customFormat="1"/>
    <row r="271" s="23" customFormat="1"/>
    <row r="272" s="23" customFormat="1"/>
    <row r="273" s="23" customFormat="1"/>
    <row r="274" s="23" customFormat="1"/>
    <row r="275" s="23" customFormat="1"/>
    <row r="276" s="23" customFormat="1"/>
    <row r="277" s="23" customFormat="1"/>
    <row r="278" s="23" customFormat="1"/>
    <row r="279" s="23" customFormat="1"/>
    <row r="280" s="23" customFormat="1"/>
    <row r="281" s="23" customFormat="1"/>
    <row r="282" s="23" customFormat="1"/>
    <row r="283" s="23" customFormat="1"/>
    <row r="284" s="23" customFormat="1"/>
    <row r="285" s="23" customFormat="1"/>
    <row r="286" s="23" customFormat="1"/>
    <row r="287" s="23" customFormat="1"/>
    <row r="288" s="23" customFormat="1"/>
    <row r="289" s="23" customFormat="1"/>
    <row r="290" s="23" customFormat="1"/>
    <row r="291" s="23" customFormat="1"/>
    <row r="292" s="23" customFormat="1"/>
    <row r="293" s="23" customFormat="1"/>
    <row r="294" s="23" customFormat="1"/>
    <row r="295" s="23" customFormat="1"/>
    <row r="296" s="23" customFormat="1"/>
    <row r="297" s="23" customFormat="1"/>
    <row r="298" s="23" customFormat="1"/>
    <row r="299" s="23" customFormat="1"/>
    <row r="300" s="23" customFormat="1"/>
    <row r="301" s="23" customFormat="1"/>
    <row r="302" s="23" customFormat="1"/>
    <row r="303" s="23" customFormat="1"/>
    <row r="304" s="23" customFormat="1"/>
    <row r="305" s="23" customFormat="1"/>
    <row r="306" s="23" customFormat="1"/>
    <row r="307" s="23" customFormat="1"/>
    <row r="308" s="23" customFormat="1"/>
    <row r="309" s="23" customFormat="1"/>
    <row r="310" s="23" customFormat="1"/>
    <row r="311" s="23" customFormat="1"/>
    <row r="312" s="23" customFormat="1"/>
    <row r="313" s="23" customFormat="1"/>
    <row r="314" s="23" customFormat="1"/>
    <row r="315" s="23" customFormat="1"/>
    <row r="316" s="23" customFormat="1"/>
    <row r="317" s="23" customFormat="1"/>
    <row r="318" s="23" customFormat="1"/>
    <row r="319" s="23" customFormat="1"/>
    <row r="320" s="23" customFormat="1"/>
    <row r="321" s="23" customFormat="1"/>
    <row r="322" s="23" customFormat="1"/>
    <row r="323" s="23" customFormat="1"/>
    <row r="324" s="23" customFormat="1"/>
    <row r="325" s="23" customFormat="1"/>
    <row r="326" s="23" customFormat="1"/>
    <row r="327" s="23" customFormat="1"/>
    <row r="328" s="23" customFormat="1"/>
    <row r="329" s="23" customFormat="1"/>
    <row r="330" s="23" customFormat="1"/>
    <row r="331" s="23" customFormat="1"/>
    <row r="332" s="23" customFormat="1"/>
    <row r="333" s="23" customFormat="1"/>
    <row r="334" s="23" customFormat="1"/>
    <row r="335" s="23" customFormat="1"/>
    <row r="336" s="23" customFormat="1"/>
    <row r="337" s="23" customFormat="1"/>
    <row r="338" s="23" customFormat="1"/>
    <row r="339" s="23" customFormat="1"/>
    <row r="340" s="23" customFormat="1"/>
    <row r="341" s="23" customFormat="1"/>
    <row r="342" s="23" customFormat="1"/>
    <row r="343" s="23" customFormat="1"/>
    <row r="344" s="23" customFormat="1"/>
    <row r="345" s="23" customFormat="1"/>
    <row r="346" s="23" customFormat="1"/>
    <row r="347" s="23" customFormat="1"/>
    <row r="348" s="23" customFormat="1"/>
    <row r="349" s="23" customFormat="1"/>
    <row r="350" s="23" customFormat="1"/>
    <row r="351" s="23" customFormat="1"/>
    <row r="352" s="23" customFormat="1"/>
    <row r="353" s="23" customFormat="1"/>
    <row r="354" s="23" customFormat="1"/>
    <row r="355" s="23" customFormat="1"/>
    <row r="356" s="23" customFormat="1"/>
    <row r="357" s="23" customFormat="1"/>
    <row r="358" s="23" customFormat="1"/>
    <row r="359" s="23" customFormat="1"/>
    <row r="360" s="23" customFormat="1"/>
    <row r="361" s="23" customFormat="1"/>
    <row r="362" s="23" customFormat="1"/>
    <row r="363" s="23" customFormat="1"/>
    <row r="364" s="23" customFormat="1"/>
    <row r="365" s="23" customFormat="1"/>
    <row r="366" s="23" customFormat="1"/>
    <row r="367" s="23" customFormat="1"/>
    <row r="368" s="23" customFormat="1"/>
    <row r="369" s="23" customFormat="1"/>
    <row r="370" s="23" customFormat="1"/>
    <row r="371" s="23" customFormat="1"/>
    <row r="372" s="23" customFormat="1"/>
    <row r="373" s="23" customFormat="1"/>
    <row r="374" s="23" customFormat="1"/>
    <row r="375" s="23" customFormat="1"/>
    <row r="376" s="23" customFormat="1"/>
    <row r="377" s="23" customFormat="1"/>
    <row r="378" s="23" customFormat="1"/>
    <row r="379" s="23" customFormat="1"/>
    <row r="380" s="23" customFormat="1"/>
    <row r="381" s="23" customFormat="1"/>
    <row r="382" s="23" customFormat="1"/>
    <row r="383" s="23" customFormat="1"/>
    <row r="384" s="23" customFormat="1"/>
    <row r="385" s="23" customFormat="1"/>
    <row r="386" s="23" customFormat="1"/>
    <row r="387" s="23" customFormat="1"/>
    <row r="388" s="23" customFormat="1"/>
    <row r="389" s="23" customFormat="1"/>
    <row r="390" s="23" customFormat="1"/>
    <row r="391" s="23" customFormat="1"/>
    <row r="392" s="23" customFormat="1"/>
    <row r="393" s="23" customFormat="1"/>
    <row r="394" s="23" customFormat="1"/>
    <row r="395" s="23" customFormat="1"/>
    <row r="396" s="23" customFormat="1"/>
    <row r="397" s="23" customFormat="1"/>
    <row r="398" s="23" customFormat="1"/>
    <row r="399" s="23" customFormat="1"/>
    <row r="400" s="23" customFormat="1"/>
    <row r="401" s="23" customFormat="1"/>
    <row r="402" s="23" customFormat="1"/>
    <row r="403" s="23" customFormat="1"/>
    <row r="404" s="23" customFormat="1"/>
    <row r="405" s="23" customFormat="1"/>
    <row r="406" s="23" customFormat="1"/>
    <row r="407" s="23" customFormat="1"/>
    <row r="408" s="23" customFormat="1"/>
    <row r="409" s="23" customFormat="1"/>
    <row r="410" s="23" customFormat="1"/>
    <row r="411" s="23" customFormat="1"/>
    <row r="412" s="23" customFormat="1"/>
    <row r="413" s="23" customFormat="1"/>
    <row r="414" s="23" customFormat="1"/>
    <row r="415" s="23" customFormat="1"/>
    <row r="416" s="23" customFormat="1"/>
    <row r="417" s="23" customFormat="1"/>
    <row r="418" s="23" customFormat="1"/>
    <row r="419" s="23" customFormat="1"/>
    <row r="420" s="23" customFormat="1"/>
    <row r="421" s="23" customFormat="1"/>
    <row r="422" s="23" customFormat="1"/>
    <row r="423" s="23" customFormat="1"/>
    <row r="424" s="23" customFormat="1"/>
    <row r="425" s="23" customFormat="1"/>
    <row r="426" s="23" customFormat="1"/>
    <row r="427" s="23" customFormat="1"/>
    <row r="428" s="23" customFormat="1"/>
    <row r="429" s="23" customFormat="1"/>
    <row r="430" s="23" customFormat="1"/>
    <row r="431" s="23" customFormat="1"/>
    <row r="432" s="23" customFormat="1"/>
    <row r="433" s="23" customFormat="1"/>
    <row r="434" s="23" customFormat="1"/>
    <row r="435" s="23" customFormat="1"/>
    <row r="436" s="23" customFormat="1"/>
    <row r="437" s="23" customFormat="1"/>
    <row r="438" s="23" customFormat="1"/>
    <row r="439" s="23" customFormat="1"/>
    <row r="440" s="23" customFormat="1"/>
    <row r="441" s="23" customFormat="1"/>
    <row r="442" s="23" customFormat="1"/>
    <row r="443" s="23" customFormat="1"/>
    <row r="444" s="23" customFormat="1"/>
    <row r="445" s="23" customFormat="1"/>
    <row r="446" s="23" customFormat="1"/>
    <row r="447" s="23" customFormat="1"/>
    <row r="448" s="23" customFormat="1"/>
    <row r="449" s="23" customFormat="1"/>
    <row r="450" s="23" customFormat="1"/>
    <row r="451" s="23" customFormat="1"/>
    <row r="452" s="23" customFormat="1"/>
    <row r="453" s="23" customFormat="1"/>
    <row r="454" s="23" customFormat="1"/>
    <row r="455" s="23" customFormat="1"/>
    <row r="456" s="23" customFormat="1"/>
    <row r="457" s="23" customFormat="1"/>
    <row r="458" s="23" customFormat="1"/>
    <row r="459" s="23" customFormat="1"/>
    <row r="460" s="23" customFormat="1"/>
    <row r="461" s="23" customFormat="1"/>
    <row r="462" s="23" customFormat="1"/>
    <row r="463" s="23" customFormat="1"/>
    <row r="464" s="23" customFormat="1"/>
    <row r="465" s="23" customFormat="1"/>
    <row r="466" s="23" customFormat="1"/>
    <row r="467" s="23" customFormat="1"/>
    <row r="468" s="23" customFormat="1"/>
    <row r="469" s="23" customFormat="1"/>
    <row r="470" s="23" customFormat="1"/>
    <row r="471" s="23" customFormat="1"/>
    <row r="472" s="23" customFormat="1"/>
    <row r="473" s="23" customFormat="1"/>
    <row r="474" s="23" customFormat="1"/>
    <row r="475" s="23" customFormat="1"/>
    <row r="476" s="23" customFormat="1"/>
    <row r="477" s="23" customFormat="1"/>
    <row r="478" s="23" customFormat="1"/>
    <row r="479" s="23" customFormat="1"/>
    <row r="480" s="23" customFormat="1"/>
    <row r="481" s="23" customFormat="1"/>
    <row r="482" s="23" customFormat="1"/>
    <row r="483" s="23" customFormat="1"/>
    <row r="484" s="23" customFormat="1"/>
    <row r="485" s="23" customFormat="1"/>
    <row r="486" s="23" customFormat="1"/>
    <row r="487" s="23" customFormat="1"/>
    <row r="488" s="23" customFormat="1"/>
    <row r="489" s="23" customFormat="1"/>
    <row r="490" s="23" customFormat="1"/>
    <row r="491" s="23" customFormat="1"/>
    <row r="492" s="23" customFormat="1"/>
    <row r="493" s="23" customFormat="1"/>
    <row r="494" s="23" customFormat="1"/>
    <row r="495" s="23" customFormat="1"/>
    <row r="496" s="23" customFormat="1"/>
    <row r="497" s="23" customFormat="1"/>
    <row r="498" s="23" customFormat="1"/>
    <row r="499" s="23" customFormat="1"/>
    <row r="500" s="23" customFormat="1"/>
    <row r="501" s="23" customFormat="1"/>
    <row r="502" s="23" customFormat="1"/>
    <row r="503" s="23" customFormat="1"/>
    <row r="504" s="23" customFormat="1"/>
    <row r="505" s="23" customFormat="1"/>
    <row r="506" s="23" customFormat="1"/>
    <row r="507" s="23" customFormat="1"/>
    <row r="508" s="23" customFormat="1"/>
    <row r="509" s="23" customFormat="1"/>
    <row r="510" s="23" customFormat="1"/>
    <row r="511" s="23" customFormat="1"/>
    <row r="512" s="23" customFormat="1"/>
    <row r="513" s="23" customFormat="1"/>
    <row r="514" s="23" customFormat="1"/>
    <row r="515" s="23" customFormat="1"/>
    <row r="516" s="23" customFormat="1"/>
    <row r="517" s="23" customFormat="1"/>
    <row r="518" s="23" customFormat="1"/>
    <row r="519" s="23" customFormat="1"/>
    <row r="520" s="23" customFormat="1"/>
    <row r="521" s="23" customFormat="1"/>
    <row r="522" s="23" customFormat="1"/>
    <row r="523" s="23" customFormat="1"/>
    <row r="524" s="23" customFormat="1"/>
    <row r="525" s="23" customFormat="1"/>
    <row r="526" s="23" customFormat="1"/>
    <row r="527" s="23" customFormat="1"/>
    <row r="528" s="23" customFormat="1"/>
    <row r="529" s="23" customFormat="1"/>
    <row r="530" s="23" customFormat="1"/>
    <row r="531" s="23" customFormat="1"/>
    <row r="532" s="23" customFormat="1"/>
    <row r="533" s="23" customFormat="1"/>
    <row r="534" s="23" customFormat="1"/>
    <row r="535" s="23" customFormat="1"/>
    <row r="536" s="23" customFormat="1"/>
    <row r="537" s="23" customFormat="1"/>
    <row r="538" s="23" customFormat="1"/>
    <row r="539" s="23" customFormat="1"/>
    <row r="540" s="23" customFormat="1"/>
    <row r="541" s="23" customFormat="1"/>
    <row r="542" s="23" customFormat="1"/>
    <row r="543" s="23" customFormat="1"/>
    <row r="544" s="23" customFormat="1"/>
    <row r="545" s="23" customFormat="1"/>
    <row r="546" s="23" customFormat="1"/>
    <row r="547" s="23" customFormat="1"/>
    <row r="548" s="23" customFormat="1"/>
    <row r="549" s="23" customFormat="1"/>
    <row r="550" s="23" customFormat="1"/>
    <row r="551" s="23" customFormat="1"/>
    <row r="552" s="23" customFormat="1"/>
    <row r="553" s="23" customFormat="1"/>
    <row r="554" s="23" customFormat="1"/>
    <row r="555" s="23" customFormat="1"/>
    <row r="556" s="23" customFormat="1"/>
    <row r="557" s="23" customFormat="1"/>
    <row r="558" s="23" customFormat="1"/>
    <row r="559" s="23" customFormat="1"/>
    <row r="560" s="23" customFormat="1"/>
    <row r="561" s="23" customFormat="1"/>
    <row r="562" s="23" customFormat="1"/>
    <row r="563" s="23" customFormat="1"/>
    <row r="564" s="23" customFormat="1"/>
    <row r="565" s="23" customFormat="1"/>
    <row r="566" s="23" customFormat="1"/>
    <row r="567" s="23" customFormat="1"/>
    <row r="568" s="23" customFormat="1"/>
    <row r="569" s="23" customFormat="1"/>
    <row r="570" s="23" customFormat="1"/>
    <row r="571" s="23" customFormat="1"/>
    <row r="572" s="23" customFormat="1"/>
    <row r="573" s="23" customFormat="1"/>
    <row r="574" s="23" customFormat="1"/>
    <row r="575" s="23" customFormat="1"/>
    <row r="576" s="23" customFormat="1"/>
    <row r="577" s="23" customFormat="1"/>
    <row r="578" s="23" customFormat="1"/>
    <row r="579" s="23" customFormat="1"/>
    <row r="580" s="23" customFormat="1"/>
    <row r="581" s="23" customFormat="1"/>
    <row r="582" s="23" customFormat="1"/>
    <row r="583" s="23" customFormat="1"/>
    <row r="584" s="23" customFormat="1"/>
    <row r="585" s="23" customFormat="1"/>
    <row r="586" s="23" customFormat="1"/>
    <row r="587" s="23" customFormat="1"/>
    <row r="588" s="23" customFormat="1"/>
    <row r="589" s="23" customFormat="1"/>
    <row r="590" s="23" customFormat="1"/>
    <row r="591" s="23" customFormat="1"/>
    <row r="592" s="23" customFormat="1"/>
    <row r="593" s="23" customFormat="1"/>
    <row r="594" s="23" customFormat="1"/>
    <row r="595" s="23" customFormat="1"/>
    <row r="596" s="23" customFormat="1"/>
    <row r="597" s="23" customFormat="1"/>
    <row r="598" s="23" customFormat="1"/>
    <row r="599" s="23" customFormat="1"/>
    <row r="600" s="23" customFormat="1"/>
    <row r="601" s="23" customFormat="1"/>
    <row r="602" s="23" customFormat="1"/>
    <row r="603" s="23" customFormat="1"/>
    <row r="604" s="23" customFormat="1"/>
    <row r="605" s="23" customFormat="1"/>
    <row r="606" s="23" customFormat="1"/>
    <row r="607" s="23" customFormat="1"/>
    <row r="608" s="23" customFormat="1"/>
    <row r="609" s="23" customFormat="1"/>
    <row r="610" s="23" customFormat="1"/>
    <row r="611" s="23" customFormat="1"/>
    <row r="612" s="23" customFormat="1"/>
    <row r="613" s="23" customFormat="1"/>
    <row r="614" s="23" customFormat="1"/>
    <row r="615" s="23" customFormat="1"/>
    <row r="616" s="23" customFormat="1"/>
    <row r="617" s="23" customFormat="1"/>
    <row r="618" s="23" customFormat="1"/>
    <row r="619" s="23" customFormat="1"/>
    <row r="620" s="23" customFormat="1"/>
    <row r="621" s="23" customFormat="1"/>
    <row r="622" s="23" customFormat="1"/>
    <row r="623" s="23" customFormat="1"/>
    <row r="624" s="23" customFormat="1"/>
    <row r="625" s="23" customFormat="1"/>
    <row r="626" s="23" customFormat="1"/>
    <row r="627" s="23" customFormat="1"/>
    <row r="628" s="23" customFormat="1"/>
    <row r="629" s="23" customFormat="1"/>
    <row r="630" s="23" customFormat="1"/>
    <row r="631" s="23" customFormat="1"/>
    <row r="632" s="23" customFormat="1"/>
    <row r="633" s="23" customFormat="1"/>
    <row r="634" s="23" customFormat="1"/>
    <row r="635" s="23" customFormat="1"/>
    <row r="636" s="23" customFormat="1"/>
    <row r="637" s="23" customFormat="1"/>
    <row r="638" s="23" customFormat="1"/>
    <row r="639" s="23" customFormat="1"/>
    <row r="640" s="23" customFormat="1"/>
    <row r="641" s="23" customFormat="1"/>
    <row r="642" s="23" customFormat="1"/>
    <row r="643" s="23" customFormat="1"/>
    <row r="644" s="23" customFormat="1"/>
    <row r="645" s="23" customFormat="1"/>
    <row r="646" s="23" customFormat="1"/>
    <row r="647" s="23" customFormat="1"/>
    <row r="648" s="23" customFormat="1"/>
    <row r="649" s="23" customFormat="1"/>
    <row r="650" s="23" customFormat="1"/>
    <row r="651" s="23" customFormat="1"/>
    <row r="652" s="23" customFormat="1"/>
    <row r="653" s="23" customFormat="1"/>
    <row r="654" s="23" customFormat="1"/>
    <row r="655" s="23" customFormat="1"/>
    <row r="656" s="23" customFormat="1"/>
    <row r="657" s="23" customFormat="1"/>
    <row r="658" s="23" customFormat="1"/>
    <row r="659" s="23" customFormat="1"/>
    <row r="660" s="23" customFormat="1"/>
    <row r="661" s="23" customFormat="1"/>
    <row r="662" s="23" customFormat="1"/>
    <row r="663" s="23" customFormat="1"/>
    <row r="664" s="23" customFormat="1"/>
    <row r="665" s="23" customFormat="1"/>
    <row r="666" s="23" customFormat="1"/>
    <row r="667" s="23" customFormat="1"/>
    <row r="668" s="23" customFormat="1"/>
    <row r="669" s="23" customFormat="1"/>
    <row r="670" s="23" customFormat="1"/>
    <row r="671" s="23" customFormat="1"/>
    <row r="672" s="23" customFormat="1"/>
    <row r="673" s="23" customFormat="1"/>
    <row r="674" s="23" customFormat="1"/>
    <row r="675" s="23" customFormat="1"/>
    <row r="676" s="23" customFormat="1"/>
    <row r="677" s="23" customFormat="1"/>
    <row r="678" s="23" customFormat="1"/>
    <row r="679" s="23" customFormat="1"/>
    <row r="680" s="23" customFormat="1"/>
    <row r="681" s="23" customFormat="1"/>
    <row r="682" s="23" customFormat="1"/>
    <row r="683" s="23" customFormat="1"/>
    <row r="684" s="23" customFormat="1"/>
    <row r="685" s="23" customFormat="1"/>
    <row r="686" s="23" customFormat="1"/>
    <row r="687" s="23" customFormat="1"/>
    <row r="688" s="23" customFormat="1"/>
    <row r="689" s="23" customFormat="1"/>
    <row r="690" s="23" customFormat="1"/>
    <row r="691" s="23" customFormat="1"/>
    <row r="692" s="23" customFormat="1"/>
    <row r="693" s="23" customFormat="1"/>
    <row r="694" s="23" customFormat="1"/>
    <row r="695" s="23" customFormat="1"/>
    <row r="696" s="23" customFormat="1"/>
    <row r="697" s="23" customFormat="1"/>
    <row r="698" s="23" customFormat="1"/>
    <row r="699" s="23" customFormat="1"/>
    <row r="700" s="23" customFormat="1"/>
    <row r="701" s="23" customFormat="1"/>
    <row r="702" s="23" customFormat="1"/>
    <row r="703" s="23" customFormat="1"/>
    <row r="704" s="23" customFormat="1"/>
    <row r="705" s="23" customFormat="1"/>
    <row r="706" s="23" customFormat="1"/>
    <row r="707" s="23" customFormat="1"/>
    <row r="708" s="23" customFormat="1"/>
    <row r="709" s="23" customFormat="1"/>
    <row r="710" s="23" customFormat="1"/>
    <row r="711" s="23" customFormat="1"/>
    <row r="712" s="23" customFormat="1"/>
    <row r="713" s="23" customFormat="1"/>
    <row r="714" s="23" customFormat="1"/>
    <row r="715" s="23" customFormat="1"/>
    <row r="716" s="23" customFormat="1"/>
    <row r="717" s="23" customFormat="1"/>
    <row r="718" s="23" customFormat="1"/>
    <row r="719" s="23" customFormat="1"/>
    <row r="720" s="23" customFormat="1"/>
    <row r="721" s="23" customFormat="1"/>
    <row r="722" s="23" customFormat="1"/>
    <row r="723" s="23" customFormat="1"/>
    <row r="724" s="23" customFormat="1"/>
    <row r="725" s="23" customFormat="1"/>
    <row r="726" s="23" customFormat="1"/>
    <row r="727" s="23" customFormat="1"/>
    <row r="728" s="23" customFormat="1"/>
    <row r="729" s="23" customFormat="1"/>
    <row r="730" s="23" customFormat="1"/>
    <row r="731" s="23" customFormat="1"/>
    <row r="732" s="23" customFormat="1"/>
    <row r="733" s="23" customFormat="1"/>
    <row r="734" s="23" customFormat="1"/>
    <row r="735" s="23" customFormat="1"/>
    <row r="736" s="23" customFormat="1"/>
    <row r="737" s="23" customFormat="1"/>
    <row r="738" s="23" customFormat="1"/>
    <row r="739" s="23" customFormat="1"/>
    <row r="740" s="23" customFormat="1"/>
    <row r="741" s="23" customFormat="1"/>
    <row r="742" s="23" customFormat="1"/>
    <row r="743" s="23" customFormat="1"/>
    <row r="744" s="23" customFormat="1"/>
    <row r="745" s="23" customFormat="1"/>
    <row r="746" s="23" customFormat="1"/>
    <row r="747" s="23" customFormat="1"/>
    <row r="748" s="23" customFormat="1"/>
    <row r="749" s="23" customFormat="1"/>
    <row r="750" s="23" customFormat="1"/>
    <row r="751" s="23" customFormat="1"/>
    <row r="752" s="23" customFormat="1"/>
    <row r="753" s="23" customFormat="1"/>
    <row r="754" s="23" customFormat="1"/>
    <row r="755" s="23" customFormat="1"/>
    <row r="756" s="23" customFormat="1"/>
    <row r="757" s="23" customFormat="1"/>
    <row r="758" s="23" customFormat="1"/>
    <row r="759" s="23" customFormat="1"/>
    <row r="760" s="23" customFormat="1"/>
    <row r="761" s="23" customFormat="1"/>
    <row r="762" s="23" customFormat="1"/>
    <row r="763" s="23" customFormat="1"/>
    <row r="764" s="23" customFormat="1"/>
    <row r="765" s="23" customFormat="1"/>
    <row r="766" s="23" customFormat="1"/>
    <row r="767" s="23" customFormat="1"/>
    <row r="768" s="23" customFormat="1"/>
    <row r="769" s="23" customFormat="1"/>
    <row r="770" s="23" customFormat="1"/>
    <row r="771" s="23" customFormat="1"/>
    <row r="772" s="23" customFormat="1"/>
    <row r="773" s="23" customFormat="1"/>
    <row r="774" s="23" customFormat="1"/>
    <row r="775" s="23" customFormat="1"/>
    <row r="776" s="23" customFormat="1"/>
    <row r="777" s="23" customFormat="1"/>
    <row r="778" s="23" customFormat="1"/>
    <row r="779" s="23" customFormat="1"/>
    <row r="780" s="23" customFormat="1"/>
    <row r="781" s="23" customFormat="1"/>
    <row r="782" s="23" customFormat="1"/>
    <row r="783" s="23" customFormat="1"/>
    <row r="784" s="23" customFormat="1"/>
    <row r="785" s="23" customFormat="1"/>
    <row r="786" s="23" customFormat="1"/>
    <row r="787" s="23" customFormat="1"/>
    <row r="788" s="23" customFormat="1"/>
    <row r="789" s="23" customFormat="1"/>
    <row r="790" s="23" customFormat="1"/>
    <row r="791" s="23" customFormat="1"/>
    <row r="792" s="23" customFormat="1"/>
    <row r="793" s="23" customFormat="1"/>
    <row r="794" s="23" customFormat="1"/>
    <row r="795" s="23" customFormat="1"/>
    <row r="796" s="23" customFormat="1"/>
    <row r="797" s="23" customFormat="1"/>
    <row r="798" s="23" customFormat="1"/>
    <row r="799" s="23" customFormat="1"/>
    <row r="800" s="23" customFormat="1"/>
    <row r="801" s="23" customFormat="1"/>
    <row r="802" s="23" customFormat="1"/>
    <row r="803" s="23" customFormat="1"/>
    <row r="804" s="23" customFormat="1"/>
    <row r="805" s="23" customFormat="1"/>
    <row r="806" s="23" customFormat="1"/>
    <row r="807" s="23" customFormat="1"/>
    <row r="808" s="23" customFormat="1"/>
    <row r="809" s="23" customFormat="1"/>
    <row r="810" s="23" customFormat="1"/>
    <row r="811" s="23" customFormat="1"/>
    <row r="812" s="23" customFormat="1"/>
    <row r="813" s="23" customFormat="1"/>
    <row r="814" s="23" customFormat="1"/>
    <row r="815" s="23" customFormat="1"/>
    <row r="816" s="23" customFormat="1"/>
    <row r="817" s="23" customFormat="1"/>
    <row r="818" s="23" customFormat="1"/>
    <row r="819" s="23" customFormat="1"/>
    <row r="820" s="23" customFormat="1"/>
    <row r="821" s="23" customFormat="1"/>
    <row r="822" s="23" customFormat="1"/>
    <row r="823" s="23" customFormat="1"/>
    <row r="824" s="23" customFormat="1"/>
    <row r="825" s="23" customFormat="1"/>
    <row r="826" s="23" customFormat="1"/>
    <row r="827" s="23" customFormat="1"/>
    <row r="828" s="23" customFormat="1"/>
    <row r="829" s="23" customFormat="1"/>
    <row r="830" s="23" customFormat="1"/>
    <row r="831" s="23" customFormat="1"/>
    <row r="832" s="23" customFormat="1"/>
    <row r="833" s="23" customFormat="1"/>
    <row r="834" s="23" customFormat="1"/>
    <row r="835" s="23" customFormat="1"/>
    <row r="836" s="23" customFormat="1"/>
    <row r="837" s="23" customFormat="1"/>
    <row r="838" s="23" customFormat="1"/>
    <row r="839" s="23" customFormat="1"/>
    <row r="840" s="23" customFormat="1"/>
    <row r="841" s="23" customFormat="1"/>
    <row r="842" s="23" customFormat="1"/>
    <row r="843" s="23" customFormat="1"/>
    <row r="844" s="23" customFormat="1"/>
    <row r="845" s="23" customFormat="1"/>
    <row r="846" s="23" customFormat="1"/>
    <row r="847" s="23" customFormat="1"/>
    <row r="848" s="23" customFormat="1"/>
    <row r="849" s="23" customFormat="1"/>
    <row r="850" s="23" customFormat="1"/>
    <row r="851" s="23" customFormat="1"/>
    <row r="852" s="23" customFormat="1"/>
    <row r="853" s="23" customFormat="1"/>
    <row r="854" s="23" customFormat="1"/>
    <row r="855" s="23" customFormat="1"/>
    <row r="856" s="23" customFormat="1"/>
    <row r="857" s="23" customFormat="1"/>
    <row r="858" s="23" customFormat="1"/>
    <row r="859" s="23" customFormat="1"/>
    <row r="860" s="23" customFormat="1"/>
    <row r="861" s="23" customFormat="1"/>
    <row r="862" s="23" customFormat="1"/>
    <row r="863" s="23" customFormat="1"/>
    <row r="864" s="23" customFormat="1"/>
    <row r="865" s="23" customFormat="1"/>
    <row r="866" s="23" customFormat="1"/>
    <row r="867" s="23" customFormat="1"/>
    <row r="868" s="23" customFormat="1"/>
    <row r="869" s="23" customFormat="1"/>
    <row r="870" s="23" customFormat="1"/>
    <row r="871" s="23" customFormat="1"/>
    <row r="872" s="23" customFormat="1"/>
    <row r="873" s="23" customFormat="1"/>
    <row r="874" s="23" customFormat="1"/>
    <row r="875" s="23" customFormat="1"/>
    <row r="876" s="23" customFormat="1"/>
    <row r="877" s="23" customFormat="1"/>
    <row r="878" s="23" customFormat="1"/>
    <row r="879" s="23" customFormat="1"/>
    <row r="880" s="23" customFormat="1"/>
    <row r="881" s="23" customFormat="1"/>
    <row r="882" s="23" customFormat="1"/>
    <row r="883" s="23" customFormat="1"/>
    <row r="884" s="23" customFormat="1"/>
    <row r="885" s="23" customFormat="1"/>
    <row r="886" s="23" customFormat="1"/>
    <row r="887" s="23" customFormat="1"/>
    <row r="888" s="23" customFormat="1"/>
    <row r="889" s="23" customFormat="1"/>
    <row r="890" s="23" customFormat="1"/>
    <row r="891" s="23" customFormat="1"/>
    <row r="892" s="23" customFormat="1"/>
    <row r="893" s="23" customFormat="1"/>
    <row r="894" s="23" customFormat="1"/>
    <row r="895" s="23" customFormat="1"/>
    <row r="896" s="23" customFormat="1"/>
    <row r="897" s="23" customFormat="1"/>
    <row r="898" s="23" customFormat="1"/>
    <row r="899" s="23" customFormat="1"/>
    <row r="900" s="23" customFormat="1"/>
    <row r="901" s="23" customFormat="1"/>
    <row r="902" s="23" customFormat="1"/>
    <row r="903" s="23" customFormat="1"/>
    <row r="904" s="23" customFormat="1"/>
    <row r="905" s="23" customFormat="1"/>
    <row r="906" s="23" customFormat="1"/>
    <row r="907" s="23" customFormat="1"/>
    <row r="908" s="23" customFormat="1"/>
    <row r="909" s="23" customFormat="1"/>
    <row r="910" s="23" customFormat="1"/>
    <row r="911" s="23" customFormat="1"/>
    <row r="912" s="23" customFormat="1"/>
    <row r="913" s="23" customFormat="1"/>
    <row r="914" s="23" customFormat="1"/>
    <row r="915" s="23" customFormat="1"/>
    <row r="916" s="23" customFormat="1"/>
    <row r="917" s="23" customFormat="1"/>
    <row r="918" s="23" customFormat="1"/>
    <row r="919" s="23" customFormat="1"/>
    <row r="920" s="23" customFormat="1"/>
    <row r="921" s="23" customFormat="1"/>
    <row r="922" s="23" customFormat="1"/>
    <row r="923" s="23" customFormat="1"/>
    <row r="924" s="23" customFormat="1"/>
    <row r="925" s="23" customFormat="1"/>
    <row r="926" s="23" customFormat="1"/>
    <row r="927" s="23" customFormat="1"/>
    <row r="928" s="23" customFormat="1"/>
    <row r="929" s="23" customFormat="1"/>
    <row r="930" s="23" customFormat="1"/>
    <row r="931" s="23" customFormat="1"/>
    <row r="932" s="23" customFormat="1"/>
    <row r="933" s="23" customFormat="1"/>
    <row r="934" s="23" customFormat="1"/>
    <row r="935" s="23" customFormat="1"/>
    <row r="936" s="23" customFormat="1"/>
    <row r="937" s="23" customFormat="1"/>
    <row r="938" s="23" customFormat="1"/>
    <row r="939" s="23" customFormat="1"/>
    <row r="940" s="23" customFormat="1"/>
    <row r="941" s="23" customFormat="1"/>
    <row r="942" s="23" customFormat="1"/>
    <row r="943" s="23" customFormat="1"/>
    <row r="944" s="23" customFormat="1"/>
    <row r="945" s="23" customFormat="1"/>
    <row r="946" s="23" customFormat="1"/>
    <row r="947" s="23" customFormat="1"/>
    <row r="948" s="23" customFormat="1"/>
    <row r="949" s="23" customFormat="1"/>
    <row r="950" s="23" customFormat="1"/>
    <row r="951" s="23" customFormat="1"/>
    <row r="952" s="23" customFormat="1"/>
    <row r="953" s="23" customFormat="1"/>
    <row r="954" s="23" customFormat="1"/>
    <row r="955" s="23" customFormat="1"/>
    <row r="956" s="23" customFormat="1"/>
    <row r="957" s="23" customFormat="1"/>
    <row r="958" s="23" customFormat="1"/>
    <row r="959" s="23" customFormat="1"/>
    <row r="960" s="23" customFormat="1"/>
    <row r="961" s="23" customFormat="1"/>
    <row r="962" s="23" customFormat="1"/>
    <row r="963" s="23" customFormat="1"/>
    <row r="964" s="23" customFormat="1"/>
    <row r="965" s="23" customFormat="1"/>
    <row r="966" s="23" customFormat="1"/>
    <row r="967" s="23" customFormat="1"/>
    <row r="968" s="23" customFormat="1"/>
    <row r="969" s="23" customFormat="1"/>
    <row r="970" s="23" customFormat="1"/>
    <row r="971" s="23" customFormat="1"/>
    <row r="972" s="23" customFormat="1"/>
    <row r="973" s="23" customFormat="1"/>
    <row r="974" s="23" customFormat="1"/>
    <row r="975" s="23" customFormat="1"/>
    <row r="976" s="23" customFormat="1"/>
    <row r="977" s="23" customFormat="1"/>
    <row r="978" s="23" customFormat="1"/>
    <row r="979" s="23" customFormat="1"/>
    <row r="980" s="23" customFormat="1"/>
    <row r="981" s="23" customFormat="1"/>
    <row r="982" s="23" customFormat="1"/>
    <row r="983" s="23" customFormat="1"/>
    <row r="984" s="23" customFormat="1"/>
    <row r="985" s="23" customFormat="1"/>
    <row r="986" s="23" customFormat="1"/>
    <row r="987" s="23" customFormat="1"/>
    <row r="988" s="23" customFormat="1"/>
    <row r="989" s="23" customFormat="1"/>
    <row r="990" s="23" customFormat="1"/>
    <row r="991" s="23" customFormat="1"/>
    <row r="992" s="23" customFormat="1"/>
    <row r="993" s="23" customFormat="1"/>
    <row r="994" s="23" customFormat="1"/>
    <row r="995" s="23" customFormat="1"/>
    <row r="996" s="23" customFormat="1"/>
    <row r="997" s="23" customFormat="1"/>
    <row r="998" s="23" customFormat="1"/>
    <row r="999" s="23" customFormat="1"/>
    <row r="1000" s="23" customFormat="1"/>
    <row r="1001" s="23" customFormat="1"/>
    <row r="1002" s="23" customFormat="1"/>
    <row r="1003" s="23" customFormat="1"/>
    <row r="1004" s="23" customFormat="1"/>
    <row r="1005" s="23" customFormat="1"/>
    <row r="1006" s="23" customFormat="1"/>
    <row r="1007" s="23" customFormat="1"/>
    <row r="1008" s="23" customFormat="1"/>
    <row r="1009" s="23" customFormat="1"/>
    <row r="1010" s="23" customFormat="1"/>
    <row r="1011" s="23" customFormat="1"/>
    <row r="1012" s="23" customFormat="1"/>
    <row r="1013" s="23" customFormat="1"/>
    <row r="1014" s="23" customFormat="1"/>
    <row r="1015" s="23" customFormat="1"/>
    <row r="1016" s="23" customFormat="1"/>
    <row r="1017" s="23" customFormat="1"/>
    <row r="1018" s="23" customFormat="1"/>
    <row r="1019" s="23" customFormat="1"/>
    <row r="1020" s="23" customFormat="1"/>
    <row r="1021" s="23" customFormat="1"/>
    <row r="1022" s="23" customFormat="1"/>
    <row r="1023" s="23" customFormat="1"/>
    <row r="1024" s="23" customFormat="1"/>
    <row r="1025" s="23" customFormat="1"/>
    <row r="1026" s="23" customFormat="1"/>
    <row r="1027" s="23" customFormat="1"/>
    <row r="1028" s="23" customFormat="1"/>
    <row r="1029" s="23" customFormat="1"/>
    <row r="1030" s="23" customFormat="1"/>
    <row r="1031" s="23" customFormat="1"/>
    <row r="1032" s="23" customFormat="1"/>
    <row r="1033" s="23" customFormat="1"/>
    <row r="1034" s="23" customFormat="1"/>
    <row r="1035" s="23" customFormat="1"/>
    <row r="1036" s="23" customFormat="1"/>
    <row r="1037" s="23" customFormat="1"/>
    <row r="1038" s="23" customFormat="1"/>
    <row r="1039" s="23" customFormat="1"/>
    <row r="1040" s="23" customFormat="1"/>
    <row r="1041" s="23" customFormat="1"/>
    <row r="1042" s="23" customFormat="1"/>
    <row r="1043" s="23" customFormat="1"/>
    <row r="1044" s="23" customFormat="1"/>
    <row r="1045" s="23" customFormat="1"/>
    <row r="1046" s="23" customFormat="1"/>
    <row r="1047" s="23" customFormat="1"/>
    <row r="1048" s="23" customFormat="1"/>
    <row r="1049" s="23" customFormat="1"/>
    <row r="1050" s="23" customFormat="1"/>
    <row r="1051" s="23" customFormat="1"/>
    <row r="1052" s="23" customFormat="1"/>
    <row r="1053" s="23" customFormat="1"/>
    <row r="1054" s="23" customFormat="1"/>
    <row r="1055" s="23" customFormat="1"/>
    <row r="1056" s="23" customFormat="1"/>
    <row r="1057" s="23" customFormat="1"/>
    <row r="1058" s="23" customFormat="1"/>
    <row r="1059" s="23" customFormat="1"/>
    <row r="1060" s="23" customFormat="1"/>
    <row r="1061" s="23" customFormat="1"/>
    <row r="1062" s="23" customFormat="1"/>
    <row r="1063" s="23" customFormat="1"/>
    <row r="1064" s="23" customFormat="1"/>
    <row r="1065" s="23" customFormat="1"/>
    <row r="1066" s="23" customFormat="1"/>
    <row r="1067" s="23" customFormat="1"/>
    <row r="1068" s="23" customFormat="1"/>
    <row r="1069" s="23" customFormat="1"/>
    <row r="1070" s="23" customFormat="1"/>
    <row r="1071" s="23" customFormat="1"/>
    <row r="1072" s="23" customFormat="1"/>
    <row r="1073" s="23" customFormat="1"/>
    <row r="1074" s="23" customFormat="1"/>
    <row r="1075" s="23" customFormat="1"/>
    <row r="1076" s="23" customFormat="1"/>
    <row r="1077" s="23" customFormat="1"/>
    <row r="1078" s="23" customFormat="1"/>
    <row r="1079" s="23" customFormat="1"/>
    <row r="1080" s="23" customFormat="1"/>
    <row r="1081" s="23" customFormat="1"/>
    <row r="1082" s="23" customFormat="1"/>
    <row r="1083" s="23" customFormat="1"/>
    <row r="1084" s="23" customFormat="1"/>
    <row r="1085" s="23" customFormat="1"/>
    <row r="1086" s="23" customFormat="1"/>
    <row r="1087" s="23" customFormat="1"/>
    <row r="1088" s="23" customFormat="1"/>
    <row r="1089" s="23" customFormat="1"/>
    <row r="1090" s="23" customFormat="1"/>
    <row r="1091" s="23" customFormat="1"/>
    <row r="1092" s="23" customFormat="1"/>
    <row r="1093" s="23" customFormat="1"/>
    <row r="1094" s="23" customFormat="1"/>
    <row r="1095" s="23" customFormat="1"/>
    <row r="1096" s="23" customFormat="1"/>
    <row r="1097" s="23" customFormat="1"/>
    <row r="1098" s="23" customFormat="1"/>
    <row r="1099" s="23" customFormat="1"/>
    <row r="1100" s="23" customFormat="1"/>
    <row r="1101" s="23" customFormat="1"/>
    <row r="1102" s="23" customFormat="1"/>
    <row r="1103" s="23" customFormat="1"/>
    <row r="1104" s="23" customFormat="1"/>
    <row r="1105" s="23" customFormat="1"/>
    <row r="1106" s="23" customFormat="1"/>
    <row r="1107" s="23" customFormat="1"/>
    <row r="1108" s="23" customFormat="1"/>
    <row r="1109" s="23" customFormat="1"/>
    <row r="1110" s="23" customFormat="1"/>
    <row r="1111" s="23" customFormat="1"/>
    <row r="1112" s="23" customFormat="1"/>
    <row r="1113" s="23" customFormat="1"/>
    <row r="1114" s="23" customFormat="1"/>
    <row r="1115" s="23" customFormat="1"/>
    <row r="1116" s="23" customFormat="1"/>
    <row r="1117" s="23" customFormat="1"/>
    <row r="1118" s="23" customFormat="1"/>
    <row r="1119" s="23" customFormat="1"/>
    <row r="1120" s="23" customFormat="1"/>
    <row r="1121" s="23" customFormat="1"/>
    <row r="1122" s="23" customFormat="1"/>
    <row r="1123" s="23" customFormat="1"/>
    <row r="1124" s="23" customFormat="1"/>
    <row r="1125" s="23" customFormat="1"/>
    <row r="1126" s="23" customFormat="1"/>
    <row r="1127" s="23" customFormat="1"/>
    <row r="1128" s="23" customFormat="1"/>
    <row r="1129" s="23" customFormat="1"/>
    <row r="1130" s="23" customFormat="1"/>
    <row r="1131" s="23" customFormat="1"/>
    <row r="1132" s="23" customFormat="1"/>
    <row r="1133" s="23" customFormat="1"/>
    <row r="1134" s="23" customFormat="1"/>
    <row r="1135" s="23" customFormat="1"/>
    <row r="1136" s="23" customFormat="1"/>
    <row r="1137" s="23" customFormat="1"/>
    <row r="1138" s="23" customFormat="1"/>
    <row r="1139" s="23" customFormat="1"/>
    <row r="1140" s="23" customFormat="1"/>
    <row r="1141" s="23" customFormat="1"/>
    <row r="1142" s="23" customFormat="1"/>
    <row r="1143" s="23" customFormat="1"/>
    <row r="1144" s="23" customFormat="1"/>
    <row r="1145" s="23" customFormat="1"/>
    <row r="1146" s="23" customFormat="1"/>
    <row r="1147" s="23" customFormat="1"/>
    <row r="1148" s="23" customFormat="1"/>
    <row r="1149" s="23" customFormat="1"/>
    <row r="1150" s="23" customFormat="1"/>
    <row r="1151" s="23" customFormat="1"/>
    <row r="1152" s="23" customFormat="1"/>
    <row r="1153" s="23" customFormat="1"/>
    <row r="1154" s="23" customFormat="1"/>
    <row r="1155" s="23" customFormat="1"/>
    <row r="1156" s="23" customFormat="1"/>
    <row r="1157" s="23" customFormat="1"/>
    <row r="1158" s="23" customFormat="1"/>
    <row r="1159" s="23" customFormat="1"/>
    <row r="1160" s="23" customFormat="1"/>
    <row r="1161" s="23" customFormat="1"/>
    <row r="1162" s="23" customFormat="1"/>
    <row r="1163" s="23" customFormat="1"/>
    <row r="1164" s="23" customFormat="1"/>
    <row r="1165" s="23" customFormat="1"/>
    <row r="1166" s="23" customFormat="1"/>
    <row r="1167" s="23" customFormat="1"/>
    <row r="1168" s="23" customFormat="1"/>
    <row r="1169" s="23" customFormat="1"/>
    <row r="1170" s="23" customFormat="1"/>
    <row r="1171" s="23" customFormat="1"/>
    <row r="1172" s="23" customFormat="1"/>
    <row r="1173" s="23" customFormat="1"/>
    <row r="1174" s="23" customFormat="1"/>
    <row r="1175" s="23" customFormat="1"/>
    <row r="1176" s="23" customFormat="1"/>
    <row r="1177" s="23" customFormat="1"/>
    <row r="1178" s="23" customFormat="1"/>
    <row r="1179" s="23" customFormat="1"/>
    <row r="1180" s="23" customFormat="1"/>
    <row r="1181" s="23" customFormat="1"/>
    <row r="1182" s="23" customFormat="1"/>
    <row r="1183" s="23" customFormat="1"/>
    <row r="1184" s="23" customFormat="1"/>
    <row r="1185" s="23" customFormat="1"/>
    <row r="1186" s="23" customFormat="1"/>
    <row r="1187" s="23" customFormat="1"/>
    <row r="1188" s="23" customFormat="1"/>
    <row r="1189" s="23" customFormat="1"/>
    <row r="1190" s="23" customFormat="1"/>
    <row r="1191" s="23" customFormat="1"/>
    <row r="1192" s="23" customFormat="1"/>
    <row r="1193" s="23" customFormat="1"/>
    <row r="1194" s="23" customFormat="1"/>
    <row r="1195" s="23" customFormat="1"/>
    <row r="1196" s="23" customFormat="1"/>
    <row r="1197" s="23" customFormat="1"/>
    <row r="1198" s="23" customFormat="1"/>
    <row r="1199" s="23" customFormat="1"/>
    <row r="1200" s="23" customFormat="1"/>
    <row r="1201" s="23" customFormat="1"/>
    <row r="1202" s="23" customFormat="1"/>
    <row r="1203" s="23" customFormat="1"/>
    <row r="1204" s="23" customFormat="1"/>
    <row r="1205" s="23" customFormat="1"/>
    <row r="1206" s="23" customFormat="1"/>
    <row r="1207" s="23" customFormat="1"/>
    <row r="1208" s="23" customFormat="1"/>
    <row r="1209" s="23" customFormat="1"/>
    <row r="1210" s="23" customFormat="1"/>
    <row r="1211" s="23" customFormat="1"/>
    <row r="1212" s="23" customFormat="1"/>
    <row r="1213" s="23" customFormat="1"/>
    <row r="1214" s="23" customFormat="1"/>
    <row r="1215" s="23" customFormat="1"/>
    <row r="1216" s="23" customFormat="1"/>
    <row r="1217" s="23" customFormat="1"/>
    <row r="1218" s="23" customFormat="1"/>
    <row r="1219" s="23" customFormat="1"/>
    <row r="1220" s="23" customFormat="1"/>
    <row r="1221" s="23" customFormat="1"/>
    <row r="1222" s="23" customFormat="1"/>
    <row r="1223" s="23" customFormat="1"/>
    <row r="1224" s="23" customFormat="1"/>
    <row r="1225" s="23" customFormat="1"/>
    <row r="1226" s="23" customFormat="1"/>
    <row r="1227" s="23" customFormat="1"/>
    <row r="1228" s="23" customFormat="1"/>
    <row r="1229" s="23" customFormat="1"/>
    <row r="1230" s="23" customFormat="1"/>
    <row r="1231" s="23" customFormat="1"/>
    <row r="1232" s="23" customFormat="1"/>
    <row r="1233" s="23" customFormat="1"/>
    <row r="1234" s="23" customFormat="1"/>
    <row r="1235" s="23" customFormat="1"/>
    <row r="1236" s="23" customFormat="1"/>
    <row r="1237" s="23" customFormat="1"/>
    <row r="1238" s="23" customFormat="1"/>
    <row r="1239" s="23" customFormat="1"/>
    <row r="1240" s="23" customFormat="1"/>
    <row r="1241" s="23" customFormat="1"/>
    <row r="1242" s="23" customFormat="1"/>
    <row r="1243" s="23" customFormat="1"/>
    <row r="1244" s="23" customFormat="1"/>
    <row r="1245" s="23" customFormat="1"/>
    <row r="1246" s="23" customFormat="1"/>
    <row r="1247" s="23" customFormat="1"/>
    <row r="1248" s="23" customFormat="1"/>
    <row r="1249" s="23" customFormat="1"/>
    <row r="1250" s="23" customFormat="1"/>
    <row r="1251" s="23" customFormat="1"/>
    <row r="1252" s="23" customFormat="1"/>
    <row r="1253" s="23" customFormat="1"/>
    <row r="1254" s="23" customFormat="1"/>
    <row r="1255" s="23" customFormat="1"/>
    <row r="1256" s="23" customFormat="1"/>
    <row r="1257" s="23" customFormat="1"/>
    <row r="1258" s="23" customFormat="1"/>
    <row r="1259" s="23" customFormat="1"/>
    <row r="1260" s="23" customFormat="1"/>
    <row r="1261" s="23" customFormat="1"/>
    <row r="1262" s="23" customFormat="1"/>
    <row r="1263" s="23" customFormat="1"/>
    <row r="1264" s="23" customFormat="1"/>
    <row r="1265" s="23" customFormat="1"/>
    <row r="1266" s="23" customFormat="1"/>
    <row r="1267" s="23" customFormat="1"/>
    <row r="1268" s="23" customFormat="1"/>
    <row r="1269" s="23" customFormat="1"/>
    <row r="1270" s="23" customFormat="1"/>
    <row r="1271" s="23" customFormat="1"/>
    <row r="1272" s="23" customFormat="1"/>
    <row r="1273" s="23" customFormat="1"/>
    <row r="1274" s="23" customFormat="1"/>
    <row r="1275" s="23" customFormat="1"/>
    <row r="1276" s="23" customFormat="1"/>
    <row r="1277" s="23" customFormat="1"/>
    <row r="1278" s="23" customFormat="1"/>
    <row r="1279" s="23" customFormat="1"/>
    <row r="1280" s="23" customFormat="1"/>
    <row r="1281" s="23" customFormat="1"/>
    <row r="1282" s="23" customFormat="1"/>
    <row r="1283" s="23" customFormat="1"/>
    <row r="1284" s="23" customFormat="1"/>
    <row r="1285" s="23" customFormat="1"/>
    <row r="1286" s="23" customFormat="1"/>
    <row r="1287" s="23" customFormat="1"/>
    <row r="1288" s="23" customFormat="1"/>
    <row r="1289" s="23" customFormat="1"/>
    <row r="1290" s="23" customFormat="1"/>
    <row r="1291" s="23" customFormat="1"/>
    <row r="1292" s="23" customFormat="1"/>
    <row r="1293" s="23" customFormat="1"/>
    <row r="1294" s="23" customFormat="1"/>
    <row r="1295" s="23" customFormat="1"/>
    <row r="1296" s="23" customFormat="1"/>
    <row r="1297" s="23" customFormat="1"/>
    <row r="1298" s="23" customFormat="1"/>
    <row r="1299" s="23" customFormat="1"/>
    <row r="1300" s="23" customFormat="1"/>
    <row r="1301" s="23" customFormat="1"/>
    <row r="1302" s="23" customFormat="1"/>
    <row r="1303" s="23" customFormat="1"/>
    <row r="1304" s="23" customFormat="1"/>
    <row r="1305" s="23" customFormat="1"/>
    <row r="1306" s="23" customFormat="1"/>
    <row r="1307" s="23" customFormat="1"/>
    <row r="1308" s="23" customFormat="1"/>
    <row r="1309" s="23" customFormat="1"/>
    <row r="1310" s="23" customFormat="1"/>
    <row r="1311" s="23" customFormat="1"/>
    <row r="1312" s="23" customFormat="1"/>
    <row r="1313" s="23" customFormat="1"/>
    <row r="1314" s="23" customFormat="1"/>
    <row r="1315" s="23" customFormat="1"/>
    <row r="1316" s="23" customFormat="1"/>
    <row r="1317" s="23" customFormat="1"/>
    <row r="1318" s="23" customFormat="1"/>
    <row r="1319" s="23" customFormat="1"/>
    <row r="1320" s="23" customFormat="1"/>
    <row r="1321" s="23" customFormat="1"/>
    <row r="1322" s="23" customFormat="1"/>
    <row r="1323" s="23" customFormat="1"/>
    <row r="1324" s="23" customFormat="1"/>
    <row r="1325" s="23" customFormat="1"/>
    <row r="1326" s="23" customFormat="1"/>
    <row r="1327" s="23" customFormat="1"/>
    <row r="1328" s="23" customFormat="1"/>
    <row r="1329" s="23" customFormat="1"/>
    <row r="1330" s="23" customFormat="1"/>
    <row r="1331" s="23" customFormat="1"/>
    <row r="1332" s="23" customFormat="1"/>
    <row r="1333" s="23" customFormat="1"/>
    <row r="1334" s="23" customFormat="1"/>
    <row r="1335" s="23" customFormat="1"/>
    <row r="1336" s="23" customFormat="1"/>
    <row r="1337" s="23" customFormat="1"/>
    <row r="1338" s="23" customFormat="1"/>
    <row r="1339" s="23" customFormat="1"/>
    <row r="1340" s="23" customFormat="1"/>
    <row r="1341" s="23" customFormat="1"/>
    <row r="1342" s="23" customFormat="1"/>
    <row r="1343" s="23" customFormat="1"/>
    <row r="1344" s="23" customFormat="1"/>
    <row r="1345" s="23" customFormat="1"/>
    <row r="1346" s="23" customFormat="1"/>
    <row r="1347" s="23" customFormat="1"/>
    <row r="1348" s="23" customFormat="1"/>
    <row r="1349" s="23" customFormat="1"/>
    <row r="1350" s="23" customFormat="1"/>
    <row r="1351" s="23" customFormat="1"/>
    <row r="1352" s="23" customFormat="1"/>
    <row r="1353" s="23" customFormat="1"/>
    <row r="1354" s="23" customFormat="1"/>
    <row r="1355" s="23" customFormat="1"/>
    <row r="1356" s="23" customFormat="1"/>
    <row r="1357" s="23" customFormat="1"/>
    <row r="1358" s="23" customFormat="1"/>
    <row r="1359" s="23" customFormat="1"/>
    <row r="1360" s="23" customFormat="1"/>
    <row r="1361" s="23" customFormat="1"/>
    <row r="1362" s="23" customFormat="1"/>
    <row r="1363" s="23" customFormat="1"/>
    <row r="1364" s="23" customFormat="1"/>
    <row r="1365" s="23" customFormat="1"/>
    <row r="1366" s="23" customFormat="1"/>
    <row r="1367" s="23" customFormat="1"/>
    <row r="1368" s="23" customFormat="1"/>
    <row r="1369" s="23" customFormat="1"/>
    <row r="1370" s="23" customFormat="1"/>
    <row r="1371" s="23" customFormat="1"/>
    <row r="1372" s="23" customFormat="1"/>
    <row r="1373" s="23" customFormat="1"/>
    <row r="1374" s="23" customFormat="1"/>
    <row r="1375" s="23" customFormat="1"/>
    <row r="1376" s="23" customFormat="1"/>
    <row r="1377" s="23" customFormat="1"/>
    <row r="1378" s="23" customFormat="1"/>
    <row r="1379" s="23" customFormat="1"/>
    <row r="1380" s="23" customFormat="1"/>
    <row r="1381" s="23" customFormat="1"/>
    <row r="1382" s="23" customFormat="1"/>
    <row r="1383" s="23" customFormat="1"/>
    <row r="1384" s="23" customFormat="1"/>
    <row r="1385" s="23" customFormat="1"/>
    <row r="1386" s="23" customFormat="1"/>
    <row r="1387" s="23" customFormat="1"/>
    <row r="1388" s="23" customFormat="1"/>
    <row r="1389" s="23" customFormat="1"/>
    <row r="1390" s="23" customFormat="1"/>
    <row r="1391" s="23" customFormat="1"/>
    <row r="1392" s="23" customFormat="1"/>
    <row r="1393" s="23" customFormat="1"/>
    <row r="1394" s="23" customFormat="1"/>
    <row r="1395" s="23" customFormat="1"/>
    <row r="1396" s="23" customFormat="1"/>
    <row r="1397" s="23" customFormat="1"/>
    <row r="1398" s="23" customFormat="1"/>
    <row r="1399" s="23" customFormat="1"/>
    <row r="1400" s="23" customFormat="1"/>
    <row r="1401" s="23" customFormat="1"/>
    <row r="1402" s="23" customFormat="1"/>
    <row r="1403" s="23" customFormat="1"/>
    <row r="1404" s="23" customFormat="1"/>
    <row r="1405" s="23" customFormat="1"/>
    <row r="1406" s="23" customFormat="1"/>
    <row r="1407" s="23" customFormat="1"/>
    <row r="1408" s="23" customFormat="1"/>
    <row r="1409" s="23" customFormat="1"/>
    <row r="1410" s="23" customFormat="1"/>
    <row r="1411" s="23" customFormat="1"/>
    <row r="1412" s="23" customFormat="1"/>
    <row r="1413" s="23" customFormat="1"/>
    <row r="1414" s="23" customFormat="1"/>
    <row r="1415" s="23" customFormat="1"/>
    <row r="1416" s="23" customFormat="1"/>
    <row r="1417" s="23" customFormat="1"/>
    <row r="1418" s="23" customFormat="1"/>
    <row r="1419" s="23" customFormat="1"/>
    <row r="1420" s="23" customFormat="1"/>
    <row r="1421" s="23" customFormat="1"/>
    <row r="1422" s="23" customFormat="1"/>
    <row r="1423" s="23" customFormat="1"/>
    <row r="1424" s="23" customFormat="1"/>
    <row r="1425" s="23" customFormat="1"/>
    <row r="1426" s="23" customFormat="1"/>
    <row r="1427" s="23" customFormat="1"/>
    <row r="1428" s="23" customFormat="1"/>
    <row r="1429" s="23" customFormat="1"/>
    <row r="1430" s="23" customFormat="1"/>
    <row r="1431" s="23" customFormat="1"/>
    <row r="1432" s="23" customFormat="1"/>
    <row r="1433" s="23" customFormat="1"/>
    <row r="1434" s="23" customFormat="1"/>
    <row r="1435" s="23" customFormat="1"/>
    <row r="1436" s="23" customFormat="1"/>
    <row r="1437" s="23" customFormat="1"/>
    <row r="1438" s="23" customFormat="1"/>
    <row r="1439" s="23" customFormat="1"/>
    <row r="1440" s="23" customFormat="1"/>
    <row r="1441" s="23" customFormat="1"/>
    <row r="1442" s="23" customFormat="1"/>
    <row r="1443" s="23" customFormat="1"/>
    <row r="1444" s="23" customFormat="1"/>
    <row r="1445" s="23" customFormat="1"/>
    <row r="1446" s="23" customFormat="1"/>
    <row r="1447" s="23" customFormat="1"/>
    <row r="1448" s="23" customFormat="1"/>
    <row r="1449" s="23" customFormat="1"/>
    <row r="1450" s="23" customFormat="1"/>
    <row r="1451" s="23" customFormat="1"/>
    <row r="1452" s="23" customFormat="1"/>
    <row r="1453" s="23" customFormat="1"/>
    <row r="1454" s="23" customFormat="1"/>
    <row r="1455" s="23" customFormat="1"/>
    <row r="1456" s="23" customFormat="1"/>
    <row r="1457" s="23" customFormat="1"/>
    <row r="1458" s="23" customFormat="1"/>
    <row r="1459" s="23" customFormat="1"/>
    <row r="1460" s="23" customFormat="1"/>
    <row r="1461" s="23" customFormat="1"/>
    <row r="1462" s="23" customFormat="1"/>
    <row r="1463" s="23" customFormat="1"/>
    <row r="1464" s="23" customFormat="1"/>
    <row r="1465" s="23" customFormat="1"/>
    <row r="1466" s="23" customFormat="1"/>
    <row r="1467" s="23" customFormat="1"/>
    <row r="1468" s="23" customFormat="1"/>
    <row r="1469" s="23" customFormat="1"/>
    <row r="1470" s="23" customFormat="1"/>
    <row r="1471" s="23" customFormat="1"/>
    <row r="1472" s="23" customFormat="1"/>
    <row r="1473" s="23" customFormat="1"/>
    <row r="1474" s="23" customFormat="1"/>
    <row r="1475" s="23" customFormat="1"/>
    <row r="1476" s="23" customFormat="1"/>
    <row r="1477" s="23" customFormat="1"/>
    <row r="1478" s="23" customFormat="1"/>
    <row r="1479" s="23" customFormat="1"/>
    <row r="1480" s="23" customFormat="1"/>
    <row r="1481" s="23" customFormat="1"/>
    <row r="1482" s="23" customFormat="1"/>
    <row r="1483" s="23" customFormat="1"/>
    <row r="1484" s="23" customFormat="1"/>
    <row r="1485" s="23" customFormat="1"/>
    <row r="1486" s="23" customFormat="1"/>
    <row r="1487" s="23" customFormat="1"/>
    <row r="1488" s="23" customFormat="1"/>
    <row r="1489" s="23" customFormat="1"/>
    <row r="1490" s="23" customFormat="1"/>
    <row r="1491" s="23" customFormat="1"/>
    <row r="1492" s="23" customFormat="1"/>
    <row r="1493" s="23" customFormat="1"/>
    <row r="1494" s="23" customFormat="1"/>
    <row r="1495" s="23" customFormat="1"/>
    <row r="1496" s="23" customFormat="1"/>
    <row r="1497" s="23" customFormat="1"/>
    <row r="1498" s="23" customFormat="1"/>
    <row r="1499" s="23" customFormat="1"/>
    <row r="1500" s="23" customFormat="1"/>
    <row r="1501" s="23" customFormat="1"/>
    <row r="1502" s="23" customFormat="1"/>
    <row r="1503" s="23" customFormat="1"/>
    <row r="1504" s="23" customFormat="1"/>
    <row r="1505" s="23" customFormat="1"/>
    <row r="1506" s="23" customFormat="1"/>
    <row r="1507" s="23" customFormat="1"/>
    <row r="1508" s="23" customFormat="1"/>
    <row r="1509" s="23" customFormat="1"/>
    <row r="1510" s="23" customFormat="1"/>
    <row r="1511" s="23" customFormat="1"/>
    <row r="1512" s="23" customFormat="1"/>
    <row r="1513" s="23" customFormat="1"/>
    <row r="1514" s="23" customFormat="1"/>
    <row r="1515" s="23" customFormat="1"/>
    <row r="1516" s="23" customFormat="1"/>
    <row r="1517" s="23" customFormat="1"/>
    <row r="1518" s="23" customFormat="1"/>
    <row r="1519" s="23" customFormat="1"/>
    <row r="1520" s="23" customFormat="1"/>
    <row r="1521" s="23" customFormat="1"/>
    <row r="1522" s="23" customFormat="1"/>
    <row r="1523" s="23" customFormat="1"/>
    <row r="1524" s="23" customFormat="1"/>
    <row r="1525" s="23" customFormat="1"/>
    <row r="1526" s="23" customFormat="1"/>
    <row r="1527" s="23" customFormat="1"/>
    <row r="1528" s="23" customFormat="1"/>
    <row r="1529" s="23" customFormat="1"/>
    <row r="1530" s="23" customFormat="1"/>
    <row r="1531" s="23" customFormat="1"/>
    <row r="1532" s="23" customFormat="1"/>
    <row r="1533" s="23" customFormat="1"/>
    <row r="1534" s="23" customFormat="1"/>
    <row r="1535" s="23" customFormat="1"/>
    <row r="1536" s="23" customFormat="1"/>
    <row r="1537" s="23" customFormat="1"/>
    <row r="1538" s="23" customFormat="1"/>
    <row r="1539" s="23" customFormat="1"/>
    <row r="1540" s="23" customFormat="1"/>
    <row r="1541" s="23" customFormat="1"/>
    <row r="1542" s="23" customFormat="1"/>
    <row r="1543" s="23" customFormat="1"/>
    <row r="1544" s="23" customFormat="1"/>
    <row r="1545" s="23" customFormat="1"/>
    <row r="1546" s="23" customFormat="1"/>
    <row r="1547" s="23" customFormat="1"/>
    <row r="1548" s="23" customFormat="1"/>
    <row r="1549" s="23" customFormat="1"/>
    <row r="1550" s="23" customFormat="1"/>
    <row r="1551" s="23" customFormat="1"/>
    <row r="1552" s="23" customFormat="1"/>
    <row r="1553" s="23" customFormat="1"/>
    <row r="1554" s="23" customFormat="1"/>
    <row r="1555" s="23" customFormat="1"/>
    <row r="1556" s="23" customFormat="1"/>
    <row r="1557" s="23" customFormat="1"/>
    <row r="1558" s="23" customFormat="1"/>
    <row r="1559" s="23" customFormat="1"/>
    <row r="1560" s="23" customFormat="1"/>
    <row r="1561" s="23" customFormat="1"/>
    <row r="1562" s="23" customFormat="1"/>
    <row r="1563" s="23" customFormat="1"/>
    <row r="1564" s="23" customFormat="1"/>
    <row r="1565" s="23" customFormat="1"/>
    <row r="1566" s="23" customFormat="1"/>
    <row r="1567" s="23" customFormat="1"/>
    <row r="1568" s="23" customFormat="1"/>
    <row r="1569" s="23" customFormat="1"/>
    <row r="1570" s="23" customFormat="1"/>
    <row r="1571" s="23" customFormat="1"/>
    <row r="1572" s="23" customFormat="1"/>
    <row r="1573" s="23" customFormat="1"/>
    <row r="1574" s="23" customFormat="1"/>
    <row r="1575" s="23" customFormat="1"/>
    <row r="1576" s="23" customFormat="1"/>
    <row r="1577" s="23" customFormat="1"/>
    <row r="1578" s="23" customFormat="1"/>
    <row r="1579" s="23" customFormat="1"/>
    <row r="1580" s="23" customFormat="1"/>
    <row r="1581" s="23" customFormat="1"/>
    <row r="1582" s="23" customFormat="1"/>
    <row r="1583" s="23" customFormat="1"/>
    <row r="1584" s="23" customFormat="1"/>
    <row r="1585" s="23" customFormat="1"/>
    <row r="1586" s="23" customFormat="1"/>
    <row r="1587" s="23" customFormat="1"/>
    <row r="1588" s="23" customFormat="1"/>
    <row r="1589" s="23" customFormat="1"/>
    <row r="1590" s="23" customFormat="1"/>
    <row r="1591" s="23" customFormat="1"/>
    <row r="1592" s="23" customFormat="1"/>
    <row r="1593" s="23" customFormat="1"/>
    <row r="1594" s="23" customFormat="1"/>
    <row r="1595" s="23" customFormat="1"/>
    <row r="1596" s="23" customFormat="1"/>
    <row r="1597" s="23" customFormat="1"/>
    <row r="1598" s="23" customFormat="1"/>
    <row r="1599" s="23" customFormat="1"/>
    <row r="1600" s="23" customFormat="1"/>
    <row r="1601" s="23" customFormat="1"/>
    <row r="1602" s="23" customFormat="1"/>
    <row r="1603" s="23" customFormat="1"/>
    <row r="1604" s="23" customFormat="1"/>
    <row r="1605" s="23" customFormat="1"/>
    <row r="1606" s="23" customFormat="1"/>
    <row r="1607" s="23" customFormat="1"/>
    <row r="1608" s="23" customFormat="1"/>
    <row r="1609" s="23" customFormat="1"/>
    <row r="1610" s="23" customFormat="1"/>
    <row r="1611" s="23" customFormat="1"/>
    <row r="1612" s="23" customFormat="1"/>
    <row r="1613" s="23" customFormat="1"/>
    <row r="1614" s="23" customFormat="1"/>
    <row r="1615" s="23" customFormat="1"/>
    <row r="1616" s="23" customFormat="1"/>
    <row r="1617" s="23" customFormat="1"/>
    <row r="1618" s="23" customFormat="1"/>
    <row r="1619" s="23" customFormat="1"/>
    <row r="1620" s="23" customFormat="1"/>
    <row r="1621" s="23" customFormat="1"/>
    <row r="1622" s="23" customFormat="1"/>
    <row r="1623" s="23" customFormat="1"/>
    <row r="1624" s="23" customFormat="1"/>
    <row r="1625" s="23" customFormat="1"/>
    <row r="1626" s="23" customFormat="1"/>
    <row r="1627" s="23" customFormat="1"/>
    <row r="1628" s="23" customFormat="1"/>
    <row r="1629" s="23" customFormat="1"/>
    <row r="1630" s="23" customFormat="1"/>
    <row r="1631" s="23" customFormat="1"/>
    <row r="1632" s="23" customFormat="1"/>
    <row r="1633" s="23" customFormat="1"/>
    <row r="1634" s="23" customFormat="1"/>
    <row r="1635" s="23" customFormat="1"/>
    <row r="1636" s="23" customFormat="1"/>
    <row r="1637" s="23" customFormat="1"/>
    <row r="1638" s="23" customFormat="1"/>
    <row r="1639" s="23" customFormat="1"/>
    <row r="1640" s="23" customFormat="1"/>
    <row r="1641" s="23" customFormat="1"/>
    <row r="1642" s="23" customFormat="1"/>
    <row r="1643" s="23" customFormat="1"/>
    <row r="1644" s="23" customFormat="1"/>
    <row r="1645" s="23" customFormat="1"/>
    <row r="1646" s="23" customFormat="1"/>
    <row r="1647" s="23" customFormat="1"/>
    <row r="1648" s="23" customFormat="1"/>
    <row r="1649" s="23" customFormat="1"/>
    <row r="1650" s="23" customFormat="1"/>
    <row r="1651" s="23" customFormat="1"/>
    <row r="1652" s="23" customFormat="1"/>
    <row r="1653" s="23" customFormat="1"/>
    <row r="1654" s="23" customFormat="1"/>
    <row r="1655" s="23" customFormat="1"/>
    <row r="1656" s="23" customFormat="1"/>
    <row r="1657" s="23" customFormat="1"/>
    <row r="1658" s="23" customFormat="1"/>
    <row r="1659" s="23" customFormat="1"/>
    <row r="1660" s="23" customFormat="1"/>
    <row r="1661" s="23" customFormat="1"/>
    <row r="1662" s="23" customFormat="1"/>
    <row r="1663" s="23" customFormat="1"/>
    <row r="1664" s="23" customFormat="1"/>
    <row r="1665" s="23" customFormat="1"/>
    <row r="1666" s="23" customFormat="1"/>
    <row r="1667" s="23" customFormat="1"/>
    <row r="1668" s="23" customFormat="1"/>
    <row r="1669" s="23" customFormat="1"/>
    <row r="1670" s="23" customFormat="1"/>
    <row r="1671" s="23" customFormat="1"/>
    <row r="1672" s="23" customFormat="1"/>
    <row r="1673" s="23" customFormat="1"/>
    <row r="1674" s="23" customFormat="1"/>
    <row r="1675" s="23" customFormat="1"/>
    <row r="1676" s="23" customFormat="1"/>
    <row r="1677" s="23" customFormat="1"/>
    <row r="1678" s="23" customFormat="1"/>
    <row r="1679" s="23" customFormat="1"/>
    <row r="1680" s="23" customFormat="1"/>
    <row r="1681" s="23" customFormat="1"/>
    <row r="1682" s="23" customFormat="1"/>
    <row r="1683" s="23" customFormat="1"/>
    <row r="1684" s="23" customFormat="1"/>
    <row r="1685" s="23" customFormat="1"/>
    <row r="1686" s="23" customFormat="1"/>
    <row r="1687" s="23" customFormat="1"/>
    <row r="1688" s="23" customFormat="1"/>
    <row r="1689" s="23" customFormat="1"/>
    <row r="1690" s="23" customFormat="1"/>
    <row r="1691" s="23" customFormat="1"/>
    <row r="1692" s="23" customFormat="1"/>
    <row r="1693" s="23" customFormat="1"/>
    <row r="1694" s="23" customFormat="1"/>
    <row r="1695" s="23" customFormat="1"/>
    <row r="1696" s="23" customFormat="1"/>
    <row r="1697" s="23" customFormat="1"/>
    <row r="1698" s="23" customFormat="1"/>
    <row r="1699" s="23" customFormat="1"/>
    <row r="1700" s="23" customFormat="1"/>
    <row r="1701" s="23" customFormat="1"/>
    <row r="1702" s="23" customFormat="1"/>
    <row r="1703" s="23" customFormat="1"/>
    <row r="1704" s="23" customFormat="1"/>
    <row r="1705" s="23" customFormat="1"/>
    <row r="1706" s="23" customFormat="1"/>
    <row r="1707" s="23" customFormat="1"/>
    <row r="1708" s="23" customFormat="1"/>
    <row r="1709" s="23" customFormat="1"/>
    <row r="1710" s="23" customFormat="1"/>
    <row r="1711" s="23" customFormat="1"/>
    <row r="1712" s="23" customFormat="1"/>
    <row r="1713" s="23" customFormat="1"/>
    <row r="1714" s="23" customFormat="1"/>
    <row r="1715" s="23" customFormat="1"/>
    <row r="1716" s="23" customFormat="1"/>
    <row r="1717" s="23" customFormat="1"/>
    <row r="1718" s="23" customFormat="1"/>
    <row r="1719" s="23" customFormat="1"/>
    <row r="1720" s="23" customFormat="1"/>
    <row r="1721" s="23" customFormat="1"/>
    <row r="1722" s="23" customFormat="1"/>
    <row r="1723" s="23" customFormat="1"/>
    <row r="1724" s="23" customFormat="1"/>
    <row r="1725" s="23" customFormat="1"/>
    <row r="1726" s="23" customFormat="1"/>
    <row r="1727" s="23" customFormat="1"/>
    <row r="1728" s="23" customFormat="1"/>
    <row r="1729" s="23" customFormat="1"/>
    <row r="1730" s="23" customFormat="1"/>
    <row r="1731" s="23" customFormat="1"/>
    <row r="1732" s="23" customFormat="1"/>
    <row r="1733" s="23" customFormat="1"/>
    <row r="1734" s="23" customFormat="1"/>
    <row r="1735" s="23" customFormat="1"/>
    <row r="1736" s="23" customFormat="1"/>
    <row r="1737" s="23" customFormat="1"/>
    <row r="1738" s="23" customFormat="1"/>
    <row r="1739" s="23" customFormat="1"/>
    <row r="1740" s="23" customFormat="1"/>
    <row r="1741" s="23" customFormat="1"/>
    <row r="1742" s="23" customFormat="1"/>
    <row r="1743" s="23" customFormat="1"/>
    <row r="1744" s="23" customFormat="1"/>
    <row r="1745" s="23" customFormat="1"/>
    <row r="1746" s="23" customFormat="1"/>
    <row r="1747" s="23" customFormat="1"/>
    <row r="1748" s="23" customFormat="1"/>
    <row r="1749" s="23" customFormat="1"/>
    <row r="1750" s="23" customFormat="1"/>
    <row r="1751" s="23" customFormat="1"/>
    <row r="1752" s="23" customFormat="1"/>
    <row r="1753" s="23" customFormat="1"/>
    <row r="1754" s="23" customFormat="1"/>
    <row r="1755" s="23" customFormat="1"/>
    <row r="1756" s="23" customFormat="1"/>
    <row r="1757" s="23" customFormat="1"/>
    <row r="1758" s="23" customFormat="1"/>
    <row r="1759" s="23" customFormat="1"/>
    <row r="1760" s="23" customFormat="1"/>
    <row r="1761" s="23" customFormat="1"/>
    <row r="1762" s="23" customFormat="1"/>
    <row r="1763" s="23" customFormat="1"/>
    <row r="1764" s="23" customFormat="1"/>
    <row r="1765" s="23" customFormat="1"/>
    <row r="1766" s="23" customFormat="1"/>
    <row r="1767" s="23" customFormat="1"/>
    <row r="1768" s="23" customFormat="1"/>
    <row r="1769" s="23" customFormat="1"/>
    <row r="1770" s="23" customFormat="1"/>
    <row r="1771" s="23" customFormat="1"/>
    <row r="1772" s="23" customFormat="1"/>
    <row r="1773" s="23" customFormat="1"/>
    <row r="1774" s="23" customFormat="1"/>
    <row r="1775" s="23" customFormat="1"/>
    <row r="1776" s="23" customFormat="1"/>
    <row r="1777" s="23" customFormat="1"/>
    <row r="1778" s="23" customFormat="1"/>
    <row r="1779" s="23" customFormat="1"/>
    <row r="1780" s="23" customFormat="1"/>
    <row r="1781" s="23" customFormat="1"/>
    <row r="1782" s="23" customFormat="1"/>
    <row r="1783" s="23" customFormat="1"/>
    <row r="1784" s="23" customFormat="1"/>
    <row r="1785" s="23" customFormat="1"/>
    <row r="1786" s="23" customFormat="1"/>
    <row r="1787" s="23" customFormat="1"/>
    <row r="1788" s="23" customFormat="1"/>
    <row r="1789" s="23" customFormat="1"/>
    <row r="1790" s="23" customFormat="1"/>
    <row r="1791" s="23" customFormat="1"/>
    <row r="1792" s="23" customFormat="1"/>
    <row r="1793" s="23" customFormat="1"/>
    <row r="1794" s="23" customFormat="1"/>
    <row r="1795" s="23" customFormat="1"/>
    <row r="1796" s="23" customFormat="1"/>
    <row r="1797" s="23" customFormat="1"/>
    <row r="1798" s="23" customFormat="1"/>
    <row r="1799" s="23" customFormat="1"/>
    <row r="1800" s="23" customFormat="1"/>
    <row r="1801" s="23" customFormat="1"/>
    <row r="1802" s="23" customFormat="1"/>
    <row r="1803" s="23" customFormat="1"/>
    <row r="1804" s="23" customFormat="1"/>
    <row r="1805" s="23" customFormat="1"/>
    <row r="1806" s="23" customFormat="1"/>
    <row r="1807" s="23" customFormat="1"/>
    <row r="1808" s="23" customFormat="1"/>
    <row r="1809" s="23" customFormat="1"/>
    <row r="1810" s="23" customFormat="1"/>
    <row r="1811" s="23" customFormat="1"/>
    <row r="1812" s="23" customFormat="1"/>
    <row r="1813" s="23" customFormat="1"/>
    <row r="1814" s="23" customFormat="1"/>
    <row r="1815" s="23" customFormat="1"/>
    <row r="1816" s="23" customFormat="1"/>
    <row r="1817" s="23" customFormat="1"/>
    <row r="1818" s="23" customFormat="1"/>
    <row r="1819" s="23" customFormat="1"/>
    <row r="1820" s="23" customFormat="1"/>
    <row r="1821" s="23" customFormat="1"/>
    <row r="1822" s="23" customFormat="1"/>
    <row r="1823" s="23" customFormat="1"/>
    <row r="1824" s="23" customFormat="1"/>
    <row r="1825" s="23" customFormat="1"/>
    <row r="1826" s="23" customFormat="1"/>
    <row r="1827" s="23" customFormat="1"/>
    <row r="1828" s="23" customFormat="1"/>
    <row r="1829" s="23" customFormat="1"/>
    <row r="1830" s="23" customFormat="1"/>
    <row r="1831" s="23" customFormat="1"/>
    <row r="1832" s="23" customFormat="1"/>
    <row r="1833" s="23" customFormat="1"/>
    <row r="1834" s="23" customFormat="1"/>
    <row r="1835" s="23" customFormat="1"/>
    <row r="1836" s="23" customFormat="1"/>
    <row r="1837" s="23" customFormat="1"/>
    <row r="1838" s="23" customFormat="1"/>
    <row r="1839" s="23" customFormat="1"/>
    <row r="1840" s="23" customFormat="1"/>
    <row r="1841" s="23" customFormat="1"/>
    <row r="1842" s="23" customFormat="1"/>
    <row r="1843" s="23" customFormat="1"/>
    <row r="1844" s="23" customFormat="1"/>
    <row r="1845" s="23" customFormat="1"/>
    <row r="1846" s="23" customFormat="1"/>
    <row r="1847" s="23" customFormat="1"/>
    <row r="1848" s="23" customFormat="1"/>
    <row r="1849" s="23" customFormat="1"/>
    <row r="1850" s="23" customFormat="1"/>
    <row r="1851" s="23" customFormat="1"/>
    <row r="1852" s="23" customFormat="1"/>
    <row r="1853" s="23" customFormat="1"/>
    <row r="1854" s="23" customFormat="1"/>
    <row r="1855" s="23" customFormat="1"/>
    <row r="1856" s="23" customFormat="1"/>
    <row r="1857" s="23" customFormat="1"/>
    <row r="1858" s="23" customFormat="1"/>
    <row r="1859" s="23" customFormat="1"/>
    <row r="1860" s="23" customFormat="1"/>
    <row r="1861" s="23" customFormat="1"/>
    <row r="1862" s="23" customFormat="1"/>
    <row r="1863" s="23" customFormat="1"/>
    <row r="1864" s="23" customFormat="1"/>
    <row r="1865" s="23" customFormat="1"/>
    <row r="1866" s="23" customFormat="1"/>
    <row r="1867" s="23" customFormat="1"/>
    <row r="1868" s="23" customFormat="1"/>
    <row r="1869" s="23" customFormat="1"/>
    <row r="1870" s="23" customFormat="1"/>
    <row r="1871" s="23" customFormat="1"/>
    <row r="1872" s="23" customFormat="1"/>
    <row r="1873" s="23" customFormat="1"/>
    <row r="1874" s="23" customFormat="1"/>
    <row r="1875" s="23" customFormat="1"/>
    <row r="1876" s="23" customFormat="1"/>
    <row r="1877" s="23" customFormat="1"/>
    <row r="1878" s="23" customFormat="1"/>
    <row r="1879" s="23" customFormat="1"/>
    <row r="1880" s="23" customFormat="1"/>
    <row r="1881" s="23" customFormat="1"/>
    <row r="1882" s="23" customFormat="1"/>
    <row r="1883" s="23" customFormat="1"/>
    <row r="1884" s="23" customFormat="1"/>
    <row r="1885" s="23" customFormat="1"/>
    <row r="1886" s="23" customFormat="1"/>
    <row r="1887" s="23" customFormat="1"/>
    <row r="1888" s="23" customFormat="1"/>
    <row r="1889" s="23" customFormat="1"/>
    <row r="1890" s="23" customFormat="1"/>
    <row r="1891" s="23" customFormat="1"/>
    <row r="1892" s="23" customFormat="1"/>
    <row r="1893" s="23" customFormat="1"/>
    <row r="1894" s="23" customFormat="1"/>
    <row r="1895" s="23" customFormat="1"/>
    <row r="1896" s="23" customFormat="1"/>
    <row r="1897" s="23" customFormat="1"/>
    <row r="1898" s="23" customFormat="1"/>
    <row r="1899" s="23" customFormat="1"/>
    <row r="1900" s="23" customFormat="1"/>
    <row r="1901" s="23" customFormat="1"/>
    <row r="1902" s="23" customFormat="1"/>
    <row r="1903" s="23" customFormat="1"/>
    <row r="1904" s="23" customFormat="1"/>
    <row r="1905" s="23" customFormat="1"/>
    <row r="1906" s="23" customFormat="1"/>
    <row r="1907" s="23" customFormat="1"/>
    <row r="1908" s="23" customFormat="1"/>
    <row r="1909" s="23" customFormat="1"/>
    <row r="1910" s="23" customFormat="1"/>
    <row r="1911" s="23" customFormat="1"/>
    <row r="1912" s="23" customFormat="1"/>
    <row r="1913" s="23" customFormat="1"/>
    <row r="1914" s="23" customFormat="1"/>
    <row r="1915" s="23" customFormat="1"/>
    <row r="1916" s="23" customFormat="1"/>
    <row r="1917" s="23" customFormat="1"/>
    <row r="1918" s="23" customFormat="1"/>
    <row r="1919" s="23" customFormat="1"/>
    <row r="1920" s="23" customFormat="1"/>
    <row r="1921" s="23" customFormat="1"/>
    <row r="1922" s="23" customFormat="1"/>
    <row r="1923" s="23" customFormat="1"/>
    <row r="1924" s="23" customFormat="1"/>
    <row r="1925" s="23" customFormat="1"/>
    <row r="1926" s="23" customFormat="1"/>
    <row r="1927" s="23" customFormat="1"/>
    <row r="1928" s="23" customFormat="1"/>
    <row r="1929" s="23" customFormat="1"/>
    <row r="1930" s="23" customFormat="1"/>
    <row r="1931" s="23" customFormat="1"/>
    <row r="1932" s="23" customFormat="1"/>
    <row r="1933" s="23" customFormat="1"/>
    <row r="1934" s="23" customFormat="1"/>
    <row r="1935" s="23" customFormat="1"/>
    <row r="1936" s="23" customFormat="1"/>
    <row r="1937" s="23" customFormat="1"/>
    <row r="1938" s="23" customFormat="1"/>
    <row r="1939" s="23" customFormat="1"/>
    <row r="1940" s="23" customFormat="1"/>
    <row r="1941" s="23" customFormat="1"/>
    <row r="1942" s="23" customFormat="1"/>
    <row r="1943" s="23" customFormat="1"/>
    <row r="1944" s="23" customFormat="1"/>
    <row r="1945" s="23" customFormat="1"/>
    <row r="1946" s="23" customFormat="1"/>
    <row r="1947" s="23" customFormat="1"/>
    <row r="1948" s="23" customFormat="1"/>
    <row r="1949" s="23" customFormat="1"/>
    <row r="1950" s="23" customFormat="1"/>
    <row r="1951" s="23" customFormat="1"/>
    <row r="1952" s="23" customFormat="1"/>
    <row r="1953" s="23" customFormat="1"/>
    <row r="1954" s="23" customFormat="1"/>
    <row r="1955" s="23" customFormat="1"/>
    <row r="1956" s="23" customFormat="1"/>
    <row r="1957" s="23" customFormat="1"/>
    <row r="1958" s="23" customFormat="1"/>
    <row r="1959" s="23" customFormat="1"/>
    <row r="1960" s="23" customFormat="1"/>
    <row r="1961" s="23" customFormat="1"/>
    <row r="1962" s="23" customFormat="1"/>
    <row r="1963" s="23" customFormat="1"/>
    <row r="1964" s="23" customFormat="1"/>
    <row r="1965" s="23" customFormat="1"/>
    <row r="1966" s="23" customFormat="1"/>
    <row r="1967" s="23" customFormat="1"/>
    <row r="1968" s="23" customFormat="1"/>
    <row r="1969" s="23" customFormat="1"/>
    <row r="1970" s="23" customFormat="1"/>
    <row r="1971" s="23" customFormat="1"/>
    <row r="1972" s="23" customFormat="1"/>
    <row r="1973" s="23" customFormat="1"/>
    <row r="1974" s="23" customFormat="1"/>
    <row r="1975" s="23" customFormat="1"/>
    <row r="1976" s="23" customFormat="1"/>
    <row r="1977" s="23" customFormat="1"/>
    <row r="1978" s="23" customFormat="1"/>
    <row r="1979" s="23" customFormat="1"/>
    <row r="1980" s="23" customFormat="1"/>
    <row r="1981" s="23" customFormat="1"/>
    <row r="1982" s="23" customFormat="1"/>
    <row r="1983" s="23" customFormat="1"/>
    <row r="1984" s="23" customFormat="1"/>
    <row r="1985" s="23" customFormat="1"/>
    <row r="1986" s="23" customFormat="1"/>
    <row r="1987" s="23" customFormat="1"/>
    <row r="1988" s="23" customFormat="1"/>
    <row r="1989" s="23" customFormat="1"/>
    <row r="1990" s="23" customFormat="1"/>
    <row r="1991" s="23" customFormat="1"/>
    <row r="1992" s="23" customFormat="1"/>
    <row r="1993" s="23" customFormat="1"/>
    <row r="1994" s="23" customFormat="1"/>
    <row r="1995" s="23" customFormat="1"/>
    <row r="1996" s="23" customFormat="1"/>
    <row r="1997" s="23" customFormat="1"/>
    <row r="1998" s="23" customFormat="1"/>
    <row r="1999" s="23" customFormat="1"/>
    <row r="2000" s="23" customFormat="1"/>
    <row r="2001" s="23" customFormat="1"/>
    <row r="2002" s="23" customFormat="1"/>
    <row r="2003" s="23" customFormat="1"/>
    <row r="2004" s="23" customFormat="1"/>
    <row r="2005" s="23" customFormat="1"/>
    <row r="2006" s="23" customFormat="1"/>
    <row r="2007" s="23" customFormat="1"/>
    <row r="2008" s="23" customFormat="1"/>
    <row r="2009" s="23" customFormat="1"/>
    <row r="2010" s="23" customFormat="1"/>
    <row r="2011" s="23" customFormat="1"/>
    <row r="2012" s="23" customFormat="1"/>
    <row r="2013" s="23" customFormat="1"/>
    <row r="2014" s="23" customFormat="1"/>
    <row r="2015" s="23" customFormat="1"/>
    <row r="2016" s="23" customFormat="1"/>
    <row r="2017" s="23" customFormat="1"/>
    <row r="2018" s="23" customFormat="1"/>
    <row r="2019" s="23" customFormat="1"/>
    <row r="2020" s="23" customFormat="1"/>
    <row r="2021" s="23" customFormat="1"/>
    <row r="2022" s="23" customFormat="1"/>
    <row r="2023" s="23" customFormat="1"/>
    <row r="2024" s="23" customFormat="1"/>
    <row r="2025" s="23" customFormat="1"/>
    <row r="2026" s="23" customFormat="1"/>
    <row r="2027" s="23" customFormat="1"/>
    <row r="2028" s="23" customFormat="1"/>
    <row r="2029" s="23" customFormat="1"/>
    <row r="2030" s="23" customFormat="1"/>
    <row r="2031" s="23" customFormat="1"/>
    <row r="2032" s="23" customFormat="1"/>
    <row r="2033" s="23" customFormat="1"/>
    <row r="2034" s="23" customFormat="1"/>
    <row r="2035" s="23" customFormat="1"/>
    <row r="2036" s="23" customFormat="1"/>
    <row r="2037" s="23" customFormat="1"/>
    <row r="2038" s="23" customFormat="1"/>
    <row r="2039" s="23" customFormat="1"/>
    <row r="2040" s="23" customFormat="1"/>
    <row r="2041" s="23" customFormat="1"/>
    <row r="2042" s="23" customFormat="1"/>
    <row r="2043" s="23" customFormat="1"/>
    <row r="2044" s="23" customFormat="1"/>
    <row r="2045" s="23" customFormat="1"/>
    <row r="2046" s="23" customFormat="1"/>
    <row r="2047" s="23" customFormat="1"/>
    <row r="2048" s="23" customFormat="1"/>
    <row r="2049" s="23" customFormat="1"/>
    <row r="2050" s="23" customFormat="1"/>
    <row r="2051" s="23" customFormat="1"/>
    <row r="2052" s="23" customFormat="1"/>
    <row r="2053" s="23" customFormat="1"/>
    <row r="2054" s="23" customFormat="1"/>
    <row r="2055" s="23" customFormat="1"/>
    <row r="2056" s="23" customFormat="1"/>
    <row r="2057" s="23" customFormat="1"/>
    <row r="2058" s="23" customFormat="1"/>
    <row r="2059" s="23" customFormat="1"/>
    <row r="2060" s="23" customFormat="1"/>
    <row r="2061" s="23" customFormat="1"/>
    <row r="2062" s="23" customFormat="1"/>
    <row r="2063" s="23" customFormat="1"/>
    <row r="2064" s="23" customFormat="1"/>
    <row r="2065" s="23" customFormat="1"/>
    <row r="2066" s="23" customFormat="1"/>
    <row r="2067" s="23" customFormat="1"/>
    <row r="2068" s="23" customFormat="1"/>
    <row r="2069" s="23" customFormat="1"/>
    <row r="2070" s="23" customFormat="1"/>
    <row r="2071" s="23" customFormat="1"/>
    <row r="2072" s="23" customFormat="1"/>
    <row r="2073" s="23" customFormat="1"/>
    <row r="2074" s="23" customFormat="1"/>
    <row r="2075" s="23" customFormat="1"/>
    <row r="2076" s="23" customFormat="1"/>
    <row r="2077" s="23" customFormat="1"/>
    <row r="2078" s="23" customFormat="1"/>
    <row r="2079" s="23" customFormat="1"/>
    <row r="2080" s="23" customFormat="1"/>
    <row r="2081" s="23" customFormat="1"/>
    <row r="2082" s="23" customFormat="1"/>
    <row r="2083" s="23" customFormat="1"/>
    <row r="2084" s="23" customFormat="1"/>
    <row r="2085" s="23" customFormat="1"/>
    <row r="2086" s="23" customFormat="1"/>
    <row r="2087" s="23" customFormat="1"/>
    <row r="2088" s="23" customFormat="1"/>
    <row r="2089" s="23" customFormat="1"/>
    <row r="2090" s="23" customFormat="1"/>
    <row r="2091" s="23" customFormat="1"/>
    <row r="2092" s="23" customFormat="1"/>
    <row r="2093" s="23" customFormat="1"/>
    <row r="2094" s="23" customFormat="1"/>
    <row r="2095" s="23" customFormat="1"/>
    <row r="2096" s="23" customFormat="1"/>
    <row r="2097" s="23" customFormat="1"/>
    <row r="2098" s="23" customFormat="1"/>
    <row r="2099" s="23" customFormat="1"/>
    <row r="2100" s="23" customFormat="1"/>
    <row r="2101" s="23" customFormat="1"/>
    <row r="2102" s="23" customFormat="1"/>
    <row r="2103" s="23" customFormat="1"/>
    <row r="2104" s="23" customFormat="1"/>
    <row r="2105" s="23" customFormat="1"/>
    <row r="2106" s="23" customFormat="1"/>
    <row r="2107" s="23" customFormat="1"/>
    <row r="2108" s="23" customFormat="1"/>
    <row r="2109" s="23" customFormat="1"/>
    <row r="2110" s="23" customFormat="1"/>
    <row r="2111" s="23" customFormat="1"/>
    <row r="2112" s="23" customFormat="1"/>
    <row r="2113" s="23" customFormat="1"/>
    <row r="2114" s="23" customFormat="1"/>
    <row r="2115" s="23" customFormat="1"/>
    <row r="2116" s="23" customFormat="1"/>
    <row r="2117" s="23" customFormat="1"/>
    <row r="2118" s="23" customFormat="1"/>
    <row r="2119" s="23" customFormat="1"/>
    <row r="2120" s="23" customFormat="1"/>
    <row r="2121" s="23" customFormat="1"/>
    <row r="2122" s="23" customFormat="1"/>
    <row r="2123" s="23" customFormat="1"/>
    <row r="2124" s="23" customFormat="1"/>
    <row r="2125" s="23" customFormat="1"/>
    <row r="2126" s="23" customFormat="1"/>
    <row r="2127" s="23" customFormat="1"/>
    <row r="2128" s="23" customFormat="1"/>
    <row r="2129" s="23" customFormat="1"/>
    <row r="2130" s="23" customFormat="1"/>
    <row r="2131" s="23" customFormat="1"/>
    <row r="2132" s="23" customFormat="1"/>
    <row r="2133" s="23" customFormat="1"/>
    <row r="2134" s="23" customFormat="1"/>
    <row r="2135" s="23" customFormat="1"/>
    <row r="2136" s="23" customFormat="1"/>
    <row r="2137" s="23" customFormat="1"/>
    <row r="2138" s="23" customFormat="1"/>
    <row r="2139" s="23" customFormat="1"/>
    <row r="2140" s="23" customFormat="1"/>
    <row r="2141" s="23" customFormat="1"/>
    <row r="2142" s="23" customFormat="1"/>
    <row r="2143" s="23" customFormat="1"/>
    <row r="2144" s="23" customFormat="1"/>
    <row r="2145" s="23" customFormat="1"/>
    <row r="2146" s="23" customFormat="1"/>
    <row r="2147" s="23" customFormat="1"/>
    <row r="2148" s="23" customFormat="1"/>
    <row r="2149" s="23" customFormat="1"/>
    <row r="2150" s="23" customFormat="1"/>
    <row r="2151" s="23" customFormat="1"/>
    <row r="2152" s="23" customFormat="1"/>
    <row r="2153" s="23" customFormat="1"/>
    <row r="2154" s="23" customFormat="1"/>
    <row r="2155" s="23" customFormat="1"/>
    <row r="2156" s="23" customFormat="1"/>
    <row r="2157" s="23" customFormat="1"/>
    <row r="2158" s="23" customFormat="1"/>
    <row r="2159" s="23" customFormat="1"/>
    <row r="2160" s="23" customFormat="1"/>
    <row r="2161" s="23" customFormat="1"/>
    <row r="2162" s="23" customFormat="1"/>
    <row r="2163" s="23" customFormat="1"/>
    <row r="2164" s="23" customFormat="1"/>
    <row r="2165" s="23" customFormat="1"/>
    <row r="2166" s="23" customFormat="1"/>
    <row r="2167" s="23" customFormat="1"/>
    <row r="2168" s="23" customFormat="1"/>
    <row r="2169" s="23" customFormat="1"/>
    <row r="2170" s="23" customFormat="1"/>
    <row r="2171" s="23" customFormat="1"/>
    <row r="2172" s="23" customFormat="1"/>
    <row r="2173" s="23" customFormat="1"/>
    <row r="2174" s="23" customFormat="1"/>
    <row r="2175" s="23" customFormat="1"/>
    <row r="2176" s="23" customFormat="1"/>
    <row r="2177" s="23" customFormat="1"/>
    <row r="2178" s="23" customFormat="1"/>
    <row r="2179" s="23" customFormat="1"/>
    <row r="2180" s="23" customFormat="1"/>
    <row r="2181" s="23" customFormat="1"/>
    <row r="2182" s="23" customFormat="1"/>
    <row r="2183" s="23" customFormat="1"/>
    <row r="2184" s="23" customFormat="1"/>
    <row r="2185" s="23" customFormat="1"/>
    <row r="2186" s="23" customFormat="1"/>
    <row r="2187" s="23" customFormat="1"/>
    <row r="2188" s="23" customFormat="1"/>
    <row r="2189" s="23" customFormat="1"/>
    <row r="2190" s="23" customFormat="1"/>
    <row r="2191" s="23" customFormat="1"/>
    <row r="2192" s="23" customFormat="1"/>
    <row r="2193" s="23" customFormat="1"/>
    <row r="2194" s="23" customFormat="1"/>
    <row r="2195" s="23" customFormat="1"/>
    <row r="2196" s="23" customFormat="1"/>
    <row r="2197" s="23" customFormat="1"/>
    <row r="2198" s="23" customFormat="1"/>
    <row r="2199" s="23" customFormat="1"/>
    <row r="2200" s="23" customFormat="1"/>
    <row r="2201" s="23" customFormat="1"/>
    <row r="2202" s="23" customFormat="1"/>
    <row r="2203" s="23" customFormat="1"/>
    <row r="2204" s="23" customFormat="1"/>
    <row r="2205" s="23" customFormat="1"/>
    <row r="2206" s="23" customFormat="1"/>
    <row r="2207" s="23" customFormat="1"/>
    <row r="2208" s="23" customFormat="1"/>
    <row r="2209" s="23" customFormat="1"/>
    <row r="2210" s="23" customFormat="1"/>
    <row r="2211" s="23" customFormat="1"/>
    <row r="2212" s="23" customFormat="1"/>
    <row r="2213" s="23" customFormat="1"/>
    <row r="2214" s="23" customFormat="1"/>
    <row r="2215" s="23" customFormat="1"/>
    <row r="2216" s="23" customFormat="1"/>
    <row r="2217" s="23" customFormat="1"/>
    <row r="2218" s="23" customFormat="1"/>
    <row r="2219" s="23" customFormat="1"/>
    <row r="2220" s="23" customFormat="1"/>
    <row r="2221" s="23" customFormat="1"/>
    <row r="2222" s="23" customFormat="1"/>
    <row r="2223" s="23" customFormat="1"/>
    <row r="2224" s="23" customFormat="1"/>
    <row r="2225" s="23" customFormat="1"/>
    <row r="2226" s="23" customFormat="1"/>
    <row r="2227" s="23" customFormat="1"/>
    <row r="2228" s="23" customFormat="1"/>
    <row r="2229" s="23" customFormat="1"/>
    <row r="2230" s="23" customFormat="1"/>
    <row r="2231" s="23" customFormat="1"/>
    <row r="2232" s="23" customFormat="1"/>
    <row r="2233" s="23" customFormat="1"/>
    <row r="2234" s="23" customFormat="1"/>
    <row r="2235" s="23" customFormat="1"/>
    <row r="2236" s="23" customFormat="1"/>
    <row r="2237" s="23" customFormat="1"/>
    <row r="2238" s="23" customFormat="1"/>
    <row r="2239" s="23" customFormat="1"/>
    <row r="2240" s="23" customFormat="1"/>
    <row r="2241" s="23" customFormat="1"/>
    <row r="2242" s="23" customFormat="1"/>
    <row r="2243" s="23" customFormat="1"/>
    <row r="2244" s="23" customFormat="1"/>
    <row r="2245" s="23" customFormat="1"/>
    <row r="2246" s="23" customFormat="1"/>
    <row r="2247" s="23" customFormat="1"/>
    <row r="2248" s="23" customFormat="1"/>
    <row r="2249" s="23" customFormat="1"/>
    <row r="2250" s="23" customFormat="1"/>
    <row r="2251" s="23" customFormat="1"/>
    <row r="2252" s="23" customFormat="1"/>
    <row r="2253" s="23" customFormat="1"/>
    <row r="2254" s="23" customFormat="1"/>
    <row r="2255" s="23" customFormat="1"/>
    <row r="2256" s="23" customFormat="1"/>
    <row r="2257" s="23" customFormat="1"/>
    <row r="2258" s="23" customFormat="1"/>
    <row r="2259" s="23" customFormat="1"/>
    <row r="2260" s="23" customFormat="1"/>
    <row r="2261" s="23" customFormat="1"/>
    <row r="2262" s="23" customFormat="1"/>
    <row r="2263" s="23" customFormat="1"/>
    <row r="2264" s="23" customFormat="1"/>
    <row r="2265" s="23" customFormat="1"/>
    <row r="2266" s="23" customFormat="1"/>
    <row r="2267" s="23" customFormat="1"/>
    <row r="2268" s="23" customFormat="1"/>
    <row r="2269" s="23" customFormat="1"/>
    <row r="2270" s="23" customFormat="1"/>
    <row r="2271" s="23" customFormat="1"/>
    <row r="2272" s="23" customFormat="1"/>
    <row r="2273" s="23" customFormat="1"/>
    <row r="2274" s="23" customFormat="1"/>
    <row r="2275" s="23" customFormat="1"/>
    <row r="2276" s="23" customFormat="1"/>
    <row r="2277" s="23" customFormat="1"/>
    <row r="2278" s="23" customFormat="1"/>
    <row r="2279" s="23" customFormat="1"/>
    <row r="2280" s="23" customFormat="1"/>
    <row r="2281" s="23" customFormat="1"/>
    <row r="2282" s="23" customFormat="1"/>
    <row r="2283" s="23" customFormat="1"/>
    <row r="2284" s="23" customFormat="1"/>
    <row r="2285" s="23" customFormat="1"/>
    <row r="2286" s="23" customFormat="1"/>
    <row r="2287" s="23" customFormat="1"/>
    <row r="2288" s="23" customFormat="1"/>
    <row r="2289" s="23" customFormat="1"/>
    <row r="2290" s="23" customFormat="1"/>
    <row r="2291" s="23" customFormat="1"/>
    <row r="2292" s="23" customFormat="1"/>
    <row r="2293" s="23" customFormat="1"/>
    <row r="2294" s="23" customFormat="1"/>
    <row r="2295" s="23" customFormat="1"/>
    <row r="2296" s="23" customFormat="1"/>
    <row r="2297" s="23" customFormat="1"/>
    <row r="2298" s="23" customFormat="1"/>
    <row r="2299" s="23" customFormat="1"/>
    <row r="2300" s="23" customFormat="1"/>
    <row r="2301" s="23" customFormat="1"/>
    <row r="2302" s="23" customFormat="1"/>
    <row r="2303" s="23" customFormat="1"/>
    <row r="2304" s="23" customFormat="1"/>
    <row r="2305" s="23" customFormat="1"/>
    <row r="2306" s="23" customFormat="1"/>
    <row r="2307" s="23" customFormat="1"/>
    <row r="2308" s="23" customFormat="1"/>
    <row r="2309" s="23" customFormat="1"/>
    <row r="2310" s="23" customFormat="1"/>
    <row r="2311" s="23" customFormat="1"/>
    <row r="2312" s="23" customFormat="1"/>
    <row r="2313" s="23" customFormat="1"/>
    <row r="2314" s="23" customFormat="1"/>
    <row r="2315" s="23" customFormat="1"/>
    <row r="2316" s="23" customFormat="1"/>
    <row r="2317" s="23" customFormat="1"/>
    <row r="2318" s="23" customFormat="1"/>
    <row r="2319" s="23" customFormat="1"/>
    <row r="2320" s="23" customFormat="1"/>
    <row r="2321" s="23" customFormat="1"/>
    <row r="2322" s="23" customFormat="1"/>
    <row r="2323" s="23" customFormat="1"/>
    <row r="2324" s="23" customFormat="1"/>
    <row r="2325" s="23" customFormat="1"/>
    <row r="2326" s="23" customFormat="1"/>
    <row r="2327" s="23" customFormat="1"/>
    <row r="2328" s="23" customFormat="1"/>
    <row r="2329" s="23" customFormat="1"/>
    <row r="2330" s="23" customFormat="1"/>
    <row r="2331" s="23" customFormat="1"/>
    <row r="2332" s="23" customFormat="1"/>
    <row r="2333" s="23" customFormat="1"/>
    <row r="2334" s="23" customFormat="1"/>
    <row r="2335" s="23" customFormat="1"/>
    <row r="2336" s="23" customFormat="1"/>
    <row r="2337" s="23" customFormat="1"/>
    <row r="2338" s="23" customFormat="1"/>
    <row r="2339" s="23" customFormat="1"/>
    <row r="2340" s="23" customFormat="1"/>
    <row r="2341" s="23" customFormat="1"/>
    <row r="2342" s="23" customFormat="1"/>
    <row r="2343" s="23" customFormat="1"/>
    <row r="2344" s="23" customFormat="1"/>
    <row r="2345" s="23" customFormat="1"/>
    <row r="2346" s="23" customFormat="1"/>
    <row r="2347" s="23" customFormat="1"/>
    <row r="2348" s="23" customFormat="1"/>
    <row r="2349" s="23" customFormat="1"/>
    <row r="2350" s="23" customFormat="1"/>
    <row r="2351" s="23" customFormat="1"/>
    <row r="2352" s="23" customFormat="1"/>
    <row r="2353" s="23" customFormat="1"/>
    <row r="2354" s="23" customFormat="1"/>
    <row r="2355" s="23" customFormat="1"/>
    <row r="2356" s="23" customFormat="1"/>
    <row r="2357" s="23" customFormat="1"/>
    <row r="2358" s="23" customFormat="1"/>
    <row r="2359" s="23" customFormat="1"/>
    <row r="2360" s="23" customFormat="1"/>
    <row r="2361" s="23" customFormat="1"/>
    <row r="2362" s="23" customFormat="1"/>
    <row r="2363" s="23" customFormat="1"/>
    <row r="2364" s="23" customFormat="1"/>
    <row r="2365" s="23" customFormat="1"/>
    <row r="2366" s="23" customFormat="1"/>
    <row r="2367" s="23" customFormat="1"/>
    <row r="2368" s="23" customFormat="1"/>
    <row r="2369" s="23" customFormat="1"/>
    <row r="2370" s="23" customFormat="1"/>
    <row r="2371" s="23" customFormat="1"/>
    <row r="2372" s="23" customFormat="1"/>
    <row r="2373" s="23" customFormat="1"/>
    <row r="2374" s="23" customFormat="1"/>
    <row r="2375" s="23" customFormat="1"/>
    <row r="2376" s="23" customFormat="1"/>
    <row r="2377" s="23" customFormat="1"/>
    <row r="2378" s="23" customFormat="1"/>
    <row r="2379" s="23" customFormat="1"/>
    <row r="2380" s="23" customFormat="1"/>
    <row r="2381" s="23" customFormat="1"/>
    <row r="2382" s="23" customFormat="1"/>
    <row r="2383" s="23" customFormat="1"/>
    <row r="2384" s="23" customFormat="1"/>
    <row r="2385" s="23" customFormat="1"/>
    <row r="2386" s="23" customFormat="1"/>
    <row r="2387" s="23" customFormat="1"/>
    <row r="2388" s="23" customFormat="1"/>
    <row r="2389" s="23" customFormat="1"/>
    <row r="2390" s="23" customFormat="1"/>
    <row r="2391" s="23" customFormat="1"/>
    <row r="2392" s="23" customFormat="1"/>
    <row r="2393" s="23" customFormat="1"/>
    <row r="2394" s="23" customFormat="1"/>
    <row r="2395" s="23" customFormat="1"/>
    <row r="2396" s="23" customFormat="1"/>
    <row r="2397" s="23" customFormat="1"/>
    <row r="2398" s="23" customFormat="1"/>
    <row r="2399" s="23" customFormat="1"/>
    <row r="2400" s="23" customFormat="1"/>
    <row r="2401" s="23" customFormat="1"/>
    <row r="2402" s="23" customFormat="1"/>
    <row r="2403" s="23" customFormat="1"/>
    <row r="2404" s="23" customFormat="1"/>
    <row r="2405" s="23" customFormat="1"/>
    <row r="2406" s="23" customFormat="1"/>
    <row r="2407" s="23" customFormat="1"/>
    <row r="2408" s="23" customFormat="1"/>
    <row r="2409" s="23" customFormat="1"/>
    <row r="2410" s="23" customFormat="1"/>
    <row r="2411" s="23" customFormat="1"/>
    <row r="2412" s="23" customFormat="1"/>
    <row r="2413" s="23" customFormat="1"/>
    <row r="2414" s="23" customFormat="1"/>
    <row r="2415" s="23" customFormat="1"/>
    <row r="2416" s="23" customFormat="1"/>
    <row r="2417" s="23" customFormat="1"/>
    <row r="2418" s="23" customFormat="1"/>
    <row r="2419" s="23" customFormat="1"/>
    <row r="2420" s="23" customFormat="1"/>
    <row r="2421" s="23" customFormat="1"/>
    <row r="2422" s="23" customFormat="1"/>
    <row r="2423" s="23" customFormat="1"/>
    <row r="2424" s="23" customFormat="1"/>
    <row r="2425" s="23" customFormat="1"/>
    <row r="2426" s="23" customFormat="1"/>
    <row r="2427" s="23" customFormat="1"/>
    <row r="2428" s="23" customFormat="1"/>
    <row r="2429" s="23" customFormat="1"/>
    <row r="2430" s="23" customFormat="1"/>
    <row r="2431" s="23" customFormat="1"/>
    <row r="2432" s="23" customFormat="1"/>
    <row r="2433" s="23" customFormat="1"/>
    <row r="2434" s="23" customFormat="1"/>
    <row r="2435" s="23" customFormat="1"/>
    <row r="2436" s="23" customFormat="1"/>
    <row r="2437" s="23" customFormat="1"/>
    <row r="2438" s="23" customFormat="1"/>
    <row r="2439" s="23" customFormat="1"/>
    <row r="2440" s="23" customFormat="1"/>
    <row r="2441" s="23" customFormat="1"/>
    <row r="2442" s="23" customFormat="1"/>
    <row r="2443" s="23" customFormat="1"/>
    <row r="2444" s="23" customFormat="1"/>
    <row r="2445" s="23" customFormat="1"/>
    <row r="2446" s="23" customFormat="1"/>
    <row r="2447" s="23" customFormat="1"/>
    <row r="2448" s="23" customFormat="1"/>
    <row r="2449" s="23" customFormat="1"/>
    <row r="2450" s="23" customFormat="1"/>
    <row r="2451" s="23" customFormat="1"/>
    <row r="2452" s="23" customFormat="1"/>
    <row r="2453" s="23" customFormat="1"/>
    <row r="2454" s="23" customFormat="1"/>
    <row r="2455" s="23" customFormat="1"/>
    <row r="2456" s="23" customFormat="1"/>
    <row r="2457" s="23" customFormat="1"/>
    <row r="2458" s="23" customFormat="1"/>
    <row r="2459" s="23" customFormat="1"/>
    <row r="2460" s="23" customFormat="1"/>
    <row r="2461" s="23" customFormat="1"/>
    <row r="2462" s="23" customFormat="1"/>
    <row r="2463" s="23" customFormat="1"/>
    <row r="2464" s="23" customFormat="1"/>
    <row r="2465" s="23" customFormat="1"/>
    <row r="2466" s="23" customFormat="1"/>
    <row r="2467" s="23" customFormat="1"/>
    <row r="2468" s="23" customFormat="1"/>
    <row r="2469" s="23" customFormat="1"/>
    <row r="2470" s="23" customFormat="1"/>
    <row r="2471" s="23" customFormat="1"/>
    <row r="2472" s="23" customFormat="1"/>
    <row r="2473" s="23" customFormat="1"/>
    <row r="2474" s="23" customFormat="1"/>
    <row r="2475" s="23" customFormat="1"/>
    <row r="2476" s="23" customFormat="1"/>
    <row r="2477" s="23" customFormat="1"/>
    <row r="2478" s="23" customFormat="1"/>
    <row r="2479" s="23" customFormat="1"/>
    <row r="2480" s="23" customFormat="1"/>
    <row r="2481" s="23" customFormat="1"/>
    <row r="2482" s="23" customFormat="1"/>
    <row r="2483" s="23" customFormat="1"/>
    <row r="2484" s="23" customFormat="1"/>
    <row r="2485" s="23" customFormat="1"/>
    <row r="2486" s="23" customFormat="1"/>
    <row r="2487" s="23" customFormat="1"/>
    <row r="2488" s="23" customFormat="1"/>
    <row r="2489" s="23" customFormat="1"/>
    <row r="2490" s="23" customFormat="1"/>
    <row r="2491" s="23" customFormat="1"/>
    <row r="2492" s="23" customFormat="1"/>
    <row r="2493" s="23" customFormat="1"/>
    <row r="2494" s="23" customFormat="1"/>
    <row r="2495" s="23" customFormat="1"/>
    <row r="2496" s="23" customFormat="1"/>
    <row r="2497" s="23" customFormat="1"/>
    <row r="2498" s="23" customFormat="1"/>
    <row r="2499" s="23" customFormat="1"/>
    <row r="2500" s="23" customFormat="1"/>
    <row r="2501" s="23" customFormat="1"/>
    <row r="2502" s="23" customFormat="1"/>
    <row r="2503" s="23" customFormat="1"/>
    <row r="2504" s="23" customFormat="1"/>
    <row r="2505" s="23" customFormat="1"/>
    <row r="2506" s="23" customFormat="1"/>
    <row r="2507" s="23" customFormat="1"/>
    <row r="2508" s="23" customFormat="1"/>
    <row r="2509" s="23" customFormat="1"/>
    <row r="2510" s="23" customFormat="1"/>
    <row r="2511" s="23" customFormat="1"/>
    <row r="2512" s="23" customFormat="1"/>
    <row r="2513" s="23" customFormat="1"/>
    <row r="2514" s="23" customFormat="1"/>
    <row r="2515" s="23" customFormat="1"/>
    <row r="2516" s="23" customFormat="1"/>
    <row r="2517" s="23" customFormat="1"/>
    <row r="2518" s="23" customFormat="1"/>
    <row r="2519" s="23" customFormat="1"/>
    <row r="2520" s="23" customFormat="1"/>
    <row r="2521" s="23" customFormat="1"/>
    <row r="2522" s="23" customFormat="1"/>
    <row r="2523" s="23" customFormat="1"/>
    <row r="2524" s="23" customFormat="1"/>
    <row r="2525" s="23" customFormat="1"/>
    <row r="2526" s="23" customFormat="1"/>
    <row r="2527" s="23" customFormat="1"/>
    <row r="2528" s="23" customFormat="1"/>
    <row r="2529" s="23" customFormat="1"/>
    <row r="2530" s="23" customFormat="1"/>
    <row r="2531" s="23" customFormat="1"/>
    <row r="2532" s="23" customFormat="1"/>
    <row r="2533" s="23" customFormat="1"/>
    <row r="2534" s="23" customFormat="1"/>
    <row r="2535" s="23" customFormat="1"/>
    <row r="2536" s="23" customFormat="1"/>
    <row r="2537" s="23" customFormat="1"/>
    <row r="2538" s="23" customFormat="1"/>
    <row r="2539" s="23" customFormat="1"/>
    <row r="2540" s="23" customFormat="1"/>
    <row r="2541" s="23" customFormat="1"/>
    <row r="2542" s="23" customFormat="1"/>
    <row r="2543" s="23" customFormat="1"/>
    <row r="2544" s="23" customFormat="1"/>
    <row r="2545" s="23" customFormat="1"/>
    <row r="2546" s="23" customFormat="1"/>
    <row r="2547" s="23" customFormat="1"/>
    <row r="2548" s="23" customFormat="1"/>
    <row r="2549" s="23" customFormat="1"/>
    <row r="2550" s="23" customFormat="1"/>
    <row r="2551" s="23" customFormat="1"/>
    <row r="2552" s="23" customFormat="1"/>
    <row r="2553" s="23" customFormat="1"/>
    <row r="2554" s="23" customFormat="1"/>
    <row r="2555" s="23" customFormat="1"/>
    <row r="2556" s="23" customFormat="1"/>
    <row r="2557" s="23" customFormat="1"/>
    <row r="2558" s="23" customFormat="1"/>
    <row r="2559" s="23" customFormat="1"/>
    <row r="2560" s="23" customFormat="1"/>
    <row r="2561" s="23" customFormat="1"/>
    <row r="2562" s="23" customFormat="1"/>
    <row r="2563" s="23" customFormat="1"/>
    <row r="2564" s="23" customFormat="1"/>
    <row r="2565" s="23" customFormat="1"/>
    <row r="2566" s="23" customFormat="1"/>
    <row r="2567" s="23" customFormat="1"/>
    <row r="2568" s="23" customFormat="1"/>
    <row r="2569" s="23" customFormat="1"/>
    <row r="2570" s="23" customFormat="1"/>
    <row r="2571" s="23" customFormat="1"/>
    <row r="2572" s="23" customFormat="1"/>
    <row r="2573" s="23" customFormat="1"/>
    <row r="2574" s="23" customFormat="1"/>
    <row r="2575" s="23" customFormat="1"/>
    <row r="2576" s="23" customFormat="1"/>
    <row r="2577" s="23" customFormat="1"/>
    <row r="2578" s="23" customFormat="1"/>
    <row r="2579" s="23" customFormat="1"/>
    <row r="2580" s="23" customFormat="1"/>
    <row r="2581" s="23" customFormat="1"/>
    <row r="2582" s="23" customFormat="1"/>
    <row r="2583" s="23" customFormat="1"/>
    <row r="2584" s="23" customFormat="1"/>
    <row r="2585" s="23" customFormat="1"/>
    <row r="2586" s="23" customFormat="1"/>
    <row r="2587" s="23" customFormat="1"/>
    <row r="2588" s="23" customFormat="1"/>
    <row r="2589" s="23" customFormat="1"/>
    <row r="2590" s="23" customFormat="1"/>
    <row r="2591" s="23" customFormat="1"/>
    <row r="2592" s="23" customFormat="1"/>
    <row r="2593" s="23" customFormat="1"/>
    <row r="2594" s="23" customFormat="1"/>
    <row r="2595" s="23" customFormat="1"/>
    <row r="2596" s="23" customFormat="1"/>
    <row r="2597" s="23" customFormat="1"/>
    <row r="2598" s="23" customFormat="1"/>
    <row r="2599" s="23" customFormat="1"/>
    <row r="2600" s="23" customFormat="1"/>
    <row r="2601" s="23" customFormat="1"/>
    <row r="2602" s="23" customFormat="1"/>
    <row r="2603" s="23" customFormat="1"/>
    <row r="2604" s="23" customFormat="1"/>
    <row r="2605" s="23" customFormat="1"/>
    <row r="2606" s="23" customFormat="1"/>
    <row r="2607" s="23" customFormat="1"/>
    <row r="2608" s="23" customFormat="1"/>
    <row r="2609" s="23" customFormat="1"/>
    <row r="2610" s="23" customFormat="1"/>
    <row r="2611" s="23" customFormat="1"/>
    <row r="2612" s="23" customFormat="1"/>
    <row r="2613" s="23" customFormat="1"/>
    <row r="2614" s="23" customFormat="1"/>
    <row r="2615" s="23" customFormat="1"/>
    <row r="2616" s="23" customFormat="1"/>
    <row r="2617" s="23" customFormat="1"/>
    <row r="2618" s="23" customFormat="1"/>
    <row r="2619" s="23" customFormat="1"/>
    <row r="2620" s="23" customFormat="1"/>
    <row r="2621" s="23" customFormat="1"/>
    <row r="2622" s="23" customFormat="1"/>
    <row r="2623" s="23" customFormat="1"/>
    <row r="2624" s="23" customFormat="1"/>
    <row r="2625" s="23" customFormat="1"/>
    <row r="2626" s="23" customFormat="1"/>
    <row r="2627" s="23" customFormat="1"/>
    <row r="2628" s="23" customFormat="1"/>
    <row r="2629" s="23" customFormat="1"/>
    <row r="2630" s="23" customFormat="1"/>
    <row r="2631" s="23" customFormat="1"/>
    <row r="2632" s="23" customFormat="1"/>
    <row r="2633" s="23" customFormat="1"/>
    <row r="2634" s="23" customFormat="1"/>
    <row r="2635" s="23" customFormat="1"/>
    <row r="2636" s="23" customFormat="1"/>
    <row r="2637" s="23" customFormat="1"/>
    <row r="2638" s="23" customFormat="1"/>
    <row r="2639" s="23" customFormat="1"/>
    <row r="2640" s="23" customFormat="1"/>
    <row r="2641" s="23" customFormat="1"/>
    <row r="2642" s="23" customFormat="1"/>
    <row r="2643" s="23" customFormat="1"/>
    <row r="2644" s="23" customFormat="1"/>
    <row r="2645" s="23" customFormat="1"/>
    <row r="2646" s="23" customFormat="1"/>
    <row r="2647" s="23" customFormat="1"/>
    <row r="2648" s="23" customFormat="1"/>
    <row r="2649" s="23" customFormat="1"/>
    <row r="2650" s="23" customFormat="1"/>
    <row r="2651" s="23" customFormat="1"/>
    <row r="2652" s="23" customFormat="1"/>
    <row r="2653" s="23" customFormat="1"/>
    <row r="2654" s="23" customFormat="1"/>
    <row r="2655" s="23" customFormat="1"/>
    <row r="2656" s="23" customFormat="1"/>
    <row r="2657" s="23" customFormat="1"/>
    <row r="2658" s="23" customFormat="1"/>
    <row r="2659" s="23" customFormat="1"/>
    <row r="2660" s="23" customFormat="1"/>
    <row r="2661" s="23" customFormat="1"/>
    <row r="2662" s="23" customFormat="1"/>
    <row r="2663" s="23" customFormat="1"/>
    <row r="2664" s="23" customFormat="1"/>
    <row r="2665" s="23" customFormat="1"/>
    <row r="2666" s="23" customFormat="1"/>
    <row r="2667" s="23" customFormat="1"/>
    <row r="2668" s="23" customFormat="1"/>
    <row r="2669" s="23" customFormat="1"/>
    <row r="2670" s="23" customFormat="1"/>
    <row r="2671" s="23" customFormat="1"/>
    <row r="2672" s="23" customFormat="1"/>
    <row r="2673" s="23" customFormat="1"/>
    <row r="2674" s="23" customFormat="1"/>
    <row r="2675" s="23" customFormat="1"/>
    <row r="2676" s="23" customFormat="1"/>
    <row r="2677" s="23" customFormat="1"/>
    <row r="2678" s="23" customFormat="1"/>
    <row r="2679" s="23" customFormat="1"/>
    <row r="2680" s="23" customFormat="1"/>
    <row r="2681" s="23" customFormat="1"/>
    <row r="2682" s="23" customFormat="1"/>
    <row r="2683" s="23" customFormat="1"/>
    <row r="2684" s="23" customFormat="1"/>
    <row r="2685" s="23" customFormat="1"/>
    <row r="2686" s="23" customFormat="1"/>
    <row r="2687" s="23" customFormat="1"/>
    <row r="2688" s="23" customFormat="1"/>
    <row r="2689" s="23" customFormat="1"/>
    <row r="2690" s="23" customFormat="1"/>
    <row r="2691" s="23" customFormat="1"/>
    <row r="2692" s="23" customFormat="1"/>
    <row r="2693" s="23" customFormat="1"/>
    <row r="2694" s="23" customFormat="1"/>
    <row r="2695" s="23" customFormat="1"/>
    <row r="2696" s="23" customFormat="1"/>
    <row r="2697" s="23" customFormat="1"/>
    <row r="2698" s="23" customFormat="1"/>
    <row r="2699" s="23" customFormat="1"/>
    <row r="2700" s="23" customFormat="1"/>
    <row r="2701" s="23" customFormat="1"/>
    <row r="2702" s="23" customFormat="1"/>
    <row r="2703" s="23" customFormat="1"/>
    <row r="2704" s="23" customFormat="1"/>
    <row r="2705" s="23" customFormat="1"/>
    <row r="2706" s="23" customFormat="1"/>
    <row r="2707" s="23" customFormat="1"/>
    <row r="2708" s="23" customFormat="1"/>
    <row r="2709" s="23" customFormat="1"/>
    <row r="2710" s="23" customFormat="1"/>
    <row r="2711" s="23" customFormat="1"/>
    <row r="2712" s="23" customFormat="1"/>
    <row r="2713" s="23" customFormat="1"/>
    <row r="2714" s="23" customFormat="1"/>
    <row r="2715" s="23" customFormat="1"/>
    <row r="2716" s="23" customFormat="1"/>
    <row r="2717" s="23" customFormat="1"/>
    <row r="2718" s="23" customFormat="1"/>
    <row r="2719" s="23" customFormat="1"/>
    <row r="2720" s="23" customFormat="1"/>
    <row r="2721" s="23" customFormat="1"/>
    <row r="2722" s="23" customFormat="1"/>
    <row r="2723" s="23" customFormat="1"/>
    <row r="2724" s="23" customFormat="1"/>
    <row r="2725" s="23" customFormat="1"/>
    <row r="2726" s="23" customFormat="1"/>
    <row r="2727" s="23" customFormat="1"/>
    <row r="2728" s="23" customFormat="1"/>
    <row r="2729" s="23" customFormat="1"/>
    <row r="2730" s="23" customFormat="1"/>
    <row r="2731" s="23" customFormat="1"/>
    <row r="2732" s="23" customFormat="1"/>
    <row r="2733" s="23" customFormat="1"/>
    <row r="2734" s="23" customFormat="1"/>
    <row r="2735" s="23" customFormat="1"/>
    <row r="2736" s="23" customFormat="1"/>
    <row r="2737" s="23" customFormat="1"/>
    <row r="2738" s="23" customFormat="1"/>
    <row r="2739" s="23" customFormat="1"/>
    <row r="2740" s="23" customFormat="1"/>
    <row r="2741" s="23" customFormat="1"/>
    <row r="2742" s="23" customFormat="1"/>
    <row r="2743" s="23" customFormat="1"/>
    <row r="2744" s="23" customFormat="1"/>
    <row r="2745" s="23" customFormat="1"/>
    <row r="2746" s="23" customFormat="1"/>
    <row r="2747" s="23" customFormat="1"/>
    <row r="2748" s="23" customFormat="1"/>
    <row r="2749" s="23" customFormat="1"/>
    <row r="2750" s="23" customFormat="1"/>
    <row r="2751" s="23" customFormat="1"/>
    <row r="2752" s="23" customFormat="1"/>
    <row r="2753" s="23" customFormat="1"/>
    <row r="2754" s="23" customFormat="1"/>
    <row r="2755" s="23" customFormat="1"/>
    <row r="2756" s="23" customFormat="1"/>
    <row r="2757" s="23" customFormat="1"/>
    <row r="2758" s="23" customFormat="1"/>
    <row r="2759" s="23" customFormat="1"/>
    <row r="2760" s="23" customFormat="1"/>
    <row r="2761" s="23" customFormat="1"/>
    <row r="2762" s="23" customFormat="1"/>
    <row r="2763" s="23" customFormat="1"/>
    <row r="2764" s="23" customFormat="1"/>
    <row r="2765" s="23" customFormat="1"/>
    <row r="2766" s="23" customFormat="1"/>
    <row r="2767" s="23" customFormat="1"/>
    <row r="2768" s="23" customFormat="1"/>
    <row r="2769" s="23" customFormat="1"/>
    <row r="2770" s="23" customFormat="1"/>
    <row r="2771" s="23" customFormat="1"/>
    <row r="2772" s="23" customFormat="1"/>
    <row r="2773" s="23" customFormat="1"/>
    <row r="2774" s="23" customFormat="1"/>
    <row r="2775" s="23" customFormat="1"/>
    <row r="2776" s="23" customFormat="1"/>
    <row r="2777" s="23" customFormat="1"/>
    <row r="2778" s="23" customFormat="1"/>
    <row r="2779" s="23" customFormat="1"/>
    <row r="2780" s="23" customFormat="1"/>
    <row r="2781" s="23" customFormat="1"/>
    <row r="2782" s="23" customFormat="1"/>
    <row r="2783" s="23" customFormat="1"/>
    <row r="2784" s="23" customFormat="1"/>
    <row r="2785" s="23" customFormat="1"/>
    <row r="2786" s="23" customFormat="1"/>
    <row r="2787" s="23" customFormat="1"/>
    <row r="2788" s="23" customFormat="1"/>
    <row r="2789" s="23" customFormat="1"/>
    <row r="2790" s="23" customFormat="1"/>
    <row r="2791" s="23" customFormat="1"/>
    <row r="2792" s="23" customFormat="1"/>
    <row r="2793" s="23" customFormat="1"/>
    <row r="2794" s="23" customFormat="1"/>
    <row r="2795" s="23" customFormat="1"/>
    <row r="2796" s="23" customFormat="1"/>
    <row r="2797" s="23" customFormat="1"/>
    <row r="2798" s="23" customFormat="1"/>
    <row r="2799" s="23" customFormat="1"/>
    <row r="2800" s="23" customFormat="1"/>
    <row r="2801" s="23" customFormat="1"/>
    <row r="2802" s="23" customFormat="1"/>
    <row r="2803" s="23" customFormat="1"/>
    <row r="2804" s="23" customFormat="1"/>
    <row r="2805" s="23" customFormat="1"/>
    <row r="2806" s="23" customFormat="1"/>
    <row r="2807" s="23" customFormat="1"/>
    <row r="2808" s="23" customFormat="1"/>
    <row r="2809" s="23" customFormat="1"/>
    <row r="2810" s="23" customFormat="1"/>
    <row r="2811" s="23" customFormat="1"/>
    <row r="2812" s="23" customFormat="1"/>
    <row r="2813" s="23" customFormat="1"/>
    <row r="2814" s="23" customFormat="1"/>
    <row r="2815" s="23" customFormat="1"/>
    <row r="2816" s="23" customFormat="1"/>
    <row r="2817" s="23" customFormat="1"/>
    <row r="2818" s="23" customFormat="1"/>
    <row r="2819" s="23" customFormat="1"/>
    <row r="2820" s="23" customFormat="1"/>
    <row r="2821" s="23" customFormat="1"/>
    <row r="2822" s="23" customFormat="1"/>
    <row r="2823" s="23" customFormat="1"/>
    <row r="2824" s="23" customFormat="1"/>
    <row r="2825" s="23" customFormat="1"/>
    <row r="2826" s="23" customFormat="1"/>
    <row r="2827" s="23" customFormat="1"/>
    <row r="2828" s="23" customFormat="1"/>
    <row r="2829" s="23" customFormat="1"/>
    <row r="2830" s="23" customFormat="1"/>
    <row r="2831" s="23" customFormat="1"/>
    <row r="2832" s="23" customFormat="1"/>
    <row r="2833" s="23" customFormat="1"/>
    <row r="2834" s="23" customFormat="1"/>
    <row r="2835" s="23" customFormat="1"/>
    <row r="2836" s="23" customFormat="1"/>
    <row r="2837" s="23" customFormat="1"/>
    <row r="2838" s="23" customFormat="1"/>
    <row r="2839" s="23" customFormat="1"/>
    <row r="2840" s="23" customFormat="1"/>
    <row r="2841" s="23" customFormat="1"/>
    <row r="2842" s="23" customFormat="1"/>
    <row r="2843" s="23" customFormat="1"/>
    <row r="2844" s="23" customFormat="1"/>
    <row r="2845" s="23" customFormat="1"/>
    <row r="2846" s="23" customFormat="1"/>
    <row r="2847" s="23" customFormat="1"/>
    <row r="2848" s="23" customFormat="1"/>
    <row r="2849" s="23" customFormat="1"/>
    <row r="2850" s="23" customFormat="1"/>
    <row r="2851" s="23" customFormat="1"/>
    <row r="2852" s="23" customFormat="1"/>
    <row r="2853" s="23" customFormat="1"/>
    <row r="2854" s="23" customFormat="1"/>
    <row r="2855" s="23" customFormat="1"/>
    <row r="2856" s="23" customFormat="1"/>
    <row r="2857" s="23" customFormat="1"/>
    <row r="2858" s="23" customFormat="1"/>
    <row r="2859" s="23" customFormat="1"/>
    <row r="2860" s="23" customFormat="1"/>
    <row r="2861" s="23" customFormat="1"/>
    <row r="2862" s="23" customFormat="1"/>
    <row r="2863" s="23" customFormat="1"/>
    <row r="2864" s="23" customFormat="1"/>
    <row r="2865" s="23" customFormat="1"/>
    <row r="2866" s="23" customFormat="1"/>
    <row r="2867" s="23" customFormat="1"/>
    <row r="2868" s="23" customFormat="1"/>
    <row r="2869" s="23" customFormat="1"/>
    <row r="2870" s="23" customFormat="1"/>
    <row r="2871" s="23" customFormat="1"/>
    <row r="2872" s="23" customFormat="1"/>
    <row r="2873" s="23" customFormat="1"/>
    <row r="2874" s="23" customFormat="1"/>
    <row r="2875" s="23" customFormat="1"/>
    <row r="2876" s="23" customFormat="1"/>
    <row r="2877" s="23" customFormat="1"/>
    <row r="2878" s="23" customFormat="1"/>
    <row r="2879" s="23" customFormat="1"/>
    <row r="2880" s="23" customFormat="1"/>
    <row r="2881" s="23" customFormat="1"/>
    <row r="2882" s="23" customFormat="1"/>
    <row r="2883" s="23" customFormat="1"/>
    <row r="2884" s="23" customFormat="1"/>
    <row r="2885" s="23" customFormat="1"/>
    <row r="2886" s="23" customFormat="1"/>
    <row r="2887" s="23" customFormat="1"/>
    <row r="2888" s="23" customFormat="1"/>
    <row r="2889" s="23" customFormat="1"/>
    <row r="2890" s="23" customFormat="1"/>
    <row r="2891" s="23" customFormat="1"/>
    <row r="2892" s="23" customFormat="1"/>
    <row r="2893" s="23" customFormat="1"/>
    <row r="2894" s="23" customFormat="1"/>
    <row r="2895" s="23" customFormat="1"/>
    <row r="2896" s="23" customFormat="1"/>
    <row r="2897" s="23" customFormat="1"/>
    <row r="2898" s="23" customFormat="1"/>
    <row r="2899" s="23" customFormat="1"/>
    <row r="2900" s="23" customFormat="1"/>
    <row r="2901" s="23" customFormat="1"/>
    <row r="2902" s="23" customFormat="1"/>
    <row r="2903" s="23" customFormat="1"/>
    <row r="2904" s="23" customFormat="1"/>
    <row r="2905" s="23" customFormat="1"/>
    <row r="2906" s="23" customFormat="1"/>
    <row r="2907" s="23" customFormat="1"/>
    <row r="2908" s="23" customFormat="1"/>
    <row r="2909" s="23" customFormat="1"/>
    <row r="2910" s="23" customFormat="1"/>
    <row r="2911" s="23" customFormat="1"/>
    <row r="2912" s="23" customFormat="1"/>
    <row r="2913" s="23" customFormat="1"/>
    <row r="2914" s="23" customFormat="1"/>
    <row r="2915" s="23" customFormat="1"/>
    <row r="2916" s="23" customFormat="1"/>
    <row r="2917" s="23" customFormat="1"/>
    <row r="2918" s="23" customFormat="1"/>
    <row r="2919" s="23" customFormat="1"/>
    <row r="2920" s="23" customFormat="1"/>
    <row r="2921" s="23" customFormat="1"/>
    <row r="2922" s="23" customFormat="1"/>
    <row r="2923" s="23" customFormat="1"/>
    <row r="2924" s="23" customFormat="1"/>
    <row r="2925" s="23" customFormat="1"/>
    <row r="2926" s="23" customFormat="1"/>
    <row r="2927" s="23" customFormat="1"/>
    <row r="2928" s="23" customFormat="1"/>
    <row r="2929" s="23" customFormat="1"/>
    <row r="2930" s="23" customFormat="1"/>
    <row r="2931" s="23" customFormat="1"/>
    <row r="2932" s="23" customFormat="1"/>
    <row r="2933" s="23" customFormat="1"/>
    <row r="2934" s="23" customFormat="1"/>
    <row r="2935" s="23" customFormat="1"/>
    <row r="2936" s="23" customFormat="1"/>
    <row r="2937" s="23" customFormat="1"/>
    <row r="2938" s="23" customFormat="1"/>
    <row r="2939" s="23" customFormat="1"/>
    <row r="2940" s="23" customFormat="1"/>
    <row r="2941" s="23" customFormat="1"/>
    <row r="2942" s="23" customFormat="1"/>
    <row r="2943" s="23" customFormat="1"/>
    <row r="2944" s="23" customFormat="1"/>
    <row r="2945" s="23" customFormat="1"/>
    <row r="2946" s="23" customFormat="1"/>
    <row r="2947" s="23" customFormat="1"/>
    <row r="2948" s="23" customFormat="1"/>
    <row r="2949" s="23" customFormat="1"/>
    <row r="2950" s="23" customFormat="1"/>
    <row r="2951" s="23" customFormat="1"/>
    <row r="2952" s="23" customFormat="1"/>
    <row r="2953" s="23" customFormat="1"/>
    <row r="2954" s="23" customFormat="1"/>
    <row r="2955" s="23" customFormat="1"/>
    <row r="2956" s="23" customFormat="1"/>
    <row r="2957" s="23" customFormat="1"/>
    <row r="2958" s="23" customFormat="1"/>
    <row r="2959" s="23" customFormat="1"/>
    <row r="2960" s="23" customFormat="1"/>
    <row r="2961" s="23" customFormat="1"/>
    <row r="2962" s="23" customFormat="1"/>
    <row r="2963" s="23" customFormat="1"/>
    <row r="2964" s="23" customFormat="1"/>
    <row r="2965" s="23" customFormat="1"/>
    <row r="2966" s="23" customFormat="1"/>
    <row r="2967" s="23" customFormat="1"/>
    <row r="2968" s="23" customFormat="1"/>
    <row r="2969" s="23" customFormat="1"/>
    <row r="2970" s="23" customFormat="1"/>
    <row r="2971" s="23" customFormat="1"/>
    <row r="2972" s="23" customFormat="1"/>
    <row r="2973" s="23" customFormat="1"/>
    <row r="2974" s="23" customFormat="1"/>
    <row r="2975" s="23" customFormat="1"/>
    <row r="2976" s="23" customFormat="1"/>
    <row r="2977" s="23" customFormat="1"/>
    <row r="2978" s="23" customFormat="1"/>
    <row r="2979" s="23" customFormat="1"/>
    <row r="2980" s="23" customFormat="1"/>
    <row r="2981" s="23" customFormat="1"/>
    <row r="2982" s="23" customFormat="1"/>
    <row r="2983" s="23" customFormat="1"/>
    <row r="2984" s="23" customFormat="1"/>
    <row r="2985" s="23" customFormat="1"/>
    <row r="2986" s="23" customFormat="1"/>
    <row r="2987" s="23" customFormat="1"/>
    <row r="2988" s="23" customFormat="1"/>
    <row r="2989" s="23" customFormat="1"/>
    <row r="2990" s="23" customFormat="1"/>
    <row r="2991" s="23" customFormat="1"/>
    <row r="2992" s="23" customFormat="1"/>
    <row r="2993" s="23" customFormat="1"/>
    <row r="2994" s="23" customFormat="1"/>
    <row r="2995" s="23" customFormat="1"/>
    <row r="2996" s="23" customFormat="1"/>
    <row r="2997" s="23" customFormat="1"/>
    <row r="2998" s="23" customFormat="1"/>
    <row r="2999" s="23" customFormat="1"/>
    <row r="3000" s="23" customFormat="1"/>
    <row r="3001" s="23" customFormat="1"/>
    <row r="3002" s="23" customFormat="1"/>
    <row r="3003" s="23" customFormat="1"/>
    <row r="3004" s="23" customFormat="1"/>
    <row r="3005" s="23" customFormat="1"/>
    <row r="3006" s="23" customFormat="1"/>
    <row r="3007" s="23" customFormat="1"/>
    <row r="3008" s="23" customFormat="1"/>
    <row r="3009" s="23" customFormat="1"/>
    <row r="3010" s="23" customFormat="1"/>
    <row r="3011" s="23" customFormat="1"/>
    <row r="3012" s="23" customFormat="1"/>
    <row r="3013" s="23" customFormat="1"/>
    <row r="3014" s="23" customFormat="1"/>
    <row r="3015" s="23" customFormat="1"/>
    <row r="3016" s="23" customFormat="1"/>
    <row r="3017" s="23" customFormat="1"/>
    <row r="3018" s="23" customFormat="1"/>
    <row r="3019" s="23" customFormat="1"/>
    <row r="3020" s="23" customFormat="1"/>
    <row r="3021" s="23" customFormat="1"/>
    <row r="3022" s="23" customFormat="1"/>
    <row r="3023" s="23" customFormat="1"/>
    <row r="3024" s="23" customFormat="1"/>
    <row r="3025" s="23" customFormat="1"/>
    <row r="3026" s="23" customFormat="1"/>
    <row r="3027" s="23" customFormat="1"/>
    <row r="3028" s="23" customFormat="1"/>
    <row r="3029" s="23" customFormat="1"/>
    <row r="3030" s="23" customFormat="1"/>
    <row r="3031" s="23" customFormat="1"/>
    <row r="3032" s="23" customFormat="1"/>
    <row r="3033" s="23" customFormat="1"/>
    <row r="3034" s="23" customFormat="1"/>
    <row r="3035" s="23" customFormat="1"/>
    <row r="3036" s="23" customFormat="1"/>
    <row r="3037" s="23" customFormat="1"/>
    <row r="3038" s="23" customFormat="1"/>
    <row r="3039" s="23" customFormat="1"/>
    <row r="3040" s="23" customFormat="1"/>
    <row r="3041" s="23" customFormat="1"/>
    <row r="3042" s="23" customFormat="1"/>
    <row r="3043" s="23" customFormat="1"/>
    <row r="3044" s="23" customFormat="1"/>
    <row r="3045" s="23" customFormat="1"/>
    <row r="3046" s="23" customFormat="1"/>
    <row r="3047" s="23" customFormat="1"/>
    <row r="3048" s="23" customFormat="1"/>
    <row r="3049" s="23" customFormat="1"/>
    <row r="3050" s="23" customFormat="1"/>
    <row r="3051" s="23" customFormat="1"/>
    <row r="3052" s="23" customFormat="1"/>
    <row r="3053" s="23" customFormat="1"/>
    <row r="3054" s="23" customFormat="1"/>
    <row r="3055" s="23" customFormat="1"/>
    <row r="3056" s="23" customFormat="1"/>
    <row r="3057" s="23" customFormat="1"/>
    <row r="3058" s="23" customFormat="1"/>
    <row r="3059" s="23" customFormat="1"/>
    <row r="3060" s="23" customFormat="1"/>
    <row r="3061" s="23" customFormat="1"/>
    <row r="3062" s="23" customFormat="1"/>
    <row r="3063" s="23" customFormat="1"/>
    <row r="3064" s="23" customFormat="1"/>
    <row r="3065" s="23" customFormat="1"/>
    <row r="3066" s="23" customFormat="1"/>
    <row r="3067" s="23" customFormat="1"/>
    <row r="3068" s="23" customFormat="1"/>
    <row r="3069" s="23" customFormat="1"/>
    <row r="3070" s="23" customFormat="1"/>
    <row r="3071" s="23" customFormat="1"/>
    <row r="3072" s="23" customFormat="1"/>
    <row r="3073" s="23" customFormat="1"/>
    <row r="3074" s="23" customFormat="1"/>
    <row r="3075" s="23" customFormat="1"/>
    <row r="3076" s="23" customFormat="1"/>
    <row r="3077" s="23" customFormat="1"/>
    <row r="3078" s="23" customFormat="1"/>
    <row r="3079" s="23" customFormat="1"/>
    <row r="3080" s="23" customFormat="1"/>
    <row r="3081" s="23" customFormat="1"/>
    <row r="3082" s="23" customFormat="1"/>
    <row r="3083" s="23" customFormat="1"/>
    <row r="3084" s="23" customFormat="1"/>
    <row r="3085" s="23" customFormat="1"/>
    <row r="3086" s="23" customFormat="1"/>
    <row r="3087" s="23" customFormat="1"/>
    <row r="3088" s="23" customFormat="1"/>
    <row r="3089" s="23" customFormat="1"/>
    <row r="3090" s="23" customFormat="1"/>
    <row r="3091" s="23" customFormat="1"/>
    <row r="3092" s="23" customFormat="1"/>
    <row r="3093" s="23" customFormat="1"/>
    <row r="3094" s="23" customFormat="1"/>
    <row r="3095" s="23" customFormat="1"/>
    <row r="3096" s="23" customFormat="1"/>
    <row r="3097" s="23" customFormat="1"/>
    <row r="3098" s="23" customFormat="1"/>
    <row r="3099" s="23" customFormat="1"/>
    <row r="3100" s="23" customFormat="1"/>
    <row r="3101" s="23" customFormat="1"/>
    <row r="3102" s="23" customFormat="1"/>
    <row r="3103" s="23" customFormat="1"/>
    <row r="3104" s="23" customFormat="1"/>
    <row r="3105" s="23" customFormat="1"/>
    <row r="3106" s="23" customFormat="1"/>
    <row r="3107" s="23" customFormat="1"/>
    <row r="3108" s="23" customFormat="1"/>
    <row r="3109" s="23" customFormat="1"/>
    <row r="3110" s="23" customFormat="1"/>
    <row r="3111" s="23" customFormat="1"/>
    <row r="3112" s="23" customFormat="1"/>
    <row r="3113" s="23" customFormat="1"/>
    <row r="3114" s="23" customFormat="1"/>
    <row r="3115" s="23" customFormat="1"/>
    <row r="3116" s="23" customFormat="1"/>
    <row r="3117" s="23" customFormat="1"/>
    <row r="3118" s="23" customFormat="1"/>
    <row r="3119" s="23" customFormat="1"/>
    <row r="3120" s="23" customFormat="1"/>
    <row r="3121" s="23" customFormat="1"/>
    <row r="3122" s="23" customFormat="1"/>
    <row r="3123" s="23" customFormat="1"/>
    <row r="3124" s="23" customFormat="1"/>
    <row r="3125" s="23" customFormat="1"/>
    <row r="3126" s="23" customFormat="1"/>
    <row r="3127" s="23" customFormat="1"/>
    <row r="3128" s="23" customFormat="1"/>
    <row r="3129" s="23" customFormat="1"/>
    <row r="3130" s="23" customFormat="1"/>
    <row r="3131" s="23" customFormat="1"/>
    <row r="3132" s="23" customFormat="1"/>
    <row r="3133" s="23" customFormat="1"/>
    <row r="3134" s="23" customFormat="1"/>
    <row r="3135" s="23" customFormat="1"/>
    <row r="3136" s="23" customFormat="1"/>
    <row r="3137" s="23" customFormat="1"/>
    <row r="3138" s="23" customFormat="1"/>
    <row r="3139" s="23" customFormat="1"/>
    <row r="3140" s="23" customFormat="1"/>
    <row r="3141" s="23" customFormat="1"/>
    <row r="3142" s="23" customFormat="1"/>
    <row r="3143" s="23" customFormat="1"/>
    <row r="3144" s="23" customFormat="1"/>
    <row r="3145" s="23" customFormat="1"/>
    <row r="3146" s="23" customFormat="1"/>
    <row r="3147" s="23" customFormat="1"/>
    <row r="3148" s="23" customFormat="1"/>
    <row r="3149" s="23" customFormat="1"/>
    <row r="3150" s="23" customFormat="1"/>
    <row r="3151" s="23" customFormat="1"/>
    <row r="3152" s="23" customFormat="1"/>
    <row r="3153" s="23" customFormat="1"/>
    <row r="3154" s="23" customFormat="1"/>
    <row r="3155" s="23" customFormat="1"/>
    <row r="3156" s="23" customFormat="1"/>
    <row r="3157" s="23" customFormat="1"/>
    <row r="3158" s="23" customFormat="1"/>
    <row r="3159" s="23" customFormat="1"/>
    <row r="3160" s="23" customFormat="1"/>
    <row r="3161" s="23" customFormat="1"/>
    <row r="3162" s="23" customFormat="1"/>
    <row r="3163" s="23" customFormat="1"/>
    <row r="3164" s="23" customFormat="1"/>
    <row r="3165" s="23" customFormat="1"/>
    <row r="3166" s="23" customFormat="1"/>
    <row r="3167" s="23" customFormat="1"/>
    <row r="3168" s="23" customFormat="1"/>
    <row r="3169" s="23" customFormat="1"/>
    <row r="3170" s="23" customFormat="1"/>
    <row r="3171" s="23" customFormat="1"/>
    <row r="3172" s="23" customFormat="1"/>
    <row r="3173" s="23" customFormat="1"/>
    <row r="3174" s="23" customFormat="1"/>
    <row r="3175" s="23" customFormat="1"/>
    <row r="3176" s="23" customFormat="1"/>
    <row r="3177" s="23" customFormat="1"/>
    <row r="3178" s="23" customFormat="1"/>
    <row r="3179" s="23" customFormat="1"/>
    <row r="3180" s="23" customFormat="1"/>
    <row r="3181" s="23" customFormat="1"/>
    <row r="3182" s="23" customFormat="1"/>
    <row r="3183" s="23" customFormat="1"/>
    <row r="3184" s="23" customFormat="1"/>
    <row r="3185" s="23" customFormat="1"/>
    <row r="3186" s="23" customFormat="1"/>
    <row r="3187" s="23" customFormat="1"/>
    <row r="3188" s="23" customFormat="1"/>
    <row r="3189" s="23" customFormat="1"/>
    <row r="3190" s="23" customFormat="1"/>
    <row r="3191" s="23" customFormat="1"/>
    <row r="3192" s="23" customFormat="1"/>
    <row r="3193" s="23" customFormat="1"/>
    <row r="3194" s="23" customFormat="1"/>
    <row r="3195" s="23" customFormat="1"/>
    <row r="3196" s="23" customFormat="1"/>
    <row r="3197" s="23" customFormat="1"/>
    <row r="3198" s="23" customFormat="1"/>
    <row r="3199" s="23" customFormat="1"/>
    <row r="3200" s="23" customFormat="1"/>
    <row r="3201" s="23" customFormat="1"/>
    <row r="3202" s="23" customFormat="1"/>
    <row r="3203" s="23" customFormat="1"/>
    <row r="3204" s="23" customFormat="1"/>
    <row r="3205" s="23" customFormat="1"/>
    <row r="3206" s="23" customFormat="1"/>
    <row r="3207" s="23" customFormat="1"/>
    <row r="3208" s="23" customFormat="1"/>
    <row r="3209" s="23" customFormat="1"/>
    <row r="3210" s="23" customFormat="1"/>
    <row r="3211" s="23" customFormat="1"/>
    <row r="3212" s="23" customFormat="1"/>
    <row r="3213" s="23" customFormat="1"/>
    <row r="3214" s="23" customFormat="1"/>
    <row r="3215" s="23" customFormat="1"/>
    <row r="3216" s="23" customFormat="1"/>
    <row r="3217" s="23" customFormat="1"/>
    <row r="3218" s="23" customFormat="1"/>
    <row r="3219" s="23" customFormat="1"/>
    <row r="3220" s="23" customFormat="1"/>
    <row r="3221" s="23" customFormat="1"/>
    <row r="3222" s="23" customFormat="1"/>
    <row r="3223" s="23" customFormat="1"/>
    <row r="3224" s="23" customFormat="1"/>
    <row r="3225" s="23" customFormat="1"/>
    <row r="3226" s="23" customFormat="1"/>
    <row r="3227" s="23" customFormat="1"/>
    <row r="3228" s="23" customFormat="1"/>
    <row r="3229" s="23" customFormat="1"/>
    <row r="3230" s="23" customFormat="1"/>
    <row r="3231" s="23" customFormat="1"/>
    <row r="3232" s="23" customFormat="1"/>
    <row r="3233" s="23" customFormat="1"/>
    <row r="3234" s="23" customFormat="1"/>
    <row r="3235" s="23" customFormat="1"/>
    <row r="3236" s="23" customFormat="1"/>
    <row r="3237" s="23" customFormat="1"/>
    <row r="3238" s="23" customFormat="1"/>
    <row r="3239" s="23" customFormat="1"/>
    <row r="3240" s="23" customFormat="1"/>
    <row r="3241" s="23" customFormat="1"/>
    <row r="3242" s="23" customFormat="1"/>
    <row r="3243" s="23" customFormat="1"/>
    <row r="3244" s="23" customFormat="1"/>
    <row r="3245" s="23" customFormat="1"/>
    <row r="3246" s="23" customFormat="1"/>
    <row r="3247" s="23" customFormat="1"/>
    <row r="3248" s="23" customFormat="1"/>
    <row r="3249" s="23" customFormat="1"/>
    <row r="3250" s="23" customFormat="1"/>
    <row r="3251" s="23" customFormat="1"/>
    <row r="3252" s="23" customFormat="1"/>
    <row r="3253" s="23" customFormat="1"/>
    <row r="3254" s="23" customFormat="1"/>
    <row r="3255" s="23" customFormat="1"/>
    <row r="3256" s="23" customFormat="1"/>
    <row r="3257" s="23" customFormat="1"/>
    <row r="3258" s="23" customFormat="1"/>
    <row r="3259" s="23" customFormat="1"/>
    <row r="3260" s="23" customFormat="1"/>
    <row r="3261" s="23" customFormat="1"/>
    <row r="3262" s="23" customFormat="1"/>
    <row r="3263" s="23" customFormat="1"/>
    <row r="3264" s="23" customFormat="1"/>
    <row r="3265" s="23" customFormat="1"/>
    <row r="3266" s="23" customFormat="1"/>
    <row r="3267" s="23" customFormat="1"/>
    <row r="3268" s="23" customFormat="1"/>
    <row r="3269" s="23" customFormat="1"/>
    <row r="3270" s="23" customFormat="1"/>
    <row r="3271" s="23" customFormat="1"/>
    <row r="3272" s="23" customFormat="1"/>
    <row r="3273" s="23" customFormat="1"/>
    <row r="3274" s="23" customFormat="1"/>
    <row r="3275" s="23" customFormat="1"/>
    <row r="3276" s="23" customFormat="1"/>
    <row r="3277" s="23" customFormat="1"/>
    <row r="3278" s="23" customFormat="1"/>
    <row r="3279" s="23" customFormat="1"/>
    <row r="3280" s="23" customFormat="1"/>
    <row r="3281" s="23" customFormat="1"/>
    <row r="3282" s="23" customFormat="1"/>
    <row r="3283" s="23" customFormat="1"/>
    <row r="3284" s="23" customFormat="1"/>
    <row r="3285" s="23" customFormat="1"/>
    <row r="3286" s="23" customFormat="1"/>
    <row r="3287" s="23" customFormat="1"/>
    <row r="3288" s="23" customFormat="1"/>
    <row r="3289" s="23" customFormat="1"/>
    <row r="3290" s="23" customFormat="1"/>
    <row r="3291" s="23" customFormat="1"/>
    <row r="3292" s="23" customFormat="1"/>
    <row r="3293" s="23" customFormat="1"/>
    <row r="3294" s="23" customFormat="1"/>
    <row r="3295" s="23" customFormat="1"/>
    <row r="3296" s="23" customFormat="1"/>
    <row r="3297" s="23" customFormat="1"/>
    <row r="3298" s="23" customFormat="1"/>
    <row r="3299" s="23" customFormat="1"/>
    <row r="3300" s="23" customFormat="1"/>
    <row r="3301" s="23" customFormat="1"/>
    <row r="3302" s="23" customFormat="1"/>
    <row r="3303" s="23" customFormat="1"/>
    <row r="3304" s="23" customFormat="1"/>
    <row r="3305" s="23" customFormat="1"/>
    <row r="3306" s="23" customFormat="1"/>
    <row r="3307" s="23" customFormat="1"/>
    <row r="3308" s="23" customFormat="1"/>
    <row r="3309" s="23" customFormat="1"/>
    <row r="3310" s="23" customFormat="1"/>
    <row r="3311" s="23" customFormat="1"/>
    <row r="3312" s="23" customFormat="1"/>
    <row r="3313" s="23" customFormat="1"/>
    <row r="3314" s="23" customFormat="1"/>
    <row r="3315" s="23" customFormat="1"/>
    <row r="3316" s="23" customFormat="1"/>
    <row r="3317" s="23" customFormat="1"/>
    <row r="3318" s="23" customFormat="1"/>
    <row r="3319" s="23" customFormat="1"/>
    <row r="3320" s="23" customFormat="1"/>
    <row r="3321" s="23" customFormat="1"/>
    <row r="3322" s="23" customFormat="1"/>
    <row r="3323" s="23" customFormat="1"/>
    <row r="3324" s="23" customFormat="1"/>
    <row r="3325" s="23" customFormat="1"/>
    <row r="3326" s="23" customFormat="1"/>
    <row r="3327" s="23" customFormat="1"/>
    <row r="3328" s="23" customFormat="1"/>
    <row r="3329" s="23" customFormat="1"/>
    <row r="3330" s="23" customFormat="1"/>
    <row r="3331" s="23" customFormat="1"/>
    <row r="3332" s="23" customFormat="1"/>
    <row r="3333" s="23" customFormat="1"/>
    <row r="3334" s="23" customFormat="1"/>
    <row r="3335" s="23" customFormat="1"/>
    <row r="3336" s="23" customFormat="1"/>
    <row r="3337" s="23" customFormat="1"/>
    <row r="3338" s="23" customFormat="1"/>
    <row r="3339" s="23" customFormat="1"/>
    <row r="3340" s="23" customFormat="1"/>
    <row r="3341" s="23" customFormat="1"/>
    <row r="3342" s="23" customFormat="1"/>
    <row r="3343" s="23" customFormat="1"/>
    <row r="3344" s="23" customFormat="1"/>
    <row r="3345" s="23" customFormat="1"/>
    <row r="3346" s="23" customFormat="1"/>
    <row r="3347" s="23" customFormat="1"/>
    <row r="3348" s="23" customFormat="1"/>
    <row r="3349" s="23" customFormat="1"/>
    <row r="3350" s="23" customFormat="1"/>
    <row r="3351" s="23" customFormat="1"/>
    <row r="3352" s="23" customFormat="1"/>
    <row r="3353" s="23" customFormat="1"/>
    <row r="3354" s="23" customFormat="1"/>
    <row r="3355" s="23" customFormat="1"/>
    <row r="3356" s="23" customFormat="1"/>
    <row r="3357" s="23" customFormat="1"/>
    <row r="3358" s="23" customFormat="1"/>
    <row r="3359" s="23" customFormat="1"/>
    <row r="3360" s="23" customFormat="1"/>
    <row r="3361" s="23" customFormat="1"/>
    <row r="3362" s="23" customFormat="1"/>
    <row r="3363" s="23" customFormat="1"/>
    <row r="3364" s="23" customFormat="1"/>
    <row r="3365" s="23" customFormat="1"/>
    <row r="3366" s="23" customFormat="1"/>
    <row r="3367" s="23" customFormat="1"/>
    <row r="3368" s="23" customFormat="1"/>
    <row r="3369" s="23" customFormat="1"/>
    <row r="3370" s="23" customFormat="1"/>
    <row r="3371" s="23" customFormat="1"/>
    <row r="3372" s="23" customFormat="1"/>
    <row r="3373" s="23" customFormat="1"/>
    <row r="3374" s="23" customFormat="1"/>
    <row r="3375" s="23" customFormat="1"/>
    <row r="3376" s="23" customFormat="1"/>
    <row r="3377" s="23" customFormat="1"/>
    <row r="3378" s="23" customFormat="1"/>
    <row r="3379" s="23" customFormat="1"/>
    <row r="3380" s="23" customFormat="1"/>
    <row r="3381" s="23" customFormat="1"/>
    <row r="3382" s="23" customFormat="1"/>
    <row r="3383" s="23" customFormat="1"/>
    <row r="3384" s="23" customFormat="1"/>
    <row r="3385" s="23" customFormat="1"/>
    <row r="3386" s="23" customFormat="1"/>
    <row r="3387" s="23" customFormat="1"/>
    <row r="3388" s="23" customFormat="1"/>
    <row r="3389" s="23" customFormat="1"/>
    <row r="3390" s="23" customFormat="1"/>
    <row r="3391" s="23" customFormat="1"/>
    <row r="3392" s="23" customFormat="1"/>
    <row r="3393" s="23" customFormat="1"/>
    <row r="3394" s="23" customFormat="1"/>
    <row r="3395" s="23" customFormat="1"/>
    <row r="3396" s="23" customFormat="1"/>
    <row r="3397" s="23" customFormat="1"/>
    <row r="3398" s="23" customFormat="1"/>
    <row r="3399" s="23" customFormat="1"/>
    <row r="3400" s="23" customFormat="1"/>
    <row r="3401" s="23" customFormat="1"/>
    <row r="3402" s="23" customFormat="1"/>
    <row r="3403" s="23" customFormat="1"/>
    <row r="3404" s="23" customFormat="1"/>
    <row r="3405" s="23" customFormat="1"/>
    <row r="3406" s="23" customFormat="1"/>
    <row r="3407" s="23" customFormat="1"/>
    <row r="3408" s="23" customFormat="1"/>
    <row r="3409" s="23" customFormat="1"/>
    <row r="3410" s="23" customFormat="1"/>
    <row r="3411" s="23" customFormat="1"/>
    <row r="3412" s="23" customFormat="1"/>
    <row r="3413" s="23" customFormat="1"/>
    <row r="3414" s="23" customFormat="1"/>
    <row r="3415" s="23" customFormat="1"/>
    <row r="3416" s="23" customFormat="1"/>
    <row r="3417" s="23" customFormat="1"/>
    <row r="3418" s="23" customFormat="1"/>
    <row r="3419" s="23" customFormat="1"/>
    <row r="3420" s="23" customFormat="1"/>
    <row r="3421" s="23" customFormat="1"/>
    <row r="3422" s="23" customFormat="1"/>
    <row r="3423" s="23" customFormat="1"/>
    <row r="3424" s="23" customFormat="1"/>
    <row r="3425" s="23" customFormat="1"/>
    <row r="3426" s="23" customFormat="1"/>
    <row r="3427" s="23" customFormat="1"/>
    <row r="3428" s="23" customFormat="1"/>
    <row r="3429" s="23" customFormat="1"/>
    <row r="3430" s="23" customFormat="1"/>
    <row r="3431" s="23" customFormat="1"/>
    <row r="3432" s="23" customFormat="1"/>
    <row r="3433" s="23" customFormat="1"/>
    <row r="3434" s="23" customFormat="1"/>
    <row r="3435" s="23" customFormat="1"/>
    <row r="3436" s="23" customFormat="1"/>
    <row r="3437" s="23" customFormat="1"/>
    <row r="3438" s="23" customFormat="1"/>
    <row r="3439" s="23" customFormat="1"/>
    <row r="3440" s="23" customFormat="1"/>
    <row r="3441" s="23" customFormat="1"/>
    <row r="3442" s="23" customFormat="1"/>
    <row r="3443" s="23" customFormat="1"/>
    <row r="3444" s="23" customFormat="1"/>
    <row r="3445" s="23" customFormat="1"/>
    <row r="3446" s="23" customFormat="1"/>
    <row r="3447" s="23" customFormat="1"/>
    <row r="3448" s="23" customFormat="1"/>
    <row r="3449" s="23" customFormat="1"/>
    <row r="3450" s="23" customFormat="1"/>
    <row r="3451" s="23" customFormat="1"/>
    <row r="3452" s="23" customFormat="1"/>
    <row r="3453" s="23" customFormat="1"/>
    <row r="3454" s="23" customFormat="1"/>
    <row r="3455" s="23" customFormat="1"/>
    <row r="3456" s="23" customFormat="1"/>
    <row r="3457" s="23" customFormat="1"/>
    <row r="3458" s="23" customFormat="1"/>
    <row r="3459" s="23" customFormat="1"/>
    <row r="3460" s="23" customFormat="1"/>
    <row r="3461" s="23" customFormat="1"/>
    <row r="3462" s="23" customFormat="1"/>
    <row r="3463" s="23" customFormat="1"/>
    <row r="3464" s="23" customFormat="1"/>
    <row r="3465" s="23" customFormat="1"/>
    <row r="3466" s="23" customFormat="1"/>
    <row r="3467" s="23" customFormat="1"/>
    <row r="3468" s="23" customFormat="1"/>
    <row r="3469" s="23" customFormat="1"/>
    <row r="3470" s="23" customFormat="1"/>
    <row r="3471" s="23" customFormat="1"/>
    <row r="3472" s="23" customFormat="1"/>
    <row r="3473" s="23" customFormat="1"/>
    <row r="3474" s="23" customFormat="1"/>
    <row r="3475" s="23" customFormat="1"/>
    <row r="3476" s="23" customFormat="1"/>
    <row r="3477" s="23" customFormat="1"/>
    <row r="3478" s="23" customFormat="1"/>
    <row r="3479" s="23" customFormat="1"/>
    <row r="3480" s="23" customFormat="1"/>
    <row r="3481" s="23" customFormat="1"/>
    <row r="3482" s="23" customFormat="1"/>
    <row r="3483" s="23" customFormat="1"/>
    <row r="3484" s="23" customFormat="1"/>
    <row r="3485" s="23" customFormat="1"/>
    <row r="3486" s="23" customFormat="1"/>
    <row r="3487" s="23" customFormat="1"/>
    <row r="3488" s="23" customFormat="1"/>
    <row r="3489" s="23" customFormat="1"/>
    <row r="3490" s="23" customFormat="1"/>
    <row r="3491" s="23" customFormat="1"/>
    <row r="3492" s="23" customFormat="1"/>
    <row r="3493" s="23" customFormat="1"/>
    <row r="3494" s="23" customFormat="1"/>
    <row r="3495" s="23" customFormat="1"/>
    <row r="3496" s="23" customFormat="1"/>
    <row r="3497" s="23" customFormat="1"/>
    <row r="3498" s="23" customFormat="1"/>
    <row r="3499" s="23" customFormat="1"/>
    <row r="3500" s="23" customFormat="1"/>
    <row r="3501" s="23" customFormat="1"/>
    <row r="3502" s="23" customFormat="1"/>
    <row r="3503" s="23" customFormat="1"/>
    <row r="3504" s="23" customFormat="1"/>
    <row r="3505" s="23" customFormat="1"/>
    <row r="3506" s="23" customFormat="1"/>
    <row r="3507" s="23" customFormat="1"/>
    <row r="3508" s="23" customFormat="1"/>
    <row r="3509" s="23" customFormat="1"/>
    <row r="3510" s="23" customFormat="1"/>
    <row r="3511" s="23" customFormat="1"/>
    <row r="3512" s="23" customFormat="1"/>
    <row r="3513" s="23" customFormat="1"/>
    <row r="3514" s="23" customFormat="1"/>
    <row r="3515" s="23" customFormat="1"/>
    <row r="3516" s="23" customFormat="1"/>
    <row r="3517" s="23" customFormat="1"/>
    <row r="3518" s="23" customFormat="1"/>
    <row r="3519" s="23" customFormat="1"/>
    <row r="3520" s="23" customFormat="1"/>
    <row r="3521" s="23" customFormat="1"/>
    <row r="3522" s="23" customFormat="1"/>
    <row r="3523" s="23" customFormat="1"/>
    <row r="3524" s="23" customFormat="1"/>
    <row r="3525" s="23" customFormat="1"/>
    <row r="3526" s="23" customFormat="1"/>
    <row r="3527" s="23" customFormat="1"/>
    <row r="3528" s="23" customFormat="1"/>
    <row r="3529" s="23" customFormat="1"/>
    <row r="3530" s="23" customFormat="1"/>
    <row r="3531" s="23" customFormat="1"/>
    <row r="3532" s="23" customFormat="1"/>
    <row r="3533" s="23" customFormat="1"/>
    <row r="3534" s="23" customFormat="1"/>
    <row r="3535" s="23" customFormat="1"/>
    <row r="3536" s="23" customFormat="1"/>
    <row r="3537" s="23" customFormat="1"/>
    <row r="3538" s="23" customFormat="1"/>
    <row r="3539" s="23" customFormat="1"/>
    <row r="3540" s="23" customFormat="1"/>
    <row r="3541" s="23" customFormat="1"/>
    <row r="3542" s="23" customFormat="1"/>
    <row r="3543" s="23" customFormat="1"/>
    <row r="3544" s="23" customFormat="1"/>
    <row r="3545" s="23" customFormat="1"/>
    <row r="3546" s="23" customFormat="1"/>
    <row r="3547" s="23" customFormat="1"/>
    <row r="3548" s="23" customFormat="1"/>
    <row r="3549" s="23" customFormat="1"/>
    <row r="3550" s="23" customFormat="1"/>
    <row r="3551" s="23" customFormat="1"/>
    <row r="3552" s="23" customFormat="1"/>
    <row r="3553" s="23" customFormat="1"/>
    <row r="3554" s="23" customFormat="1"/>
    <row r="3555" s="23" customFormat="1"/>
    <row r="3556" s="23" customFormat="1"/>
    <row r="3557" s="23" customFormat="1"/>
    <row r="3558" s="23" customFormat="1"/>
    <row r="3559" s="23" customFormat="1"/>
    <row r="3560" s="23" customFormat="1"/>
    <row r="3561" s="23" customFormat="1"/>
    <row r="3562" s="23" customFormat="1"/>
    <row r="3563" s="23" customFormat="1"/>
    <row r="3564" s="23" customFormat="1"/>
    <row r="3565" s="23" customFormat="1"/>
    <row r="3566" s="23" customFormat="1"/>
    <row r="3567" s="23" customFormat="1"/>
    <row r="3568" s="23" customFormat="1"/>
    <row r="3569" s="23" customFormat="1"/>
    <row r="3570" s="23" customFormat="1"/>
    <row r="3571" s="23" customFormat="1"/>
    <row r="3572" s="23" customFormat="1"/>
    <row r="3573" s="23" customFormat="1"/>
    <row r="3574" s="23" customFormat="1"/>
    <row r="3575" s="23" customFormat="1"/>
    <row r="3576" s="23" customFormat="1"/>
    <row r="3577" s="23" customFormat="1"/>
    <row r="3578" s="23" customFormat="1"/>
    <row r="3579" s="23" customFormat="1"/>
    <row r="3580" s="23" customFormat="1"/>
    <row r="3581" s="23" customFormat="1"/>
    <row r="3582" s="23" customFormat="1"/>
    <row r="3583" s="23" customFormat="1"/>
    <row r="3584" s="23" customFormat="1"/>
    <row r="3585" s="23" customFormat="1"/>
    <row r="3586" s="23" customFormat="1"/>
    <row r="3587" s="23" customFormat="1"/>
    <row r="3588" s="23" customFormat="1"/>
    <row r="3589" s="23" customFormat="1"/>
    <row r="3590" s="23" customFormat="1"/>
    <row r="3591" s="23" customFormat="1"/>
    <row r="3592" s="23" customFormat="1"/>
    <row r="3593" s="23" customFormat="1"/>
    <row r="3594" s="23" customFormat="1"/>
    <row r="3595" s="23" customFormat="1"/>
    <row r="3596" s="23" customFormat="1"/>
    <row r="3597" s="23" customFormat="1"/>
    <row r="3598" s="23" customFormat="1"/>
    <row r="3599" s="23" customFormat="1"/>
    <row r="3600" s="23" customFormat="1"/>
    <row r="3601" s="23" customFormat="1"/>
    <row r="3602" s="23" customFormat="1"/>
    <row r="3603" s="23" customFormat="1"/>
    <row r="3604" s="23" customFormat="1"/>
    <row r="3605" s="23" customFormat="1"/>
    <row r="3606" s="23" customFormat="1"/>
    <row r="3607" s="23" customFormat="1"/>
    <row r="3608" s="23" customFormat="1"/>
    <row r="3609" s="23" customFormat="1"/>
    <row r="3610" s="23" customFormat="1"/>
    <row r="3611" s="23" customFormat="1"/>
    <row r="3612" s="23" customFormat="1"/>
    <row r="3613" s="23" customFormat="1"/>
    <row r="3614" s="23" customFormat="1"/>
    <row r="3615" s="23" customFormat="1"/>
    <row r="3616" s="23" customFormat="1"/>
    <row r="3617" s="23" customFormat="1"/>
    <row r="3618" s="23" customFormat="1"/>
    <row r="3619" s="23" customFormat="1"/>
    <row r="3620" s="23" customFormat="1"/>
    <row r="3621" s="23" customFormat="1"/>
    <row r="3622" s="23" customFormat="1"/>
    <row r="3623" s="23" customFormat="1"/>
    <row r="3624" s="23" customFormat="1"/>
    <row r="3625" s="23" customFormat="1"/>
    <row r="3626" s="23" customFormat="1"/>
    <row r="3627" s="23" customFormat="1"/>
    <row r="3628" s="23" customFormat="1"/>
    <row r="3629" s="23" customFormat="1"/>
    <row r="3630" s="23" customFormat="1"/>
    <row r="3631" s="23" customFormat="1"/>
    <row r="3632" s="23" customFormat="1"/>
    <row r="3633" s="23" customFormat="1"/>
    <row r="3634" s="23" customFormat="1"/>
    <row r="3635" s="23" customFormat="1"/>
    <row r="3636" s="23" customFormat="1"/>
    <row r="3637" s="23" customFormat="1"/>
    <row r="3638" s="23" customFormat="1"/>
    <row r="3639" s="23" customFormat="1"/>
    <row r="3640" s="23" customFormat="1"/>
    <row r="3641" s="23" customFormat="1"/>
    <row r="3642" s="23" customFormat="1"/>
    <row r="3643" s="23" customFormat="1"/>
    <row r="3644" s="23" customFormat="1"/>
    <row r="3645" s="23" customFormat="1"/>
    <row r="3646" s="23" customFormat="1"/>
    <row r="3647" s="23" customFormat="1"/>
    <row r="3648" s="23" customFormat="1"/>
    <row r="3649" s="23" customFormat="1"/>
    <row r="3650" s="23" customFormat="1"/>
    <row r="3651" s="23" customFormat="1"/>
    <row r="3652" s="23" customFormat="1"/>
    <row r="3653" s="23" customFormat="1"/>
    <row r="3654" s="23" customFormat="1"/>
    <row r="3655" s="23" customFormat="1"/>
    <row r="3656" s="23" customFormat="1"/>
    <row r="3657" s="23" customFormat="1"/>
    <row r="3658" s="23" customFormat="1"/>
    <row r="3659" s="23" customFormat="1"/>
    <row r="3660" s="23" customFormat="1"/>
    <row r="3661" s="23" customFormat="1"/>
    <row r="3662" s="23" customFormat="1"/>
    <row r="3663" s="23" customFormat="1"/>
    <row r="3664" s="23" customFormat="1"/>
    <row r="3665" s="23" customFormat="1"/>
    <row r="3666" s="23" customFormat="1"/>
    <row r="3667" s="23" customFormat="1"/>
    <row r="3668" s="23" customFormat="1"/>
    <row r="3669" s="23" customFormat="1"/>
    <row r="3670" s="23" customFormat="1"/>
    <row r="3671" s="23" customFormat="1"/>
    <row r="3672" s="23" customFormat="1"/>
    <row r="3673" s="23" customFormat="1"/>
    <row r="3674" s="23" customFormat="1"/>
    <row r="3675" s="23" customFormat="1"/>
    <row r="3676" s="23" customFormat="1"/>
    <row r="3677" s="23" customFormat="1"/>
    <row r="3678" s="23" customFormat="1"/>
    <row r="3679" s="23" customFormat="1"/>
    <row r="3680" s="23" customFormat="1"/>
    <row r="3681" s="23" customFormat="1"/>
    <row r="3682" s="23" customFormat="1"/>
    <row r="3683" s="23" customFormat="1"/>
    <row r="3684" s="23" customFormat="1"/>
    <row r="3685" s="23" customFormat="1"/>
    <row r="3686" s="23" customFormat="1"/>
    <row r="3687" s="23" customFormat="1"/>
    <row r="3688" s="23" customFormat="1"/>
    <row r="3689" s="23" customFormat="1"/>
    <row r="3690" s="23" customFormat="1"/>
    <row r="3691" s="23" customFormat="1"/>
    <row r="3692" s="23" customFormat="1"/>
    <row r="3693" s="23" customFormat="1"/>
    <row r="3694" s="23" customFormat="1"/>
    <row r="3695" s="23" customFormat="1"/>
    <row r="3696" s="23" customFormat="1"/>
    <row r="3697" s="23" customFormat="1"/>
    <row r="3698" s="23" customFormat="1"/>
    <row r="3699" s="23" customFormat="1"/>
    <row r="3700" s="23" customFormat="1"/>
    <row r="3701" s="23" customFormat="1"/>
    <row r="3702" s="23" customFormat="1"/>
    <row r="3703" s="23" customFormat="1"/>
    <row r="3704" s="23" customFormat="1"/>
    <row r="3705" s="23" customFormat="1"/>
    <row r="3706" s="23" customFormat="1"/>
    <row r="3707" s="23" customFormat="1"/>
    <row r="3708" s="23" customFormat="1"/>
    <row r="3709" s="23" customFormat="1"/>
    <row r="3710" s="23" customFormat="1"/>
    <row r="3711" s="23" customFormat="1"/>
    <row r="3712" s="23" customFormat="1"/>
    <row r="3713" s="23" customFormat="1"/>
    <row r="3714" s="23" customFormat="1"/>
    <row r="3715" s="23" customFormat="1"/>
    <row r="3716" s="23" customFormat="1"/>
    <row r="3717" s="23" customFormat="1"/>
    <row r="3718" s="23" customFormat="1"/>
    <row r="3719" s="23" customFormat="1"/>
    <row r="3720" s="23" customFormat="1"/>
    <row r="3721" s="23" customFormat="1"/>
    <row r="3722" s="23" customFormat="1"/>
    <row r="3723" s="23" customFormat="1"/>
    <row r="3724" s="23" customFormat="1"/>
    <row r="3725" s="23" customFormat="1"/>
    <row r="3726" s="23" customFormat="1"/>
    <row r="3727" s="23" customFormat="1"/>
    <row r="3728" s="23" customFormat="1"/>
    <row r="3729" s="23" customFormat="1"/>
    <row r="3730" s="23" customFormat="1"/>
    <row r="3731" s="23" customFormat="1"/>
    <row r="3732" s="23" customFormat="1"/>
    <row r="3733" s="23" customFormat="1"/>
    <row r="3734" s="23" customFormat="1"/>
    <row r="3735" s="23" customFormat="1"/>
    <row r="3736" s="23" customFormat="1"/>
    <row r="3737" s="23" customFormat="1"/>
    <row r="3738" s="23" customFormat="1"/>
    <row r="3739" s="23" customFormat="1"/>
    <row r="3740" s="23" customFormat="1"/>
    <row r="3741" s="23" customFormat="1"/>
    <row r="3742" s="23" customFormat="1"/>
    <row r="3743" s="23" customFormat="1"/>
    <row r="3744" s="23" customFormat="1"/>
    <row r="3745" s="23" customFormat="1"/>
    <row r="3746" s="23" customFormat="1"/>
    <row r="3747" s="23" customFormat="1"/>
    <row r="3748" s="23" customFormat="1"/>
    <row r="3749" s="23" customFormat="1"/>
    <row r="3750" s="23" customFormat="1"/>
    <row r="3751" s="23" customFormat="1"/>
    <row r="3752" s="23" customFormat="1"/>
    <row r="3753" s="23" customFormat="1"/>
    <row r="3754" s="23" customFormat="1"/>
    <row r="3755" s="23" customFormat="1"/>
    <row r="3756" s="23" customFormat="1"/>
    <row r="3757" s="23" customFormat="1"/>
    <row r="3758" s="23" customFormat="1"/>
    <row r="3759" s="23" customFormat="1"/>
    <row r="3760" s="23" customFormat="1"/>
    <row r="3761" s="23" customFormat="1"/>
    <row r="3762" s="23" customFormat="1"/>
    <row r="3763" s="23" customFormat="1"/>
    <row r="3764" s="23" customFormat="1"/>
    <row r="3765" s="23" customFormat="1"/>
    <row r="3766" s="23" customFormat="1"/>
    <row r="3767" s="23" customFormat="1"/>
    <row r="3768" s="23" customFormat="1"/>
    <row r="3769" s="23" customFormat="1"/>
    <row r="3770" s="23" customFormat="1"/>
    <row r="3771" s="23" customFormat="1"/>
    <row r="3772" s="23" customFormat="1"/>
    <row r="3773" s="23" customFormat="1"/>
    <row r="3774" s="23" customFormat="1"/>
    <row r="3775" s="23" customFormat="1"/>
    <row r="3776" s="23" customFormat="1"/>
    <row r="3777" s="23" customFormat="1"/>
    <row r="3778" s="23" customFormat="1"/>
    <row r="3779" s="23" customFormat="1"/>
    <row r="3780" s="23" customFormat="1"/>
    <row r="3781" s="23" customFormat="1"/>
    <row r="3782" s="23" customFormat="1"/>
    <row r="3783" s="23" customFormat="1"/>
    <row r="3784" s="23" customFormat="1"/>
    <row r="3785" s="23" customFormat="1"/>
    <row r="3786" s="23" customFormat="1"/>
    <row r="3787" s="23" customFormat="1"/>
    <row r="3788" s="23" customFormat="1"/>
    <row r="3789" s="23" customFormat="1"/>
    <row r="3790" s="23" customFormat="1"/>
    <row r="3791" s="23" customFormat="1"/>
    <row r="3792" s="23" customFormat="1"/>
    <row r="3793" s="23" customFormat="1"/>
    <row r="3794" s="23" customFormat="1"/>
    <row r="3795" s="23" customFormat="1"/>
    <row r="3796" s="23" customFormat="1"/>
    <row r="3797" s="23" customFormat="1"/>
    <row r="3798" s="23" customFormat="1"/>
    <row r="3799" s="23" customFormat="1"/>
    <row r="3800" s="23" customFormat="1"/>
    <row r="3801" s="23" customFormat="1"/>
    <row r="3802" s="23" customFormat="1"/>
    <row r="3803" s="23" customFormat="1"/>
    <row r="3804" s="23" customFormat="1"/>
    <row r="3805" s="23" customFormat="1"/>
    <row r="3806" s="23" customFormat="1"/>
    <row r="3807" s="23" customFormat="1"/>
    <row r="3808" s="23" customFormat="1"/>
    <row r="3809" s="23" customFormat="1"/>
    <row r="3810" s="23" customFormat="1"/>
    <row r="3811" s="23" customFormat="1"/>
    <row r="3812" s="23" customFormat="1"/>
    <row r="3813" s="23" customFormat="1"/>
    <row r="3814" s="23" customFormat="1"/>
    <row r="3815" s="23" customFormat="1"/>
    <row r="3816" s="23" customFormat="1"/>
    <row r="3817" s="23" customFormat="1"/>
    <row r="3818" s="23" customFormat="1"/>
    <row r="3819" s="23" customFormat="1"/>
    <row r="3820" s="23" customFormat="1"/>
    <row r="3821" s="23" customFormat="1"/>
    <row r="3822" s="23" customFormat="1"/>
    <row r="3823" s="23" customFormat="1"/>
    <row r="3824" s="23" customFormat="1"/>
    <row r="3825" s="23" customFormat="1"/>
    <row r="3826" s="23" customFormat="1"/>
    <row r="3827" s="23" customFormat="1"/>
    <row r="3828" s="23" customFormat="1"/>
    <row r="3829" s="23" customFormat="1"/>
    <row r="3830" s="23" customFormat="1"/>
    <row r="3831" s="23" customFormat="1"/>
    <row r="3832" s="23" customFormat="1"/>
    <row r="3833" s="23" customFormat="1"/>
    <row r="3834" s="23" customFormat="1"/>
    <row r="3835" s="23" customFormat="1"/>
    <row r="3836" s="23" customFormat="1"/>
    <row r="3837" s="23" customFormat="1"/>
    <row r="3838" s="23" customFormat="1"/>
    <row r="3839" s="23" customFormat="1"/>
    <row r="3840" s="23" customFormat="1"/>
    <row r="3841" s="23" customFormat="1"/>
    <row r="3842" s="23" customFormat="1"/>
    <row r="3843" s="23" customFormat="1"/>
    <row r="3844" s="23" customFormat="1"/>
    <row r="3845" s="23" customFormat="1"/>
    <row r="3846" s="23" customFormat="1"/>
    <row r="3847" s="23" customFormat="1"/>
    <row r="3848" s="23" customFormat="1"/>
    <row r="3849" s="23" customFormat="1"/>
    <row r="3850" s="23" customFormat="1"/>
    <row r="3851" s="23" customFormat="1"/>
    <row r="3852" s="23" customFormat="1"/>
    <row r="3853" s="23" customFormat="1"/>
    <row r="3854" s="23" customFormat="1"/>
    <row r="3855" s="23" customFormat="1"/>
    <row r="3856" s="23" customFormat="1"/>
    <row r="3857" s="23" customFormat="1"/>
    <row r="3858" s="23" customFormat="1"/>
    <row r="3859" s="23" customFormat="1"/>
    <row r="3860" s="23" customFormat="1"/>
    <row r="3861" s="23" customFormat="1"/>
    <row r="3862" s="23" customFormat="1"/>
    <row r="3863" s="23" customFormat="1"/>
    <row r="3864" s="23" customFormat="1"/>
    <row r="3865" s="23" customFormat="1"/>
    <row r="3866" s="23" customFormat="1"/>
    <row r="3867" s="23" customFormat="1"/>
    <row r="3868" s="23" customFormat="1"/>
    <row r="3869" s="23" customFormat="1"/>
    <row r="3870" s="23" customFormat="1"/>
    <row r="3871" s="23" customFormat="1"/>
    <row r="3872" s="23" customFormat="1"/>
    <row r="3873" s="23" customFormat="1"/>
    <row r="3874" s="23" customFormat="1"/>
    <row r="3875" s="23" customFormat="1"/>
    <row r="3876" s="23" customFormat="1"/>
    <row r="3877" s="23" customFormat="1"/>
    <row r="3878" s="23" customFormat="1"/>
    <row r="3879" s="23" customFormat="1"/>
    <row r="3880" s="23" customFormat="1"/>
    <row r="3881" s="23" customFormat="1"/>
    <row r="3882" s="23" customFormat="1"/>
    <row r="3883" s="23" customFormat="1"/>
    <row r="3884" s="23" customFormat="1"/>
    <row r="3885" s="23" customFormat="1"/>
    <row r="3886" s="23" customFormat="1"/>
    <row r="3887" s="23" customFormat="1"/>
    <row r="3888" s="23" customFormat="1"/>
    <row r="3889" s="23" customFormat="1"/>
    <row r="3890" s="23" customFormat="1"/>
    <row r="3891" s="23" customFormat="1"/>
    <row r="3892" s="23" customFormat="1"/>
    <row r="3893" s="23" customFormat="1"/>
    <row r="3894" s="23" customFormat="1"/>
    <row r="3895" s="23" customFormat="1"/>
    <row r="3896" s="23" customFormat="1"/>
    <row r="3897" s="23" customFormat="1"/>
    <row r="3898" s="23" customFormat="1"/>
    <row r="3899" s="23" customFormat="1"/>
    <row r="3900" s="23" customFormat="1"/>
    <row r="3901" s="23" customFormat="1"/>
    <row r="3902" s="23" customFormat="1"/>
    <row r="3903" s="23" customFormat="1"/>
    <row r="3904" s="23" customFormat="1"/>
    <row r="3905" s="23" customFormat="1"/>
    <row r="3906" s="23" customFormat="1"/>
    <row r="3907" s="23" customFormat="1"/>
    <row r="3908" s="23" customFormat="1"/>
    <row r="3909" s="23" customFormat="1"/>
    <row r="3910" s="23" customFormat="1"/>
    <row r="3911" s="23" customFormat="1"/>
    <row r="3912" s="23" customFormat="1"/>
    <row r="3913" s="23" customFormat="1"/>
    <row r="3914" s="23" customFormat="1"/>
    <row r="3915" s="23" customFormat="1"/>
    <row r="3916" s="23" customFormat="1"/>
    <row r="3917" s="23" customFormat="1"/>
    <row r="3918" s="23" customFormat="1"/>
    <row r="3919" s="23" customFormat="1"/>
    <row r="3920" s="23" customFormat="1"/>
    <row r="3921" s="23" customFormat="1"/>
    <row r="3922" s="23" customFormat="1"/>
    <row r="3923" s="23" customFormat="1"/>
    <row r="3924" s="23" customFormat="1"/>
    <row r="3925" s="23" customFormat="1"/>
    <row r="3926" s="23" customFormat="1"/>
    <row r="3927" s="23" customFormat="1"/>
    <row r="3928" s="23" customFormat="1"/>
    <row r="3929" s="23" customFormat="1"/>
    <row r="3930" s="23" customFormat="1"/>
    <row r="3931" s="23" customFormat="1"/>
    <row r="3932" s="23" customFormat="1"/>
    <row r="3933" s="23" customFormat="1"/>
    <row r="3934" s="23" customFormat="1"/>
    <row r="3935" s="23" customFormat="1"/>
    <row r="3936" s="23" customFormat="1"/>
    <row r="3937" s="23" customFormat="1"/>
    <row r="3938" s="23" customFormat="1"/>
    <row r="3939" s="23" customFormat="1"/>
    <row r="3940" s="23" customFormat="1"/>
    <row r="3941" s="23" customFormat="1"/>
    <row r="3942" s="23" customFormat="1"/>
    <row r="3943" s="23" customFormat="1"/>
    <row r="3944" s="23" customFormat="1"/>
    <row r="3945" s="23" customFormat="1"/>
    <row r="3946" s="23" customFormat="1"/>
    <row r="3947" s="23" customFormat="1"/>
    <row r="3948" s="23" customFormat="1"/>
    <row r="3949" s="23" customFormat="1"/>
    <row r="3950" s="23" customFormat="1"/>
    <row r="3951" s="23" customFormat="1"/>
    <row r="3952" s="23" customFormat="1"/>
    <row r="3953" s="23" customFormat="1"/>
    <row r="3954" s="23" customFormat="1"/>
    <row r="3955" s="23" customFormat="1"/>
    <row r="3956" s="23" customFormat="1"/>
    <row r="3957" s="23" customFormat="1"/>
    <row r="3958" s="23" customFormat="1"/>
    <row r="3959" s="23" customFormat="1"/>
    <row r="3960" s="23" customFormat="1"/>
    <row r="3961" s="23" customFormat="1"/>
    <row r="3962" s="23" customFormat="1"/>
    <row r="3963" s="23" customFormat="1"/>
    <row r="3964" s="23" customFormat="1"/>
    <row r="3965" s="23" customFormat="1"/>
    <row r="3966" s="23" customFormat="1"/>
    <row r="3967" s="23" customFormat="1"/>
    <row r="3968" s="23" customFormat="1"/>
    <row r="3969" s="23" customFormat="1"/>
    <row r="3970" s="23" customFormat="1"/>
    <row r="3971" s="23" customFormat="1"/>
    <row r="3972" s="23" customFormat="1"/>
    <row r="3973" s="23" customFormat="1"/>
    <row r="3974" s="23" customFormat="1"/>
    <row r="3975" s="23" customFormat="1"/>
    <row r="3976" s="23" customFormat="1"/>
    <row r="3977" s="23" customFormat="1"/>
    <row r="3978" s="23" customFormat="1"/>
    <row r="3979" s="23" customFormat="1"/>
    <row r="3980" s="23" customFormat="1"/>
    <row r="3981" s="23" customFormat="1"/>
    <row r="3982" s="23" customFormat="1"/>
    <row r="3983" s="23" customFormat="1"/>
    <row r="3984" s="23" customFormat="1"/>
    <row r="3985" s="23" customFormat="1"/>
    <row r="3986" s="23" customFormat="1"/>
    <row r="3987" s="23" customFormat="1"/>
    <row r="3988" s="23" customFormat="1"/>
    <row r="3989" s="23" customFormat="1"/>
    <row r="3990" s="23" customFormat="1"/>
    <row r="3991" s="23" customFormat="1"/>
    <row r="3992" s="23" customFormat="1"/>
    <row r="3993" s="23" customFormat="1"/>
    <row r="3994" s="23" customFormat="1"/>
    <row r="3995" s="23" customFormat="1"/>
    <row r="3996" s="23" customFormat="1"/>
    <row r="3997" s="23" customFormat="1"/>
    <row r="3998" s="23" customFormat="1"/>
    <row r="3999" s="23" customFormat="1"/>
    <row r="4000" s="23" customFormat="1"/>
    <row r="4001" s="23" customFormat="1"/>
    <row r="4002" s="23" customFormat="1"/>
    <row r="4003" s="23" customFormat="1"/>
    <row r="4004" s="23" customFormat="1"/>
    <row r="4005" s="23" customFormat="1"/>
    <row r="4006" s="23" customFormat="1"/>
    <row r="4007" s="23" customFormat="1"/>
    <row r="4008" s="23" customFormat="1"/>
    <row r="4009" s="23" customFormat="1"/>
    <row r="4010" s="23" customFormat="1"/>
    <row r="4011" s="23" customFormat="1"/>
    <row r="4012" s="23" customFormat="1"/>
    <row r="4013" s="23" customFormat="1"/>
    <row r="4014" s="23" customFormat="1"/>
    <row r="4015" s="23" customFormat="1"/>
    <row r="4016" s="23" customFormat="1"/>
    <row r="4017" s="23" customFormat="1"/>
    <row r="4018" s="23" customFormat="1"/>
    <row r="4019" s="23" customFormat="1"/>
    <row r="4020" s="23" customFormat="1"/>
    <row r="4021" s="23" customFormat="1"/>
    <row r="4022" s="23" customFormat="1"/>
    <row r="4023" s="23" customFormat="1"/>
    <row r="4024" s="23" customFormat="1"/>
    <row r="4025" s="23" customFormat="1"/>
    <row r="4026" s="23" customFormat="1"/>
    <row r="4027" s="23" customFormat="1"/>
    <row r="4028" s="23" customFormat="1"/>
    <row r="4029" s="23" customFormat="1"/>
    <row r="4030" s="23" customFormat="1"/>
    <row r="4031" s="23" customFormat="1"/>
    <row r="4032" s="23" customFormat="1"/>
    <row r="4033" s="23" customFormat="1"/>
    <row r="4034" s="23" customFormat="1"/>
    <row r="4035" s="23" customFormat="1"/>
    <row r="4036" s="23" customFormat="1"/>
    <row r="4037" s="23" customFormat="1"/>
    <row r="4038" s="23" customFormat="1"/>
    <row r="4039" s="23" customFormat="1"/>
    <row r="4040" s="23" customFormat="1"/>
    <row r="4041" s="23" customFormat="1"/>
    <row r="4042" s="23" customFormat="1"/>
    <row r="4043" s="23" customFormat="1"/>
    <row r="4044" s="23" customFormat="1"/>
    <row r="4045" s="23" customFormat="1"/>
    <row r="4046" s="23" customFormat="1"/>
    <row r="4047" s="23" customFormat="1"/>
    <row r="4048" s="23" customFormat="1"/>
    <row r="4049" s="23" customFormat="1"/>
    <row r="4050" s="23" customFormat="1"/>
    <row r="4051" s="23" customFormat="1"/>
    <row r="4052" s="23" customFormat="1"/>
    <row r="4053" s="23" customFormat="1"/>
    <row r="4054" s="23" customFormat="1"/>
    <row r="4055" s="23" customFormat="1"/>
    <row r="4056" s="23" customFormat="1"/>
    <row r="4057" s="23" customFormat="1"/>
    <row r="4058" s="23" customFormat="1"/>
    <row r="4059" s="23" customFormat="1"/>
    <row r="4060" s="23" customFormat="1"/>
    <row r="4061" s="23" customFormat="1"/>
    <row r="4062" s="23" customFormat="1"/>
    <row r="4063" s="23" customFormat="1"/>
    <row r="4064" s="23" customFormat="1"/>
    <row r="4065" s="23" customFormat="1"/>
    <row r="4066" s="23" customFormat="1"/>
    <row r="4067" s="23" customFormat="1"/>
    <row r="4068" s="23" customFormat="1"/>
    <row r="4069" s="23" customFormat="1"/>
    <row r="4070" s="23" customFormat="1"/>
    <row r="4071" s="23" customFormat="1"/>
    <row r="4072" s="23" customFormat="1"/>
    <row r="4073" s="23" customFormat="1"/>
    <row r="4074" s="23" customFormat="1"/>
    <row r="4075" s="23" customFormat="1"/>
    <row r="4076" s="23" customFormat="1"/>
    <row r="4077" s="23" customFormat="1"/>
    <row r="4078" s="23" customFormat="1"/>
    <row r="4079" s="23" customFormat="1"/>
    <row r="4080" s="23" customFormat="1"/>
    <row r="4081" s="23" customFormat="1"/>
    <row r="4082" s="23" customFormat="1"/>
    <row r="4083" s="23" customFormat="1"/>
    <row r="4084" s="23" customFormat="1"/>
    <row r="4085" s="23" customFormat="1"/>
    <row r="4086" s="23" customFormat="1"/>
    <row r="4087" s="23" customFormat="1"/>
    <row r="4088" s="23" customFormat="1"/>
    <row r="4089" s="23" customFormat="1"/>
    <row r="4090" s="23" customFormat="1"/>
    <row r="4091" s="23" customFormat="1"/>
    <row r="4092" s="23" customFormat="1"/>
    <row r="4093" s="23" customFormat="1"/>
    <row r="4094" s="23" customFormat="1"/>
    <row r="4095" s="23" customFormat="1"/>
    <row r="4096" s="23" customFormat="1"/>
    <row r="4097" s="23" customFormat="1"/>
    <row r="4098" s="23" customFormat="1"/>
    <row r="4099" s="23" customFormat="1"/>
    <row r="4100" s="23" customFormat="1"/>
    <row r="4101" s="23" customFormat="1"/>
    <row r="4102" s="23" customFormat="1"/>
    <row r="4103" s="23" customFormat="1"/>
    <row r="4104" s="23" customFormat="1"/>
    <row r="4105" s="23" customFormat="1"/>
    <row r="4106" s="23" customFormat="1"/>
    <row r="4107" s="23" customFormat="1"/>
    <row r="4108" s="23" customFormat="1"/>
    <row r="4109" s="23" customFormat="1"/>
    <row r="4110" s="23" customFormat="1"/>
    <row r="4111" s="23" customFormat="1"/>
    <row r="4112" s="23" customFormat="1"/>
    <row r="4113" s="23" customFormat="1"/>
    <row r="4114" s="23" customFormat="1"/>
    <row r="4115" s="23" customFormat="1"/>
    <row r="4116" s="23" customFormat="1"/>
    <row r="4117" s="23" customFormat="1"/>
    <row r="4118" s="23" customFormat="1"/>
    <row r="4119" s="23" customFormat="1"/>
    <row r="4120" s="23" customFormat="1"/>
    <row r="4121" s="23" customFormat="1"/>
    <row r="4122" s="23" customFormat="1"/>
    <row r="4123" s="23" customFormat="1"/>
    <row r="4124" s="23" customFormat="1"/>
    <row r="4125" s="23" customFormat="1"/>
    <row r="4126" s="23" customFormat="1"/>
    <row r="4127" s="23" customFormat="1"/>
    <row r="4128" s="23" customFormat="1"/>
    <row r="4129" s="23" customFormat="1"/>
    <row r="4130" s="23" customFormat="1"/>
    <row r="4131" s="23" customFormat="1"/>
    <row r="4132" s="23" customFormat="1"/>
    <row r="4133" s="23" customFormat="1"/>
    <row r="4134" s="23" customFormat="1"/>
    <row r="4135" s="23" customFormat="1"/>
    <row r="4136" s="23" customFormat="1"/>
    <row r="4137" s="23" customFormat="1"/>
    <row r="4138" s="23" customFormat="1"/>
    <row r="4139" s="23" customFormat="1"/>
    <row r="4140" s="23" customFormat="1"/>
    <row r="4141" s="23" customFormat="1"/>
    <row r="4142" s="23" customFormat="1"/>
    <row r="4143" s="23" customFormat="1"/>
    <row r="4144" s="23" customFormat="1"/>
    <row r="4145" s="23" customFormat="1"/>
    <row r="4146" s="23" customFormat="1"/>
    <row r="4147" s="23" customFormat="1"/>
    <row r="4148" s="23" customFormat="1"/>
    <row r="4149" s="23" customFormat="1"/>
    <row r="4150" s="23" customFormat="1"/>
    <row r="4151" s="23" customFormat="1"/>
    <row r="4152" s="23" customFormat="1"/>
    <row r="4153" s="23" customFormat="1"/>
    <row r="4154" s="23" customFormat="1"/>
    <row r="4155" s="23" customFormat="1"/>
    <row r="4156" s="23" customFormat="1"/>
    <row r="4157" s="23" customFormat="1"/>
    <row r="4158" s="23" customFormat="1"/>
    <row r="4159" s="23" customFormat="1"/>
    <row r="4160" s="23" customFormat="1"/>
    <row r="4161" s="23" customFormat="1"/>
    <row r="4162" s="23" customFormat="1"/>
    <row r="4163" s="23" customFormat="1"/>
    <row r="4164" s="23" customFormat="1"/>
    <row r="4165" s="23" customFormat="1"/>
    <row r="4166" s="23" customFormat="1"/>
    <row r="4167" s="23" customFormat="1"/>
    <row r="4168" s="23" customFormat="1"/>
    <row r="4169" s="23" customFormat="1"/>
    <row r="4170" s="23" customFormat="1"/>
    <row r="4171" s="23" customFormat="1"/>
    <row r="4172" s="23" customFormat="1"/>
    <row r="4173" s="23" customFormat="1"/>
    <row r="4174" s="23" customFormat="1"/>
    <row r="4175" s="23" customFormat="1"/>
    <row r="4176" s="23" customFormat="1"/>
    <row r="4177" s="23" customFormat="1"/>
    <row r="4178" s="23" customFormat="1"/>
    <row r="4179" s="23" customFormat="1"/>
    <row r="4180" s="23" customFormat="1"/>
    <row r="4181" s="23" customFormat="1"/>
    <row r="4182" s="23" customFormat="1"/>
    <row r="4183" s="23" customFormat="1"/>
    <row r="4184" s="23" customFormat="1"/>
    <row r="4185" s="23" customFormat="1"/>
    <row r="4186" s="23" customFormat="1"/>
    <row r="4187" s="23" customFormat="1"/>
    <row r="4188" s="23" customFormat="1"/>
    <row r="4189" s="23" customFormat="1"/>
    <row r="4190" s="23" customFormat="1"/>
    <row r="4191" s="23" customFormat="1"/>
    <row r="4192" s="23" customFormat="1"/>
    <row r="4193" s="23" customFormat="1"/>
    <row r="4194" s="23" customFormat="1"/>
    <row r="4195" s="23" customFormat="1"/>
    <row r="4196" s="23" customFormat="1"/>
    <row r="4197" s="23" customFormat="1"/>
    <row r="4198" s="23" customFormat="1"/>
    <row r="4199" s="23" customFormat="1"/>
    <row r="4200" s="23" customFormat="1"/>
    <row r="4201" s="23" customFormat="1"/>
    <row r="4202" s="23" customFormat="1"/>
    <row r="4203" s="23" customFormat="1"/>
    <row r="4204" s="23" customFormat="1"/>
    <row r="4205" s="23" customFormat="1"/>
    <row r="4206" s="23" customFormat="1"/>
    <row r="4207" s="23" customFormat="1"/>
    <row r="4208" s="23" customFormat="1"/>
    <row r="4209" s="23" customFormat="1"/>
    <row r="4210" s="23" customFormat="1"/>
    <row r="4211" s="23" customFormat="1"/>
    <row r="4212" s="23" customFormat="1"/>
    <row r="4213" s="23" customFormat="1"/>
    <row r="4214" s="23" customFormat="1"/>
    <row r="4215" s="23" customFormat="1"/>
    <row r="4216" s="23" customFormat="1"/>
    <row r="4217" s="23" customFormat="1"/>
    <row r="4218" s="23" customFormat="1"/>
    <row r="4219" s="23" customFormat="1"/>
    <row r="4220" s="23" customFormat="1"/>
    <row r="4221" s="23" customFormat="1"/>
    <row r="4222" s="23" customFormat="1"/>
    <row r="4223" s="23" customFormat="1"/>
    <row r="4224" s="23" customFormat="1"/>
    <row r="4225" s="23" customFormat="1"/>
    <row r="4226" s="23" customFormat="1"/>
    <row r="4227" s="23" customFormat="1"/>
    <row r="4228" s="23" customFormat="1"/>
    <row r="4229" s="23" customFormat="1"/>
    <row r="4230" s="23" customFormat="1"/>
    <row r="4231" s="23" customFormat="1"/>
    <row r="4232" s="23" customFormat="1"/>
    <row r="4233" s="23" customFormat="1"/>
    <row r="4234" s="23" customFormat="1"/>
    <row r="4235" s="23" customFormat="1"/>
    <row r="4236" s="23" customFormat="1"/>
    <row r="4237" s="23" customFormat="1"/>
    <row r="4238" s="23" customFormat="1"/>
    <row r="4239" s="23" customFormat="1"/>
    <row r="4240" s="23" customFormat="1"/>
    <row r="4241" s="23" customFormat="1"/>
    <row r="4242" s="23" customFormat="1"/>
    <row r="4243" s="23" customFormat="1"/>
    <row r="4244" s="23" customFormat="1"/>
    <row r="4245" s="23" customFormat="1"/>
    <row r="4246" s="23" customFormat="1"/>
    <row r="4247" s="23" customFormat="1"/>
    <row r="4248" s="23" customFormat="1"/>
    <row r="4249" s="23" customFormat="1"/>
    <row r="4250" s="23" customFormat="1"/>
    <row r="4251" s="23" customFormat="1"/>
    <row r="4252" s="23" customFormat="1"/>
    <row r="4253" s="23" customFormat="1"/>
    <row r="4254" s="23" customFormat="1"/>
    <row r="4255" s="23" customFormat="1"/>
    <row r="4256" s="23" customFormat="1"/>
    <row r="4257" s="23" customFormat="1"/>
    <row r="4258" s="23" customFormat="1"/>
    <row r="4259" s="23" customFormat="1"/>
    <row r="4260" s="23" customFormat="1"/>
    <row r="4261" s="23" customFormat="1"/>
    <row r="4262" s="23" customFormat="1"/>
    <row r="4263" s="23" customFormat="1"/>
    <row r="4264" s="23" customFormat="1"/>
    <row r="4265" s="23" customFormat="1"/>
    <row r="4266" s="23" customFormat="1"/>
    <row r="4267" s="23" customFormat="1"/>
    <row r="4268" s="23" customFormat="1"/>
    <row r="4269" s="23" customFormat="1"/>
    <row r="4270" s="23" customFormat="1"/>
    <row r="4271" s="23" customFormat="1"/>
    <row r="4272" s="23" customFormat="1"/>
    <row r="4273" s="23" customFormat="1"/>
    <row r="4274" s="23" customFormat="1"/>
    <row r="4275" s="23" customFormat="1"/>
    <row r="4276" s="23" customFormat="1"/>
    <row r="4277" s="23" customFormat="1"/>
    <row r="4278" s="23" customFormat="1"/>
    <row r="4279" s="23" customFormat="1"/>
    <row r="4280" s="23" customFormat="1"/>
    <row r="4281" s="23" customFormat="1"/>
    <row r="4282" s="23" customFormat="1"/>
    <row r="4283" s="23" customFormat="1"/>
    <row r="4284" s="23" customFormat="1"/>
    <row r="4285" s="23" customFormat="1"/>
    <row r="4286" s="23" customFormat="1"/>
    <row r="4287" s="23" customFormat="1"/>
    <row r="4288" s="23" customFormat="1"/>
    <row r="4289" s="23" customFormat="1"/>
    <row r="4290" s="23" customFormat="1"/>
    <row r="4291" s="23" customFormat="1"/>
    <row r="4292" s="23" customFormat="1"/>
    <row r="4293" s="23" customFormat="1"/>
    <row r="4294" s="23" customFormat="1"/>
    <row r="4295" s="23" customFormat="1"/>
    <row r="4296" s="23" customFormat="1"/>
    <row r="4297" s="23" customFormat="1"/>
    <row r="4298" s="23" customFormat="1"/>
    <row r="4299" s="23" customFormat="1"/>
    <row r="4300" s="23" customFormat="1"/>
    <row r="4301" s="23" customFormat="1"/>
    <row r="4302" s="23" customFormat="1"/>
    <row r="4303" s="23" customFormat="1"/>
    <row r="4304" s="23" customFormat="1"/>
    <row r="4305" s="23" customFormat="1"/>
    <row r="4306" s="23" customFormat="1"/>
    <row r="4307" s="23" customFormat="1"/>
    <row r="4308" s="23" customFormat="1"/>
    <row r="4309" s="23" customFormat="1"/>
    <row r="4310" s="23" customFormat="1"/>
    <row r="4311" s="23" customFormat="1"/>
    <row r="4312" s="23" customFormat="1"/>
    <row r="4313" s="23" customFormat="1"/>
    <row r="4314" s="23" customFormat="1"/>
    <row r="4315" s="23" customFormat="1"/>
    <row r="4316" s="23" customFormat="1"/>
    <row r="4317" s="23" customFormat="1"/>
    <row r="4318" s="23" customFormat="1"/>
    <row r="4319" s="23" customFormat="1"/>
    <row r="4320" s="23" customFormat="1"/>
    <row r="4321" s="23" customFormat="1"/>
    <row r="4322" s="23" customFormat="1"/>
    <row r="4323" s="23" customFormat="1"/>
    <row r="4324" s="23" customFormat="1"/>
    <row r="4325" s="23" customFormat="1"/>
    <row r="4326" s="23" customFormat="1"/>
    <row r="4327" s="23" customFormat="1"/>
    <row r="4328" s="23" customFormat="1"/>
    <row r="4329" s="23" customFormat="1"/>
    <row r="4330" s="23" customFormat="1"/>
    <row r="4331" s="23" customFormat="1"/>
    <row r="4332" s="23" customFormat="1"/>
    <row r="4333" s="23" customFormat="1"/>
    <row r="4334" s="23" customFormat="1"/>
    <row r="4335" s="23" customFormat="1"/>
    <row r="4336" s="23" customFormat="1"/>
    <row r="4337" s="23" customFormat="1"/>
    <row r="4338" s="23" customFormat="1"/>
    <row r="4339" s="23" customFormat="1"/>
    <row r="4340" s="23" customFormat="1"/>
    <row r="4341" s="23" customFormat="1"/>
    <row r="4342" s="23" customFormat="1"/>
    <row r="4343" s="23" customFormat="1"/>
    <row r="4344" s="23" customFormat="1"/>
    <row r="4345" s="23" customFormat="1"/>
    <row r="4346" s="23" customFormat="1"/>
    <row r="4347" s="23" customFormat="1"/>
    <row r="4348" s="23" customFormat="1"/>
    <row r="4349" s="23" customFormat="1"/>
    <row r="4350" s="23" customFormat="1"/>
    <row r="4351" s="23" customFormat="1"/>
    <row r="4352" s="23" customFormat="1"/>
    <row r="4353" s="23" customFormat="1"/>
    <row r="4354" s="23" customFormat="1"/>
    <row r="4355" s="23" customFormat="1"/>
    <row r="4356" s="23" customFormat="1"/>
    <row r="4357" s="23" customFormat="1"/>
    <row r="4358" s="23" customFormat="1"/>
    <row r="4359" s="23" customFormat="1"/>
    <row r="4360" s="23" customFormat="1"/>
    <row r="4361" s="23" customFormat="1"/>
    <row r="4362" s="23" customFormat="1"/>
    <row r="4363" s="23" customFormat="1"/>
    <row r="4364" s="23" customFormat="1"/>
    <row r="4365" s="23" customFormat="1"/>
    <row r="4366" s="23" customFormat="1"/>
    <row r="4367" s="23" customFormat="1"/>
    <row r="4368" s="23" customFormat="1"/>
    <row r="4369" s="23" customFormat="1"/>
    <row r="4370" s="23" customFormat="1"/>
    <row r="4371" s="23" customFormat="1"/>
    <row r="4372" s="23" customFormat="1"/>
    <row r="4373" s="23" customFormat="1"/>
    <row r="4374" s="23" customFormat="1"/>
    <row r="4375" s="23" customFormat="1"/>
    <row r="4376" s="23" customFormat="1"/>
    <row r="4377" s="23" customFormat="1"/>
    <row r="4378" s="23" customFormat="1"/>
    <row r="4379" s="23" customFormat="1"/>
    <row r="4380" s="23" customFormat="1"/>
    <row r="4381" s="23" customFormat="1"/>
    <row r="4382" s="23" customFormat="1"/>
    <row r="4383" s="23" customFormat="1"/>
    <row r="4384" s="23" customFormat="1"/>
    <row r="4385" s="23" customFormat="1"/>
    <row r="4386" s="23" customFormat="1"/>
    <row r="4387" s="23" customFormat="1"/>
    <row r="4388" s="23" customFormat="1"/>
    <row r="4389" s="23" customFormat="1"/>
    <row r="4390" s="23" customFormat="1"/>
    <row r="4391" s="23" customFormat="1"/>
    <row r="4392" s="23" customFormat="1"/>
    <row r="4393" s="23" customFormat="1"/>
    <row r="4394" s="23" customFormat="1"/>
    <row r="4395" s="23" customFormat="1"/>
    <row r="4396" s="23" customFormat="1"/>
    <row r="4397" s="23" customFormat="1"/>
    <row r="4398" s="23" customFormat="1"/>
    <row r="4399" s="23" customFormat="1"/>
    <row r="4400" s="23" customFormat="1"/>
    <row r="4401" s="23" customFormat="1"/>
    <row r="4402" s="23" customFormat="1"/>
    <row r="4403" s="23" customFormat="1"/>
    <row r="4404" s="23" customFormat="1"/>
    <row r="4405" s="23" customFormat="1"/>
    <row r="4406" s="23" customFormat="1"/>
    <row r="4407" s="23" customFormat="1"/>
    <row r="4408" s="23" customFormat="1"/>
    <row r="4409" s="23" customFormat="1"/>
    <row r="4410" s="23" customFormat="1"/>
    <row r="4411" s="23" customFormat="1"/>
    <row r="4412" s="23" customFormat="1"/>
    <row r="4413" s="23" customFormat="1"/>
    <row r="4414" s="23" customFormat="1"/>
    <row r="4415" s="23" customFormat="1"/>
    <row r="4416" s="23" customFormat="1"/>
    <row r="4417" s="23" customFormat="1"/>
    <row r="4418" s="23" customFormat="1"/>
    <row r="4419" s="23" customFormat="1"/>
    <row r="4420" s="23" customFormat="1"/>
    <row r="4421" s="23" customFormat="1"/>
    <row r="4422" s="23" customFormat="1"/>
    <row r="4423" s="23" customFormat="1"/>
    <row r="4424" s="23" customFormat="1"/>
    <row r="4425" s="23" customFormat="1"/>
    <row r="4426" s="23" customFormat="1"/>
    <row r="4427" s="23" customFormat="1"/>
    <row r="4428" s="23" customFormat="1"/>
    <row r="4429" s="23" customFormat="1"/>
    <row r="4430" s="23" customFormat="1"/>
    <row r="4431" s="23" customFormat="1"/>
    <row r="4432" s="23" customFormat="1"/>
    <row r="4433" s="23" customFormat="1"/>
    <row r="4434" s="23" customFormat="1"/>
    <row r="4435" s="23" customFormat="1"/>
    <row r="4436" s="23" customFormat="1"/>
    <row r="4437" s="23" customFormat="1"/>
    <row r="4438" s="23" customFormat="1"/>
    <row r="4439" s="23" customFormat="1"/>
    <row r="4440" s="23" customFormat="1"/>
    <row r="4441" s="23" customFormat="1"/>
    <row r="4442" s="23" customFormat="1"/>
    <row r="4443" s="23" customFormat="1"/>
    <row r="4444" s="23" customFormat="1"/>
    <row r="4445" s="23" customFormat="1"/>
    <row r="4446" s="23" customFormat="1"/>
    <row r="4447" s="23" customFormat="1"/>
    <row r="4448" s="23" customFormat="1"/>
    <row r="4449" s="23" customFormat="1"/>
    <row r="4450" s="23" customFormat="1"/>
    <row r="4451" s="23" customFormat="1"/>
    <row r="4452" s="23" customFormat="1"/>
    <row r="4453" s="23" customFormat="1"/>
    <row r="4454" s="23" customFormat="1"/>
    <row r="4455" s="23" customFormat="1"/>
    <row r="4456" s="23" customFormat="1"/>
    <row r="4457" s="23" customFormat="1"/>
    <row r="4458" s="23" customFormat="1"/>
    <row r="4459" s="23" customFormat="1"/>
    <row r="4460" s="23" customFormat="1"/>
    <row r="4461" s="23" customFormat="1"/>
    <row r="4462" s="23" customFormat="1"/>
    <row r="4463" s="23" customFormat="1"/>
    <row r="4464" s="23" customFormat="1"/>
    <row r="4465" s="23" customFormat="1"/>
    <row r="4466" s="23" customFormat="1"/>
    <row r="4467" s="23" customFormat="1"/>
    <row r="4468" s="23" customFormat="1"/>
    <row r="4469" s="23" customFormat="1"/>
    <row r="4470" s="23" customFormat="1"/>
    <row r="4471" s="23" customFormat="1"/>
    <row r="4472" s="23" customFormat="1"/>
    <row r="4473" s="23" customFormat="1"/>
    <row r="4474" s="23" customFormat="1"/>
    <row r="4475" s="23" customFormat="1"/>
    <row r="4476" s="23" customFormat="1"/>
    <row r="4477" s="23" customFormat="1"/>
    <row r="4478" s="23" customFormat="1"/>
    <row r="4479" s="23" customFormat="1"/>
    <row r="4480" s="23" customFormat="1"/>
    <row r="4481" s="23" customFormat="1"/>
    <row r="4482" s="23" customFormat="1"/>
    <row r="4483" s="23" customFormat="1"/>
    <row r="4484" s="23" customFormat="1"/>
    <row r="4485" s="23" customFormat="1"/>
    <row r="4486" s="23" customFormat="1"/>
    <row r="4487" s="23" customFormat="1"/>
    <row r="4488" s="23" customFormat="1"/>
    <row r="4489" s="23" customFormat="1"/>
    <row r="4490" s="23" customFormat="1"/>
    <row r="4491" s="23" customFormat="1"/>
    <row r="4492" s="23" customFormat="1"/>
    <row r="4493" s="23" customFormat="1"/>
    <row r="4494" s="23" customFormat="1"/>
    <row r="4495" s="23" customFormat="1"/>
    <row r="4496" s="23" customFormat="1"/>
    <row r="4497" s="23" customFormat="1"/>
    <row r="4498" s="23" customFormat="1"/>
    <row r="4499" s="23" customFormat="1"/>
    <row r="4500" s="23" customFormat="1"/>
    <row r="4501" s="23" customFormat="1"/>
    <row r="4502" s="23" customFormat="1"/>
    <row r="4503" s="23" customFormat="1"/>
    <row r="4504" s="23" customFormat="1"/>
    <row r="4505" s="23" customFormat="1"/>
    <row r="4506" s="23" customFormat="1"/>
    <row r="4507" s="23" customFormat="1"/>
    <row r="4508" s="23" customFormat="1"/>
    <row r="4509" s="23" customFormat="1"/>
    <row r="4510" s="23" customFormat="1"/>
    <row r="4511" s="23" customFormat="1"/>
    <row r="4512" s="23" customFormat="1"/>
    <row r="4513" s="23" customFormat="1"/>
    <row r="4514" s="23" customFormat="1"/>
    <row r="4515" s="23" customFormat="1"/>
    <row r="4516" s="23" customFormat="1"/>
    <row r="4517" s="23" customFormat="1"/>
    <row r="4518" s="23" customFormat="1"/>
    <row r="4519" s="23" customFormat="1"/>
    <row r="4520" s="23" customFormat="1"/>
    <row r="4521" s="23" customFormat="1"/>
    <row r="4522" s="23" customFormat="1"/>
    <row r="4523" s="23" customFormat="1"/>
    <row r="4524" s="23" customFormat="1"/>
    <row r="4525" s="23" customFormat="1"/>
    <row r="4526" s="23" customFormat="1"/>
    <row r="4527" s="23" customFormat="1"/>
    <row r="4528" s="23" customFormat="1"/>
    <row r="4529" s="23" customFormat="1"/>
    <row r="4530" s="23" customFormat="1"/>
    <row r="4531" s="23" customFormat="1"/>
    <row r="4532" s="23" customFormat="1"/>
    <row r="4533" s="23" customFormat="1"/>
    <row r="4534" s="23" customFormat="1"/>
    <row r="4535" s="23" customFormat="1"/>
    <row r="4536" s="23" customFormat="1"/>
    <row r="4537" s="23" customFormat="1"/>
    <row r="4538" s="23" customFormat="1"/>
    <row r="4539" s="23" customFormat="1"/>
    <row r="4540" s="23" customFormat="1"/>
    <row r="4541" s="23" customFormat="1"/>
    <row r="4542" s="23" customFormat="1"/>
    <row r="4543" s="23" customFormat="1"/>
    <row r="4544" s="23" customFormat="1"/>
    <row r="4545" s="23" customFormat="1"/>
    <row r="4546" s="23" customFormat="1"/>
    <row r="4547" s="23" customFormat="1"/>
    <row r="4548" s="23" customFormat="1"/>
    <row r="4549" s="23" customFormat="1"/>
    <row r="4550" s="23" customFormat="1"/>
    <row r="4551" s="23" customFormat="1"/>
    <row r="4552" s="23" customFormat="1"/>
    <row r="4553" s="23" customFormat="1"/>
    <row r="4554" s="23" customFormat="1"/>
    <row r="4555" s="23" customFormat="1"/>
    <row r="4556" s="23" customFormat="1"/>
    <row r="4557" s="23" customFormat="1"/>
    <row r="4558" s="23" customFormat="1"/>
    <row r="4559" s="23" customFormat="1"/>
    <row r="4560" s="23" customFormat="1"/>
    <row r="4561" s="23" customFormat="1"/>
    <row r="4562" s="23" customFormat="1"/>
    <row r="4563" s="23" customFormat="1"/>
    <row r="4564" s="23" customFormat="1"/>
    <row r="4565" s="23" customFormat="1"/>
    <row r="4566" s="23" customFormat="1"/>
    <row r="4567" s="23" customFormat="1"/>
    <row r="4568" s="23" customFormat="1"/>
    <row r="4569" s="23" customFormat="1"/>
    <row r="4570" s="23" customFormat="1"/>
    <row r="4571" s="23" customFormat="1"/>
    <row r="4572" s="23" customFormat="1"/>
    <row r="4573" s="23" customFormat="1"/>
    <row r="4574" s="23" customFormat="1"/>
    <row r="4575" s="23" customFormat="1"/>
    <row r="4576" s="23" customFormat="1"/>
    <row r="4577" s="23" customFormat="1"/>
    <row r="4578" s="23" customFormat="1"/>
    <row r="4579" s="23" customFormat="1"/>
    <row r="4580" s="23" customFormat="1"/>
    <row r="4581" s="23" customFormat="1"/>
    <row r="4582" s="23" customFormat="1"/>
    <row r="4583" s="23" customFormat="1"/>
    <row r="4584" s="23" customFormat="1"/>
    <row r="4585" s="23" customFormat="1"/>
    <row r="4586" s="23" customFormat="1"/>
    <row r="4587" s="23" customFormat="1"/>
    <row r="4588" s="23" customFormat="1"/>
    <row r="4589" s="23" customFormat="1"/>
    <row r="4590" s="23" customFormat="1"/>
    <row r="4591" s="23" customFormat="1"/>
    <row r="4592" s="23" customFormat="1"/>
    <row r="4593" s="23" customFormat="1"/>
    <row r="4594" s="23" customFormat="1"/>
    <row r="4595" s="23" customFormat="1"/>
    <row r="4596" s="23" customFormat="1"/>
    <row r="4597" s="23" customFormat="1"/>
    <row r="4598" s="23" customFormat="1"/>
    <row r="4599" s="23" customFormat="1"/>
    <row r="4600" s="23" customFormat="1"/>
    <row r="4601" s="23" customFormat="1"/>
    <row r="4602" s="23" customFormat="1"/>
    <row r="4603" s="23" customFormat="1"/>
    <row r="4604" s="23" customFormat="1"/>
    <row r="4605" s="23" customFormat="1"/>
    <row r="4606" s="23" customFormat="1"/>
    <row r="4607" s="23" customFormat="1"/>
    <row r="4608" s="23" customFormat="1"/>
    <row r="4609" s="23" customFormat="1"/>
    <row r="4610" s="23" customFormat="1"/>
    <row r="4611" s="23" customFormat="1"/>
    <row r="4612" s="23" customFormat="1"/>
    <row r="4613" s="23" customFormat="1"/>
    <row r="4614" s="23" customFormat="1"/>
    <row r="4615" s="23" customFormat="1"/>
    <row r="4616" s="23" customFormat="1"/>
    <row r="4617" s="23" customFormat="1"/>
    <row r="4618" s="23" customFormat="1"/>
    <row r="4619" s="23" customFormat="1"/>
    <row r="4620" s="23" customFormat="1"/>
    <row r="4621" s="23" customFormat="1"/>
    <row r="4622" s="23" customFormat="1"/>
    <row r="4623" s="23" customFormat="1"/>
    <row r="4624" s="23" customFormat="1"/>
    <row r="4625" s="23" customFormat="1"/>
    <row r="4626" s="23" customFormat="1"/>
    <row r="4627" s="23" customFormat="1"/>
    <row r="4628" s="23" customFormat="1"/>
    <row r="4629" s="23" customFormat="1"/>
    <row r="4630" s="23" customFormat="1"/>
    <row r="4631" s="23" customFormat="1"/>
    <row r="4632" s="23" customFormat="1"/>
    <row r="4633" s="23" customFormat="1"/>
    <row r="4634" s="23" customFormat="1"/>
    <row r="4635" s="23" customFormat="1"/>
    <row r="4636" s="23" customFormat="1"/>
    <row r="4637" s="23" customFormat="1"/>
    <row r="4638" s="23" customFormat="1"/>
    <row r="4639" s="23" customFormat="1"/>
    <row r="4640" s="23" customFormat="1"/>
    <row r="4641" s="23" customFormat="1"/>
    <row r="4642" s="23" customFormat="1"/>
    <row r="4643" s="23" customFormat="1"/>
    <row r="4644" s="23" customFormat="1"/>
    <row r="4645" s="23" customFormat="1"/>
    <row r="4646" s="23" customFormat="1"/>
    <row r="4647" s="23" customFormat="1"/>
    <row r="4648" s="23" customFormat="1"/>
    <row r="4649" s="23" customFormat="1"/>
    <row r="4650" s="23" customFormat="1"/>
    <row r="4651" s="23" customFormat="1"/>
    <row r="4652" s="23" customFormat="1"/>
    <row r="4653" s="23" customFormat="1"/>
    <row r="4654" s="23" customFormat="1"/>
    <row r="4655" s="23" customFormat="1"/>
    <row r="4656" s="23" customFormat="1"/>
    <row r="4657" s="23" customFormat="1"/>
    <row r="4658" s="23" customFormat="1"/>
    <row r="4659" s="23" customFormat="1"/>
    <row r="4660" s="23" customFormat="1"/>
    <row r="4661" s="23" customFormat="1"/>
    <row r="4662" s="23" customFormat="1"/>
    <row r="4663" s="23" customFormat="1"/>
    <row r="4664" s="23" customFormat="1"/>
    <row r="4665" s="23" customFormat="1"/>
    <row r="4666" s="23" customFormat="1"/>
    <row r="4667" s="23" customFormat="1"/>
    <row r="4668" s="23" customFormat="1"/>
    <row r="4669" s="23" customFormat="1"/>
    <row r="4670" s="23" customFormat="1"/>
    <row r="4671" s="23" customFormat="1"/>
    <row r="4672" s="23" customFormat="1"/>
    <row r="4673" s="23" customFormat="1"/>
    <row r="4674" s="23" customFormat="1"/>
    <row r="4675" s="23" customFormat="1"/>
    <row r="4676" s="23" customFormat="1"/>
    <row r="4677" s="23" customFormat="1"/>
    <row r="4678" s="23" customFormat="1"/>
    <row r="4679" s="23" customFormat="1"/>
    <row r="4680" s="23" customFormat="1"/>
    <row r="4681" s="23" customFormat="1"/>
    <row r="4682" s="23" customFormat="1"/>
    <row r="4683" s="23" customFormat="1"/>
    <row r="4684" s="23" customFormat="1"/>
    <row r="4685" s="23" customFormat="1"/>
    <row r="4686" s="23" customFormat="1"/>
    <row r="4687" s="23" customFormat="1"/>
    <row r="4688" s="23" customFormat="1"/>
    <row r="4689" s="23" customFormat="1"/>
    <row r="4690" s="23" customFormat="1"/>
    <row r="4691" s="23" customFormat="1"/>
    <row r="4692" s="23" customFormat="1"/>
    <row r="4693" s="23" customFormat="1"/>
    <row r="4694" s="23" customFormat="1"/>
    <row r="4695" s="23" customFormat="1"/>
    <row r="4696" s="23" customFormat="1"/>
    <row r="4697" s="23" customFormat="1"/>
    <row r="4698" s="23" customFormat="1"/>
    <row r="4699" s="23" customFormat="1"/>
    <row r="4700" s="23" customFormat="1"/>
    <row r="4701" s="23" customFormat="1"/>
    <row r="4702" s="23" customFormat="1"/>
    <row r="4703" s="23" customFormat="1"/>
    <row r="4704" s="23" customFormat="1"/>
    <row r="4705" s="23" customFormat="1"/>
    <row r="4706" s="23" customFormat="1"/>
    <row r="4707" s="23" customFormat="1"/>
    <row r="4708" s="23" customFormat="1"/>
    <row r="4709" s="23" customFormat="1"/>
    <row r="4710" s="23" customFormat="1"/>
    <row r="4711" s="23" customFormat="1"/>
    <row r="4712" s="23" customFormat="1"/>
    <row r="4713" s="23" customFormat="1"/>
    <row r="4714" s="23" customFormat="1"/>
    <row r="4715" s="23" customFormat="1"/>
    <row r="4716" s="23" customFormat="1"/>
    <row r="4717" s="23" customFormat="1"/>
    <row r="4718" s="23" customFormat="1"/>
    <row r="4719" s="23" customFormat="1"/>
    <row r="4720" s="23" customFormat="1"/>
    <row r="4721" s="23" customFormat="1"/>
    <row r="4722" s="23" customFormat="1"/>
    <row r="4723" s="23" customFormat="1"/>
    <row r="4724" s="23" customFormat="1"/>
    <row r="4725" s="23" customFormat="1"/>
    <row r="4726" s="23" customFormat="1"/>
    <row r="4727" s="23" customFormat="1"/>
    <row r="4728" s="23" customFormat="1"/>
    <row r="4729" s="23" customFormat="1"/>
    <row r="4730" s="23" customFormat="1"/>
    <row r="4731" s="23" customFormat="1"/>
    <row r="4732" s="23" customFormat="1"/>
    <row r="4733" s="23" customFormat="1"/>
    <row r="4734" s="23" customFormat="1"/>
    <row r="4735" s="23" customFormat="1"/>
    <row r="4736" s="23" customFormat="1"/>
    <row r="4737" s="23" customFormat="1"/>
    <row r="4738" s="23" customFormat="1"/>
    <row r="4739" s="23" customFormat="1"/>
    <row r="4740" s="23" customFormat="1"/>
    <row r="4741" s="23" customFormat="1"/>
    <row r="4742" s="23" customFormat="1"/>
    <row r="4743" s="23" customFormat="1"/>
    <row r="4744" s="23" customFormat="1"/>
    <row r="4745" s="23" customFormat="1"/>
    <row r="4746" s="23" customFormat="1"/>
    <row r="4747" s="23" customFormat="1"/>
    <row r="4748" s="23" customFormat="1"/>
    <row r="4749" s="23" customFormat="1"/>
    <row r="4750" s="23" customFormat="1"/>
    <row r="4751" s="23" customFormat="1"/>
    <row r="4752" s="23" customFormat="1"/>
    <row r="4753" s="23" customFormat="1"/>
    <row r="4754" s="23" customFormat="1"/>
    <row r="4755" s="23" customFormat="1"/>
    <row r="4756" s="23" customFormat="1"/>
    <row r="4757" s="23" customFormat="1"/>
    <row r="4758" s="23" customFormat="1"/>
    <row r="4759" s="23" customFormat="1"/>
    <row r="4760" s="23" customFormat="1"/>
    <row r="4761" s="23" customFormat="1"/>
    <row r="4762" s="23" customFormat="1"/>
    <row r="4763" s="23" customFormat="1"/>
    <row r="4764" s="23" customFormat="1"/>
    <row r="4765" s="23" customFormat="1"/>
    <row r="4766" s="23" customFormat="1"/>
    <row r="4767" s="23" customFormat="1"/>
    <row r="4768" s="23" customFormat="1"/>
    <row r="4769" s="23" customFormat="1"/>
    <row r="4770" s="23" customFormat="1"/>
    <row r="4771" s="23" customFormat="1"/>
    <row r="4772" s="23" customFormat="1"/>
    <row r="4773" s="23" customFormat="1"/>
    <row r="4774" s="23" customFormat="1"/>
    <row r="4775" s="23" customFormat="1"/>
    <row r="4776" s="23" customFormat="1"/>
    <row r="4777" s="23" customFormat="1"/>
    <row r="4778" s="23" customFormat="1"/>
    <row r="4779" s="23" customFormat="1"/>
    <row r="4780" s="23" customFormat="1"/>
    <row r="4781" s="23" customFormat="1"/>
    <row r="4782" s="23" customFormat="1"/>
    <row r="4783" s="23" customFormat="1"/>
    <row r="4784" s="23" customFormat="1"/>
    <row r="4785" s="23" customFormat="1"/>
    <row r="4786" s="23" customFormat="1"/>
    <row r="4787" s="23" customFormat="1"/>
    <row r="4788" s="23" customFormat="1"/>
    <row r="4789" s="23" customFormat="1"/>
    <row r="4790" s="23" customFormat="1"/>
    <row r="4791" s="23" customFormat="1"/>
    <row r="4792" s="23" customFormat="1"/>
    <row r="4793" s="23" customFormat="1"/>
    <row r="4794" s="23" customFormat="1"/>
    <row r="4795" s="23" customFormat="1"/>
    <row r="4796" s="23" customFormat="1"/>
    <row r="4797" s="23" customFormat="1"/>
    <row r="4798" s="23" customFormat="1"/>
    <row r="4799" s="23" customFormat="1"/>
    <row r="4800" s="23" customFormat="1"/>
    <row r="4801" s="23" customFormat="1"/>
    <row r="4802" s="23" customFormat="1"/>
    <row r="4803" s="23" customFormat="1"/>
    <row r="4804" s="23" customFormat="1"/>
    <row r="4805" s="23" customFormat="1"/>
    <row r="4806" s="23" customFormat="1"/>
    <row r="4807" s="23" customFormat="1"/>
    <row r="4808" s="23" customFormat="1"/>
    <row r="4809" s="23" customFormat="1"/>
    <row r="4810" s="23" customFormat="1"/>
    <row r="4811" s="23" customFormat="1"/>
    <row r="4812" s="23" customFormat="1"/>
    <row r="4813" s="23" customFormat="1"/>
    <row r="4814" s="23" customFormat="1"/>
    <row r="4815" s="23" customFormat="1"/>
    <row r="4816" s="23" customFormat="1"/>
    <row r="4817" s="23" customFormat="1"/>
    <row r="4818" s="23" customFormat="1"/>
    <row r="4819" s="23" customFormat="1"/>
    <row r="4820" s="23" customFormat="1"/>
    <row r="4821" s="23" customFormat="1"/>
    <row r="4822" s="23" customFormat="1"/>
    <row r="4823" s="23" customFormat="1"/>
    <row r="4824" s="23" customFormat="1"/>
    <row r="4825" s="23" customFormat="1"/>
    <row r="4826" s="23" customFormat="1"/>
    <row r="4827" s="23" customFormat="1"/>
    <row r="4828" s="23" customFormat="1"/>
    <row r="4829" s="23" customFormat="1"/>
    <row r="4830" s="23" customFormat="1"/>
    <row r="4831" s="23" customFormat="1"/>
    <row r="4832" s="23" customFormat="1"/>
    <row r="4833" s="23" customFormat="1"/>
    <row r="4834" s="23" customFormat="1"/>
    <row r="4835" s="23" customFormat="1"/>
    <row r="4836" s="23" customFormat="1"/>
    <row r="4837" s="23" customFormat="1"/>
    <row r="4838" s="23" customFormat="1"/>
    <row r="4839" s="23" customFormat="1"/>
    <row r="4840" s="23" customFormat="1"/>
    <row r="4841" s="23" customFormat="1"/>
    <row r="4842" s="23" customFormat="1"/>
    <row r="4843" s="23" customFormat="1"/>
    <row r="4844" s="23" customFormat="1"/>
    <row r="4845" s="23" customFormat="1"/>
    <row r="4846" s="23" customFormat="1"/>
    <row r="4847" s="23" customFormat="1"/>
    <row r="4848" s="23" customFormat="1"/>
    <row r="4849" s="23" customFormat="1"/>
    <row r="4850" s="23" customFormat="1"/>
    <row r="4851" s="23" customFormat="1"/>
    <row r="4852" s="23" customFormat="1"/>
    <row r="4853" s="23" customFormat="1"/>
    <row r="4854" s="23" customFormat="1"/>
    <row r="4855" s="23" customFormat="1"/>
    <row r="4856" s="23" customFormat="1"/>
    <row r="4857" s="23" customFormat="1"/>
    <row r="4858" s="23" customFormat="1"/>
    <row r="4859" s="23" customFormat="1"/>
    <row r="4860" s="23" customFormat="1"/>
    <row r="4861" s="23" customFormat="1"/>
    <row r="4862" s="23" customFormat="1"/>
    <row r="4863" s="23" customFormat="1"/>
    <row r="4864" s="23" customFormat="1"/>
    <row r="4865" s="23" customFormat="1"/>
    <row r="4866" s="23" customFormat="1"/>
    <row r="4867" s="23" customFormat="1"/>
    <row r="4868" s="23" customFormat="1"/>
    <row r="4869" s="23" customFormat="1"/>
    <row r="4870" s="23" customFormat="1"/>
    <row r="4871" s="23" customFormat="1"/>
    <row r="4872" s="23" customFormat="1"/>
    <row r="4873" s="23" customFormat="1"/>
    <row r="4874" s="23" customFormat="1"/>
    <row r="4875" s="23" customFormat="1"/>
    <row r="4876" s="23" customFormat="1"/>
    <row r="4877" s="23" customFormat="1"/>
    <row r="4878" s="23" customFormat="1"/>
    <row r="4879" s="23" customFormat="1"/>
    <row r="4880" s="23" customFormat="1"/>
    <row r="4881" s="23" customFormat="1"/>
    <row r="4882" s="23" customFormat="1"/>
    <row r="4883" s="23" customFormat="1"/>
    <row r="4884" s="23" customFormat="1"/>
    <row r="4885" s="23" customFormat="1"/>
    <row r="4886" s="23" customFormat="1"/>
    <row r="4887" s="23" customFormat="1"/>
    <row r="4888" s="23" customFormat="1"/>
    <row r="4889" s="23" customFormat="1"/>
    <row r="4890" s="23" customFormat="1"/>
    <row r="4891" s="23" customFormat="1"/>
    <row r="4892" s="23" customFormat="1"/>
    <row r="4893" s="23" customFormat="1"/>
    <row r="4894" s="23" customFormat="1"/>
    <row r="4895" s="23" customFormat="1"/>
    <row r="4896" s="23" customFormat="1"/>
    <row r="4897" s="23" customFormat="1"/>
    <row r="4898" s="23" customFormat="1"/>
    <row r="4899" s="23" customFormat="1"/>
    <row r="4900" s="23" customFormat="1"/>
    <row r="4901" s="23" customFormat="1"/>
    <row r="4902" s="23" customFormat="1"/>
    <row r="4903" s="23" customFormat="1"/>
    <row r="4904" s="23" customFormat="1"/>
    <row r="4905" s="23" customFormat="1"/>
    <row r="4906" s="23" customFormat="1"/>
    <row r="4907" s="23" customFormat="1"/>
    <row r="4908" s="23" customFormat="1"/>
    <row r="4909" s="23" customFormat="1"/>
    <row r="4910" s="23" customFormat="1"/>
    <row r="4911" s="23" customFormat="1"/>
    <row r="4912" s="23" customFormat="1"/>
    <row r="4913" s="23" customFormat="1"/>
    <row r="4914" s="23" customFormat="1"/>
    <row r="4915" s="23" customFormat="1"/>
    <row r="4916" s="23" customFormat="1"/>
    <row r="4917" s="23" customFormat="1"/>
    <row r="4918" s="23" customFormat="1"/>
    <row r="4919" s="23" customFormat="1"/>
    <row r="4920" s="23" customFormat="1"/>
    <row r="4921" s="23" customFormat="1"/>
    <row r="4922" s="23" customFormat="1"/>
    <row r="4923" s="23" customFormat="1"/>
    <row r="4924" s="23" customFormat="1"/>
    <row r="4925" s="23" customFormat="1"/>
    <row r="4926" s="23" customFormat="1"/>
    <row r="4927" s="23" customFormat="1"/>
    <row r="4928" s="23" customFormat="1"/>
    <row r="4929" s="23" customFormat="1"/>
    <row r="4930" s="23" customFormat="1"/>
    <row r="4931" s="23" customFormat="1"/>
    <row r="4932" s="23" customFormat="1"/>
    <row r="4933" s="23" customFormat="1"/>
    <row r="4934" s="23" customFormat="1"/>
    <row r="4935" s="23" customFormat="1"/>
    <row r="4936" s="23" customFormat="1"/>
    <row r="4937" s="23" customFormat="1"/>
    <row r="4938" s="23" customFormat="1"/>
    <row r="4939" s="23" customFormat="1"/>
    <row r="4940" s="23" customFormat="1"/>
    <row r="4941" s="23" customFormat="1"/>
    <row r="4942" s="23" customFormat="1"/>
    <row r="4943" s="23" customFormat="1"/>
    <row r="4944" s="23" customFormat="1"/>
    <row r="4945" s="23" customFormat="1"/>
    <row r="4946" s="23" customFormat="1"/>
    <row r="4947" s="23" customFormat="1"/>
    <row r="4948" s="23" customFormat="1"/>
    <row r="4949" s="23" customFormat="1"/>
    <row r="4950" s="23" customFormat="1"/>
    <row r="4951" s="23" customFormat="1"/>
    <row r="4952" s="23" customFormat="1"/>
    <row r="4953" s="23" customFormat="1"/>
    <row r="4954" s="23" customFormat="1"/>
    <row r="4955" s="23" customFormat="1"/>
    <row r="4956" s="23" customFormat="1"/>
    <row r="4957" s="23" customFormat="1"/>
    <row r="4958" s="23" customFormat="1"/>
    <row r="4959" s="23" customFormat="1"/>
    <row r="4960" s="23" customFormat="1"/>
    <row r="4961" s="23" customFormat="1"/>
    <row r="4962" s="23" customFormat="1"/>
    <row r="4963" s="23" customFormat="1"/>
    <row r="4964" s="23" customFormat="1"/>
    <row r="4965" s="23" customFormat="1"/>
    <row r="4966" s="23" customFormat="1"/>
    <row r="4967" s="23" customFormat="1"/>
    <row r="4968" s="23" customFormat="1"/>
    <row r="4969" s="23" customFormat="1"/>
    <row r="4970" s="23" customFormat="1"/>
    <row r="4971" s="23" customFormat="1"/>
    <row r="4972" s="23" customFormat="1"/>
    <row r="4973" s="23" customFormat="1"/>
    <row r="4974" s="23" customFormat="1"/>
    <row r="4975" s="23" customFormat="1"/>
    <row r="4976" s="23" customFormat="1"/>
    <row r="4977" s="23" customFormat="1"/>
    <row r="4978" s="23" customFormat="1"/>
    <row r="4979" s="23" customFormat="1"/>
    <row r="4980" s="23" customFormat="1"/>
    <row r="4981" s="23" customFormat="1"/>
    <row r="4982" s="23" customFormat="1"/>
    <row r="4983" s="23" customFormat="1"/>
    <row r="4984" s="23" customFormat="1"/>
    <row r="4985" s="23" customFormat="1"/>
    <row r="4986" s="23" customFormat="1"/>
    <row r="4987" s="23" customFormat="1"/>
    <row r="4988" s="23" customFormat="1"/>
    <row r="4989" s="23" customFormat="1"/>
    <row r="4990" s="23" customFormat="1"/>
    <row r="4991" s="23" customFormat="1"/>
    <row r="4992" s="23" customFormat="1"/>
    <row r="4993" s="23" customFormat="1"/>
    <row r="4994" s="23" customFormat="1"/>
    <row r="4995" s="23" customFormat="1"/>
    <row r="4996" s="23" customFormat="1"/>
    <row r="4997" s="23" customFormat="1"/>
    <row r="4998" s="23" customFormat="1"/>
    <row r="4999" s="23" customFormat="1"/>
  </sheetData>
  <mergeCells count="14">
    <mergeCell ref="F8:F9"/>
    <mergeCell ref="B1:M1"/>
    <mergeCell ref="A8:A9"/>
    <mergeCell ref="B8:B9"/>
    <mergeCell ref="C8:C9"/>
    <mergeCell ref="D8:D9"/>
    <mergeCell ref="E8:E9"/>
    <mergeCell ref="M8:M9"/>
    <mergeCell ref="G8:G9"/>
    <mergeCell ref="H8:H9"/>
    <mergeCell ref="I8:I9"/>
    <mergeCell ref="J8:J9"/>
    <mergeCell ref="K8:K9"/>
    <mergeCell ref="L8:L9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P4999"/>
  <sheetViews>
    <sheetView workbookViewId="0">
      <selection sqref="A1:XFD5"/>
    </sheetView>
  </sheetViews>
  <sheetFormatPr defaultRowHeight="15"/>
  <cols>
    <col min="1" max="1" width="10.7109375" style="24" customWidth="1"/>
    <col min="2" max="61" width="11.7109375" style="22" customWidth="1"/>
    <col min="62" max="62" width="9.140625" style="24"/>
    <col min="63" max="16384" width="9.140625" style="22"/>
  </cols>
  <sheetData>
    <row r="1" spans="1:120" ht="31.5" customHeight="1">
      <c r="A1" s="148"/>
      <c r="B1" s="146" t="s">
        <v>4576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V1" s="133"/>
      <c r="AW1" s="133"/>
      <c r="AX1" s="133"/>
      <c r="AY1" s="133"/>
      <c r="AZ1" s="133"/>
      <c r="BA1" s="133"/>
      <c r="BB1" s="133"/>
      <c r="BC1" s="133"/>
      <c r="BD1" s="133"/>
      <c r="BE1" s="133"/>
      <c r="BF1" s="133"/>
      <c r="BG1" s="133"/>
      <c r="BH1" s="133"/>
      <c r="BI1" s="134"/>
      <c r="BJ1" s="62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</row>
    <row r="2" spans="1:120" ht="47.25">
      <c r="A2" s="149"/>
      <c r="B2" s="54" t="s">
        <v>4687</v>
      </c>
      <c r="C2" s="55" t="s">
        <v>4688</v>
      </c>
      <c r="D2" s="55" t="s">
        <v>4689</v>
      </c>
      <c r="E2" s="57" t="s">
        <v>4690</v>
      </c>
      <c r="F2" s="54" t="s">
        <v>4691</v>
      </c>
      <c r="G2" s="55" t="s">
        <v>4692</v>
      </c>
      <c r="H2" s="55" t="s">
        <v>4693</v>
      </c>
      <c r="I2" s="57" t="s">
        <v>4694</v>
      </c>
      <c r="J2" s="54" t="s">
        <v>4695</v>
      </c>
      <c r="K2" s="55" t="s">
        <v>4696</v>
      </c>
      <c r="L2" s="55" t="s">
        <v>4697</v>
      </c>
      <c r="M2" s="57" t="s">
        <v>4698</v>
      </c>
      <c r="N2" s="54" t="s">
        <v>4699</v>
      </c>
      <c r="O2" s="55" t="s">
        <v>4700</v>
      </c>
      <c r="P2" s="55" t="s">
        <v>4701</v>
      </c>
      <c r="Q2" s="57" t="s">
        <v>4702</v>
      </c>
      <c r="R2" s="64" t="s">
        <v>4703</v>
      </c>
      <c r="S2" s="55" t="s">
        <v>4704</v>
      </c>
      <c r="T2" s="55" t="s">
        <v>4705</v>
      </c>
      <c r="U2" s="56" t="s">
        <v>4706</v>
      </c>
      <c r="V2" s="54" t="s">
        <v>4707</v>
      </c>
      <c r="W2" s="55" t="s">
        <v>4708</v>
      </c>
      <c r="X2" s="55" t="s">
        <v>4709</v>
      </c>
      <c r="Y2" s="57" t="s">
        <v>4710</v>
      </c>
      <c r="Z2" s="64" t="s">
        <v>4711</v>
      </c>
      <c r="AA2" s="55" t="s">
        <v>4712</v>
      </c>
      <c r="AB2" s="55" t="s">
        <v>4713</v>
      </c>
      <c r="AC2" s="56" t="s">
        <v>4714</v>
      </c>
      <c r="AD2" s="54" t="s">
        <v>4715</v>
      </c>
      <c r="AE2" s="55" t="s">
        <v>4716</v>
      </c>
      <c r="AF2" s="55" t="s">
        <v>4717</v>
      </c>
      <c r="AG2" s="57" t="s">
        <v>4718</v>
      </c>
      <c r="AH2" s="54" t="s">
        <v>4719</v>
      </c>
      <c r="AI2" s="55" t="s">
        <v>4720</v>
      </c>
      <c r="AJ2" s="55" t="s">
        <v>4721</v>
      </c>
      <c r="AK2" s="57" t="s">
        <v>4722</v>
      </c>
      <c r="AL2" s="54" t="s">
        <v>4723</v>
      </c>
      <c r="AM2" s="55" t="s">
        <v>4724</v>
      </c>
      <c r="AN2" s="55" t="s">
        <v>4725</v>
      </c>
      <c r="AO2" s="57" t="s">
        <v>4726</v>
      </c>
      <c r="AP2" s="55" t="s">
        <v>4727</v>
      </c>
      <c r="AQ2" s="55" t="s">
        <v>4728</v>
      </c>
      <c r="AR2" s="55" t="s">
        <v>4729</v>
      </c>
      <c r="AS2" s="55" t="s">
        <v>4730</v>
      </c>
      <c r="AT2" s="55" t="s">
        <v>4731</v>
      </c>
      <c r="AU2" s="55" t="s">
        <v>4732</v>
      </c>
      <c r="AV2" s="55" t="s">
        <v>4733</v>
      </c>
      <c r="AW2" s="55" t="s">
        <v>4734</v>
      </c>
      <c r="AX2" s="55" t="s">
        <v>4735</v>
      </c>
      <c r="AY2" s="55" t="s">
        <v>4737</v>
      </c>
      <c r="AZ2" s="55" t="s">
        <v>4736</v>
      </c>
      <c r="BA2" s="57" t="s">
        <v>4738</v>
      </c>
      <c r="BB2" s="54" t="s">
        <v>4739</v>
      </c>
      <c r="BC2" s="55" t="s">
        <v>4740</v>
      </c>
      <c r="BD2" s="55" t="s">
        <v>4741</v>
      </c>
      <c r="BE2" s="57" t="s">
        <v>4742</v>
      </c>
      <c r="BF2" s="54" t="s">
        <v>4743</v>
      </c>
      <c r="BG2" s="55" t="s">
        <v>4744</v>
      </c>
      <c r="BH2" s="55" t="s">
        <v>4745</v>
      </c>
      <c r="BI2" s="57" t="s">
        <v>4746</v>
      </c>
      <c r="BJ2" s="27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</row>
    <row r="3" spans="1:120" ht="15.75">
      <c r="A3" s="76" t="s">
        <v>1471</v>
      </c>
      <c r="B3" s="30">
        <f>COUNTIFS(Archivio!$C$3:$C$1212,"AN",Archivio!$O$3:$O$1212,"MM",Archivio!$P$3:$P$1212,"NORMALE",Archivio!$Q$3:$Q$1212,"A001",Archivio!$K$3:$K$1212,"CS01")</f>
        <v>3</v>
      </c>
      <c r="C3" s="65">
        <f>COUNTIFS(Archivio!$C$3:$C$1212,"AN",Archivio!$O$3:$O$1212,"MM",Archivio!$P$3:$P$1212,"NORMALE",Archivio!$Q$3:$Q$1212,"A001",Archivio!$K$3:$K$1212,"CS10")</f>
        <v>2</v>
      </c>
      <c r="D3" s="65">
        <f>COUNTIFS(Archivio!$C$3:$C$1212,"AN",Archivio!$O$3:$O$1212,"MM",Archivio!$P$3:$P$1212,"NORMALE",Archivio!$Q$3:$Q$1212,"A001",Archivio!$K$3:$K$1212,"CS11")</f>
        <v>0</v>
      </c>
      <c r="E3" s="80">
        <f>COUNTIFS(Archivio!$C$3:$C$1212,"AN",Archivio!$O$3:$O$1212,"MM",Archivio!$P$3:$P$1212,"NORMALE",Archivio!$Q$3:$Q$1212,"A001",Archivio!$K$3:$K$1212,"RP03")</f>
        <v>0</v>
      </c>
      <c r="F3" s="30">
        <f>COUNTIFS(Archivio!$C$3:$C$1212,"AN",Archivio!$O$3:$O$1212,"MM",Archivio!$P$3:$P$1212,"NORMALE",Archivio!$Q$3:$Q$1212,"A022",Archivio!$K$3:$K$1212,"CS01")</f>
        <v>8</v>
      </c>
      <c r="G3" s="31">
        <f>COUNTIFS(Archivio!$C$3:$C$1212,"AN",Archivio!$O$3:$O$1212,"MM",Archivio!$P$3:$P$1212,"NORMALE",Archivio!$Q$3:$Q$1212,"A022",Archivio!$K$3:$K$1212,"CS10")</f>
        <v>4</v>
      </c>
      <c r="H3" s="31">
        <f>COUNTIFS(Archivio!$C$3:$C$1212,"AN",Archivio!$O$3:$O$1212,"MM",Archivio!$P$3:$P$1212,"NORMALE",Archivio!$Q$3:$Q$1212,"A022",Archivio!$K$3:$K$1212,"CS11")</f>
        <v>0</v>
      </c>
      <c r="I3" s="33">
        <f>COUNTIFS(Archivio!$C$3:$C$1212,"AN",Archivio!$O$3:$O$1212,"MM",Archivio!$P$3:$P$1212,"NORMALE",Archivio!$Q$3:$Q$1212,"A022",Archivio!$K$3:$K$1212,"RP03")</f>
        <v>0</v>
      </c>
      <c r="J3" s="30">
        <f>COUNTIFS(Archivio!$C$3:$C$1212,"AN",Archivio!$O$3:$O$1212,"MM",Archivio!$P$3:$P$1212,"NORMALE",Archivio!$Q$3:$Q$1212,"A028",Archivio!$K$3:$K$1212,"CS01")</f>
        <v>6</v>
      </c>
      <c r="K3" s="31">
        <f>COUNTIFS(Archivio!$C$3:$C$1212,"AN",Archivio!$O$3:$O$1212,"MM",Archivio!$P$3:$P$1212,"NORMALE",Archivio!$Q$3:$Q$1212,"A028",Archivio!$K$3:$K$1212,"CS10")</f>
        <v>4</v>
      </c>
      <c r="L3" s="31">
        <f>COUNTIFS(Archivio!$C$3:$C$1212,"AN",Archivio!$O$3:$O$1212,"MM",Archivio!$P$3:$P$1212,"NORMALE",Archivio!$Q$3:$Q$1212,"A028",Archivio!$K$3:$K$1212,"CS11")</f>
        <v>0</v>
      </c>
      <c r="M3" s="33">
        <f>COUNTIFS(Archivio!$C$3:$C$1212,"AN",Archivio!$O$3:$O$1212,"MM",Archivio!$P$3:$P$1212,"NORMALE",Archivio!$Q$3:$Q$1212,"A028",Archivio!$K$3:$K$1212,"RP03")</f>
        <v>0</v>
      </c>
      <c r="N3" s="30">
        <f>COUNTIFS(Archivio!$C$3:$C$1212,"AN",Archivio!$O$3:$O$1212,"MM",Archivio!$P$3:$P$1212,"NORMALE",Archivio!$Q$3:$Q$1212,"A030",Archivio!$K$3:$K$1212,"CS01")</f>
        <v>0</v>
      </c>
      <c r="O3" s="31">
        <f>COUNTIFS(Archivio!$C$3:$C$1212,"AN",Archivio!$O$3:$O$1212,"MM",Archivio!$P$3:$P$1212,"NORMALE",Archivio!$Q$3:$Q$1212,"A030",Archivio!$K$3:$K$1212,"CS10")</f>
        <v>1</v>
      </c>
      <c r="P3" s="31">
        <f>COUNTIFS(Archivio!$C$3:$C$1212,"AN",Archivio!$O$3:$O$1212,"MM",Archivio!$P$3:$P$1212,"NORMALE",Archivio!$Q$3:$Q$1212,"A030",Archivio!$K$3:$K$1212,"CS11")</f>
        <v>0</v>
      </c>
      <c r="Q3" s="33">
        <f>COUNTIFS(Archivio!$C$3:$C$1212,"AN",Archivio!$O$3:$O$1212,"MM",Archivio!$P$3:$P$1212,"NORMALE",Archivio!$Q$3:$Q$1212,"A030",Archivio!$K$3:$K$1212,"RP03")</f>
        <v>0</v>
      </c>
      <c r="R3" s="65">
        <f>COUNTIFS(Archivio!$C$3:$C$1212,"AN",Archivio!$O$3:$O$1212,"MM",Archivio!$P$3:$P$1212,"NORMALE",Archivio!$Q$3:$Q$1212,"A049",Archivio!$K$3:$K$1212,"CS01")</f>
        <v>0</v>
      </c>
      <c r="S3" s="31">
        <f>COUNTIFS(Archivio!$C$3:$C$1212,"AN",Archivio!$O$3:$O$1212,"MM",Archivio!$P$3:$P$1212,"NORMALE",Archivio!$Q$3:$Q$1212,"A049",Archivio!$K$3:$K$1212,"CS10")</f>
        <v>1</v>
      </c>
      <c r="T3" s="31">
        <f>COUNTIFS(Archivio!$C$3:$C$1212,"AN",Archivio!$O$3:$O$1212,"MM",Archivio!$P$3:$P$1212,"NORMALE",Archivio!$Q$3:$Q$1212,"A0490",Archivio!$K$3:$K$1212,"CS11")</f>
        <v>0</v>
      </c>
      <c r="U3" s="32">
        <f>COUNTIFS(Archivio!$C$3:$C$1212,"AN",Archivio!$O$3:$O$1212,"MM",Archivio!$P$3:$P$1212,"NORMALE",Archivio!$Q$3:$Q$1212,"A049",Archivio!$K$3:$K$1212,"RP03")</f>
        <v>0</v>
      </c>
      <c r="V3" s="30">
        <f>COUNTIFS(Archivio!$C$3:$C$1212,"AN",Archivio!$O$3:$O$1212,"MM",Archivio!$P$3:$P$1212,"NORMALE",Archivio!$Q$3:$Q$1212,"A060",Archivio!$K$3:$K$1212,"CS01")</f>
        <v>2</v>
      </c>
      <c r="W3" s="31">
        <f>COUNTIFS(Archivio!$C$3:$C$1212,"AN",Archivio!$O$3:$O$1212,"MM",Archivio!$P$3:$P$1212,"NORMALE",Archivio!$Q$3:$Q$1212,"A060",Archivio!$K$3:$K$1212,"CS10")</f>
        <v>3</v>
      </c>
      <c r="X3" s="31">
        <f>COUNTIFS(Archivio!$C$3:$C$1212,"AN",Archivio!$O$3:$O$1212,"MM",Archivio!$P$3:$P$1212,"NORMALE",Archivio!$Q$3:$Q$1212,"A060",Archivio!$K$3:$K$1212,"CS11")</f>
        <v>0</v>
      </c>
      <c r="Y3" s="33">
        <f>COUNTIFS(Archivio!$C$3:$C$1212,"AN",Archivio!$O$3:$O$1212,"MM",Archivio!$P$3:$P$1212,"NORMALE",Archivio!$Q$3:$Q$1212,"A060",Archivio!$K$3:$K$1212,"RP03")</f>
        <v>0</v>
      </c>
      <c r="Z3" s="65">
        <f>COUNTIFS(Archivio!$C$3:$C$1212,"AN",Archivio!$O$3:$O$1212,"MM",Archivio!$P$3:$P$1212,"NORMALE",Archivio!$Q$3:$Q$1212,"AA25",Archivio!$K$3:$K$1212,"CS01")</f>
        <v>0</v>
      </c>
      <c r="AA3" s="31">
        <f>COUNTIFS(Archivio!$C$3:$C$1212,"AN",Archivio!$O$3:$O$1212,"MM",Archivio!$P$3:$P$1212,"NORMALE",Archivio!$Q$3:$Q$1212,"AA25",Archivio!$K$3:$K$1212,"CS10")</f>
        <v>3</v>
      </c>
      <c r="AB3" s="31">
        <f>COUNTIFS(Archivio!$C$3:$C$1212,"AN",Archivio!$O$3:$O$1212,"MM",Archivio!$P$3:$P$1212,"NORMALE",Archivio!$Q$3:$Q$1212,"AA25",Archivio!$K$3:$K$1212,"CS11")</f>
        <v>0</v>
      </c>
      <c r="AC3" s="32">
        <f>COUNTIFS(Archivio!$C$3:$C$1212,"AN",Archivio!$O$3:$O$1212,"MM",Archivio!$P$3:$P$1212,"NORMALE",Archivio!$Q$3:$Q$1212,"AA25",Archivio!$K$3:$K$1212,"RP03")</f>
        <v>0</v>
      </c>
      <c r="AD3" s="30">
        <f>COUNTIFS(Archivio!$C$3:$C$1212,"AN",Archivio!$O$3:$O$1212,"MM",Archivio!$P$3:$P$1212,"NORMALE",Archivio!$Q$3:$Q$1212,"AB25",Archivio!$K$3:$K$1212,"CS01")</f>
        <v>5</v>
      </c>
      <c r="AE3" s="31">
        <f>COUNTIFS(Archivio!$C$3:$C$1212,"AN",Archivio!$O$3:$O$1212,"MM",Archivio!$P$3:$P$1212,"NORMALE",Archivio!$Q$3:$Q$1212,"AB25",Archivio!$K$3:$K$1212,"CS10")</f>
        <v>4</v>
      </c>
      <c r="AF3" s="31">
        <f>COUNTIFS(Archivio!$C$3:$C$1212,"AN",Archivio!$O$3:$O$1212,"MM",Archivio!$P$3:$P$1212,"NORMALE",Archivio!$Q$3:$Q$1212,"AB25",Archivio!$K$3:$K$1212,"CS11")</f>
        <v>0</v>
      </c>
      <c r="AG3" s="33">
        <f>COUNTIFS(Archivio!$C$3:$C$1212,"AN",Archivio!$O$3:$O$1212,"MM",Archivio!$P$3:$P$1212,"NORMALE",Archivio!$Q$3:$Q$1212,"AB25",Archivio!$K$3:$K$1212,"RP03")</f>
        <v>0</v>
      </c>
      <c r="AH3" s="30">
        <f>COUNTIFS(Archivio!$C$3:$C$1212,"AN",Archivio!$O$3:$O$1212,"MM",Archivio!$P$3:$P$1212,"NORMALE",Archivio!$Q$3:$Q$1212,"AB56",Archivio!$K$3:$K$1212,"CS01")</f>
        <v>1</v>
      </c>
      <c r="AI3" s="31">
        <f>COUNTIFS(Archivio!$C$3:$C$1212,"AN",Archivio!$O$3:$O$1212,"MM",Archivio!$P$3:$P$1212,"NORMALE",Archivio!$Q$3:$Q$1212,"AB56",Archivio!$K$3:$K$1212,"CS10")</f>
        <v>1</v>
      </c>
      <c r="AJ3" s="31">
        <f>COUNTIFS(Archivio!$C$3:$C$1212,"AN",Archivio!$O$3:$O$1212,"MM",Archivio!$P$3:$P$1212,"NORMALE",Archivio!$Q$3:$Q$1212,"AB56",Archivio!$K$3:$K$1212,"CS11")</f>
        <v>0</v>
      </c>
      <c r="AK3" s="33">
        <f>COUNTIFS(Archivio!$C$3:$C$1212,"AN",Archivio!$O$3:$O$1212,"MM",Archivio!$P$3:$P$1212,"NORMALE",Archivio!$Q$3:$Q$1212,"AB56",Archivio!$K$3:$K$1212,"RP03")</f>
        <v>0</v>
      </c>
      <c r="AL3" s="30">
        <f>COUNTIFS(Archivio!$C$3:$C$1212,"AN",Archivio!$O$3:$O$1212,"MM",Archivio!$P$3:$P$1212,"SOSTEGNO",Archivio!$Q$3:$Q$1212,"A001",Archivio!$K$3:$K$1212,"CS01")</f>
        <v>2</v>
      </c>
      <c r="AM3" s="31">
        <f>COUNTIFS(Archivio!$C$3:$C$1212,"AN",Archivio!$O$3:$O$1212,"MM",Archivio!$P$3:$P$1212,"SOSTEGNO",Archivio!$Q$3:$Q$1212,"A001",Archivio!$K$3:$K$1212,"CS10")</f>
        <v>0</v>
      </c>
      <c r="AN3" s="31">
        <f>COUNTIFS(Archivio!$C$3:$C$1212,"AN",Archivio!$O$3:$O$1212,"MM",Archivio!$P$3:$P$1212,"SOSTEGNO",Archivio!$Q$3:$Q$1212,"A001",Archivio!$K$3:$K$1212,"CS11")</f>
        <v>0</v>
      </c>
      <c r="AO3" s="33">
        <f>COUNTIFS(Archivio!$C$3:$C$1212,"AN",Archivio!$O$3:$O$1212,"MM",Archivio!$P$3:$P$1212,"SOSTEGNO",Archivio!$Q$3:$Q$1212,"A001",Archivio!$K$3:$K$1212,"RP03")</f>
        <v>0</v>
      </c>
      <c r="AP3" s="91">
        <f>COUNTIFS(Archivio!$C$3:$C$1212,"AN",Archivio!$O$3:$O$1212,"MM",Archivio!$P$3:$P$1212,"SOSTEGNO",Archivio!$Q$3:$Q$1212,"A049",Archivio!$K$3:$K$1212,"CS01")</f>
        <v>1</v>
      </c>
      <c r="AQ3" s="92">
        <f>COUNTIFS(Archivio!$C$3:$C$1212,"AN",Archivio!$O$3:$O$1212,"MM",Archivio!$P$3:$P$1212,"SOSTEGNO",Archivio!$Q$3:$Q$1212,"A049",Archivio!$K$3:$K$1212,"CS10")</f>
        <v>0</v>
      </c>
      <c r="AR3" s="92">
        <f>COUNTIFS(Archivio!$C$3:$C$1212,"AN",Archivio!$O$3:$O$1212,"MM",Archivio!$P$3:$P$1212,"SOSTEGNO",Archivio!$Q$3:$Q$1212,"A049",Archivio!$K$3:$K$1212,"CS11")</f>
        <v>0</v>
      </c>
      <c r="AS3" s="93">
        <f>COUNTIFS(Archivio!$C$3:$C$1212,"AN",Archivio!$O$3:$O$1212,"MM",Archivio!$P$3:$P$1212,"SOSTEGNO",Archivio!$Q$3:$Q$1212,"A049",Archivio!$K$3:$K$1212,"RP03")</f>
        <v>0</v>
      </c>
      <c r="AT3" s="91">
        <f>COUNTIFS(Archivio!$C$3:$C$1212,"AN",Archivio!$O$3:$O$1212,"MM",Archivio!$P$3:$P$1212,"SOSTEGNO",Archivio!$Q$3:$Q$1212,"A060",Archivio!$K$3:$K$1212,"CS01")</f>
        <v>0</v>
      </c>
      <c r="AU3" s="92">
        <f>COUNTIFS(Archivio!$C$3:$C$1212,"AN",Archivio!$O$3:$O$1212,"MM",Archivio!$P$3:$P$1212,"SOSTEGNO",Archivio!$Q$3:$Q$1212,"A060",Archivio!$K$3:$K$1212,"CS10")</f>
        <v>1</v>
      </c>
      <c r="AV3" s="92">
        <f>COUNTIFS(Archivio!$C$3:$C$1212,"AN",Archivio!$O$3:$O$1212,"MM",Archivio!$P$3:$P$1212,"SOSTEGNO",Archivio!$Q$3:$Q$1212,"A060",Archivio!$K$3:$K$1212,"CS11")</f>
        <v>0</v>
      </c>
      <c r="AW3" s="93">
        <f>COUNTIFS(Archivio!$C$3:$C$1212,"AN",Archivio!$O$3:$O$1212,"MM",Archivio!$P$3:$P$1212,"SOSTEGNO",Archivio!$Q$3:$Q$1212,"A060",Archivio!$K$3:$K$1212,"RP03")</f>
        <v>0</v>
      </c>
      <c r="AX3" s="65">
        <f>COUNTIFS(Archivio!$C$3:$C$1212,"AN",Archivio!$O$3:$O$1212,"MM",Archivio!$P$3:$P$1212,"SOSTEGNO",Archivio!$Q$3:$Q$1212,"AA25",Archivio!$K$3:$K$1212,"CS01")</f>
        <v>1</v>
      </c>
      <c r="AY3" s="31">
        <f>COUNTIFS(Archivio!$C$3:$C$1212,"AN",Archivio!$O$3:$O$1212,"MM",Archivio!$P$3:$P$1212,"SOSTEGNO",Archivio!$Q$3:$Q$1212,"AA25",Archivio!$K$3:$K$1212,"CS10")</f>
        <v>1</v>
      </c>
      <c r="AZ3" s="31">
        <f>COUNTIFS(Archivio!$C$3:$C$1212,"AN",Archivio!$O$3:$O$1212,"MM",Archivio!$P$3:$P$1212,"SOSTEGNO",Archivio!$Q$3:$Q$1212,"AA25",Archivio!$K$3:$K$1212,"CS11")</f>
        <v>0</v>
      </c>
      <c r="BA3" s="33">
        <f>COUNTIFS(Archivio!$C$3:$C$1212,"AN",Archivio!$O$3:$O$1212,"MM",Archivio!$P$3:$P$1212,"SOSTEGNO",Archivio!$Q$3:$Q$1212,"AA25",Archivio!$K$3:$K$1212,"RP03")</f>
        <v>0</v>
      </c>
      <c r="BB3" s="30">
        <f>COUNTIFS(Archivio!$C$3:$C$1212,"AN",Archivio!$O$3:$O$1212,"MM",Archivio!$P$3:$P$1212,"SOSTEGNO",Archivio!$Q$3:$Q$1212,"AB25",Archivio!$K$3:$K$1212,"CS01")</f>
        <v>1</v>
      </c>
      <c r="BC3" s="32">
        <f>COUNTIFS(Archivio!$C$3:$C$1212,"AN",Archivio!$O$3:$O$1212,"MM",Archivio!$P$3:$P$1212,"SOSTEGNO",Archivio!$Q$3:$Q$1212,"AB25",Archivio!$K$3:$K$1212,"CS10")</f>
        <v>0</v>
      </c>
      <c r="BD3" s="32">
        <f>COUNTIFS(Archivio!$C$3:$C$1212,"AN",Archivio!$O$3:$O$1212,"MM",Archivio!$P$3:$P$1212,"SOSTEGNO",Archivio!$Q$3:$Q$1212,"AB25",Archivio!$K$3:$K$1212,"CS11")</f>
        <v>0</v>
      </c>
      <c r="BE3" s="33">
        <f>COUNTIFS(Archivio!$C$3:$C$1212,"AN",Archivio!$O$3:$O$1212,"MM",Archivio!$P$3:$P$1212,"SOSTEGNO",Archivio!$Q$3:$Q$1212,"AB25",Archivio!$K$3:$K$1212,"RP03")</f>
        <v>0</v>
      </c>
      <c r="BF3" s="94">
        <f>COUNTIFS(Archivio!$C$3:$C$1212,"AN",Archivio!$O$3:$O$1212,"MM",Archivio!$P$3:$P$1212,"IRC",Archivio!$K$3:$K$1212,"CS01")</f>
        <v>0</v>
      </c>
      <c r="BG3" s="32">
        <f>COUNTIFS(Archivio!$C$3:$C$1212,"AN",Archivio!$O$3:$O$1212,"MM",Archivio!$P$3:$P$1212,"IRC",Archivio!$K$3:$K$1212,"CS10")</f>
        <v>0</v>
      </c>
      <c r="BH3" s="32">
        <f>COUNTIFS(Archivio!$C$3:$C$1212,"AN",Archivio!$O$3:$O$1212,"MM",Archivio!$P$3:$P$1212,"IRC",Archivio!$K$3:$K$1212,"CS11")</f>
        <v>0</v>
      </c>
      <c r="BI3" s="33">
        <f>COUNTIFS(Archivio!$C$3:$C$1212,"AN",Archivio!$O$3:$O$1212,"MM",Archivio!$P$3:$P$1212,"IRC",Archivio!$K$3:$K$1212,"RP03")</f>
        <v>0</v>
      </c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</row>
    <row r="4" spans="1:120" ht="15.75">
      <c r="A4" s="77" t="s">
        <v>2104</v>
      </c>
      <c r="B4" s="36">
        <f>COUNTIFS(Archivio!$C$3:$C$1212,"AP",Archivio!$O$3:$O$1212,"MM",Archivio!$P$3:$P$1212,"NORMALE",Archivio!$Q$3:$Q$1212,"A001",Archivio!$K$3:$K$1212,"CS01")</f>
        <v>4</v>
      </c>
      <c r="C4" s="66">
        <f>COUNTIFS(Archivio!$C$3:$C$1212,"AP",Archivio!$O$3:$O$1212,"MM",Archivio!$P$3:$P$1212,"NORMALE",Archivio!$Q$3:$Q$1212,"A001",Archivio!$K$3:$K$1212,"CS10")</f>
        <v>0</v>
      </c>
      <c r="D4" s="66">
        <f>COUNTIFS(Archivio!$C$3:$C$1212,"AP",Archivio!$O$3:$O$1212,"MM",Archivio!$P$3:$P$1212,"NORMALE",Archivio!$Q$3:$Q$1212,"A001",Archivio!$K$3:$K$1212,"CS11")</f>
        <v>0</v>
      </c>
      <c r="E4" s="81">
        <f>COUNTIFS(Archivio!$C$3:$C$1212,"AP",Archivio!$O$3:$O$1212,"MM",Archivio!$P$3:$P$1212,"NORMALE",Archivio!$Q$3:$Q$1212,"A001",Archivio!$K$3:$K$1212,"RP03")</f>
        <v>0</v>
      </c>
      <c r="F4" s="36">
        <f>COUNTIFS(Archivio!$C$3:$C$1212,"AP",Archivio!$O$3:$O$1212,"MM",Archivio!$P$3:$P$1212,"NORMALE",Archivio!$Q$3:$Q$1212,"A022",Archivio!$K$3:$K$1212,"CS01")</f>
        <v>7</v>
      </c>
      <c r="G4" s="37">
        <f>COUNTIFS(Archivio!$C$3:$C$1212,"AP",Archivio!$O$3:$O$1212,"MM",Archivio!$P$3:$P$1212,"NORMALE",Archivio!$Q$3:$Q$1212,"A022",Archivio!$K$3:$K$1212,"CS10")</f>
        <v>8</v>
      </c>
      <c r="H4" s="37">
        <f>COUNTIFS(Archivio!$C$3:$C$1212,"AP",Archivio!$O$3:$O$1212,"MM",Archivio!$P$3:$P$1212,"NORMALE",Archivio!$Q$3:$Q$1212,"A022",Archivio!$K$3:$K$1212,"CS11")</f>
        <v>0</v>
      </c>
      <c r="I4" s="39">
        <f>COUNTIFS(Archivio!$C$3:$C$1212,"AP",Archivio!$O$3:$O$1212,"MM",Archivio!$P$3:$P$1212,"NORMALE",Archivio!$Q$3:$Q$1212,"A022",Archivio!$K$3:$K$1212,"RP03")</f>
        <v>0</v>
      </c>
      <c r="J4" s="36">
        <f>COUNTIFS(Archivio!$C$3:$C$1212,"AP",Archivio!$O$3:$O$1212,"MM",Archivio!$P$3:$P$1212,"NORMALE",Archivio!$Q$3:$Q$1212,"A028",Archivio!$K$3:$K$1212,"CS01")</f>
        <v>5</v>
      </c>
      <c r="K4" s="37">
        <f>COUNTIFS(Archivio!$C$3:$C$1212,"AP",Archivio!$O$3:$O$1212,"MM",Archivio!$P$3:$P$1212,"NORMALE",Archivio!$Q$3:$Q$1212,"A028",Archivio!$K$3:$K$1212,"CS10")</f>
        <v>4</v>
      </c>
      <c r="L4" s="37">
        <f>COUNTIFS(Archivio!$C$3:$C$1212,"AP",Archivio!$O$3:$O$1212,"MM",Archivio!$P$3:$P$1212,"NORMALE",Archivio!$Q$3:$Q$1212,"A028",Archivio!$K$3:$K$1212,"CS11")</f>
        <v>0</v>
      </c>
      <c r="M4" s="39">
        <f>COUNTIFS(Archivio!$C$3:$C$1212,"AP",Archivio!$O$3:$O$1212,"MM",Archivio!$P$3:$P$1212,"NORMALE",Archivio!$Q$3:$Q$1212,"A028",Archivio!$K$3:$K$1212,"RP03")</f>
        <v>0</v>
      </c>
      <c r="N4" s="36">
        <f>COUNTIFS(Archivio!$C$3:$C$1212,"AP",Archivio!$O$3:$O$1212,"MM",Archivio!$P$3:$P$1212,"NORMALE",Archivio!$Q$3:$Q$1212,"A030",Archivio!$K$3:$K$1212,"CS01")</f>
        <v>2</v>
      </c>
      <c r="O4" s="37">
        <f>COUNTIFS(Archivio!$C$3:$C$1212,"AP",Archivio!$O$3:$O$1212,"MM",Archivio!$P$3:$P$1212,"NORMALE",Archivio!$Q$3:$Q$1212,"A030",Archivio!$K$3:$K$1212,"CS10")</f>
        <v>6</v>
      </c>
      <c r="P4" s="37">
        <f>COUNTIFS(Archivio!$C$3:$C$1212,"AP",Archivio!$O$3:$O$1212,"MM",Archivio!$P$3:$P$1212,"NORMALE",Archivio!$Q$3:$Q$1212,"A030",Archivio!$K$3:$K$1212,"CS11")</f>
        <v>0</v>
      </c>
      <c r="Q4" s="39">
        <f>COUNTIFS(Archivio!$C$3:$C$1212,"AP",Archivio!$O$3:$O$1212,"MM",Archivio!$P$3:$P$1212,"NORMALE",Archivio!$Q$3:$Q$1212,"A030",Archivio!$K$3:$K$1212,"RP03")</f>
        <v>0</v>
      </c>
      <c r="R4" s="66">
        <f>COUNTIFS(Archivio!$C$3:$C$1212,"AP",Archivio!$O$3:$O$1212,"MM",Archivio!$P$3:$P$1212,"NORMALE",Archivio!$Q$3:$Q$1212,"A049",Archivio!$K$3:$K$1212,"CS01")</f>
        <v>1</v>
      </c>
      <c r="S4" s="37">
        <f>COUNTIFS(Archivio!$C$3:$C$1212,"AP",Archivio!$O$3:$O$1212,"MM",Archivio!$P$3:$P$1212,"NORMALE",Archivio!$Q$3:$Q$1212,"A049",Archivio!$K$3:$K$1212,"CS10")</f>
        <v>1</v>
      </c>
      <c r="T4" s="37">
        <f>COUNTIFS(Archivio!$C$3:$C$1212,"AP",Archivio!$O$3:$O$1212,"MM",Archivio!$P$3:$P$1212,"NORMALE",Archivio!$Q$3:$Q$1212,"A049",Archivio!$K$3:$K$1212,"CS11")</f>
        <v>0</v>
      </c>
      <c r="U4" s="38">
        <f>COUNTIFS(Archivio!$C$3:$C$1212,"AP",Archivio!$O$3:$O$1212,"MM",Archivio!$P$3:$P$1212,"NORMALE",Archivio!$Q$3:$Q$1212,"A049",Archivio!$K$3:$K$1212,"RP03")</f>
        <v>0</v>
      </c>
      <c r="V4" s="36">
        <f>COUNTIFS(Archivio!$C$3:$C$1212,"AP",Archivio!$O$3:$O$1212,"MM",Archivio!$P$3:$P$1212,"NORMALE",Archivio!$Q$3:$Q$1212,"A060",Archivio!$K$3:$K$1212,"CS01")</f>
        <v>2</v>
      </c>
      <c r="W4" s="37">
        <f>COUNTIFS(Archivio!$C$3:$C$1212,"AP",Archivio!$O$3:$O$1212,"MM",Archivio!$P$3:$P$1212,"NORMALE",Archivio!$Q$3:$Q$1212,"A060",Archivio!$K$3:$K$1212,"CS10")</f>
        <v>1</v>
      </c>
      <c r="X4" s="37">
        <f>COUNTIFS(Archivio!$C$3:$C$1212,"AP",Archivio!$O$3:$O$1212,"MM",Archivio!$P$3:$P$1212,"NORMALE",Archivio!$Q$3:$Q$1212,"A060",Archivio!$K$3:$K$1212,"CS11")</f>
        <v>0</v>
      </c>
      <c r="Y4" s="39">
        <f>COUNTIFS(Archivio!$C$3:$C$1212,"AP",Archivio!$O$3:$O$1212,"MM",Archivio!$P$3:$P$1212,"NORMALE",Archivio!$Q$3:$Q$1212,"A060",Archivio!$K$3:$K$1212,"RP03")</f>
        <v>0</v>
      </c>
      <c r="Z4" s="66">
        <f>COUNTIFS(Archivio!$C$3:$C$1212,"AP",Archivio!$O$3:$O$1212,"MM",Archivio!$P$3:$P$1212,"NORMALE",Archivio!$Q$3:$Q$1212,"AA25",Archivio!$K$3:$K$1212,"CS01")</f>
        <v>0</v>
      </c>
      <c r="AA4" s="37">
        <f>COUNTIFS(Archivio!$C$3:$C$1212,"AP",Archivio!$O$3:$O$1212,"MM",Archivio!$P$3:$P$1212,"NORMALE",Archivio!$Q$3:$Q$1212,"AA25",Archivio!$K$3:$K$1212,"CS10")</f>
        <v>0</v>
      </c>
      <c r="AB4" s="37">
        <f>COUNTIFS(Archivio!$C$3:$C$1212,"AP",Archivio!$O$3:$O$1212,"MM",Archivio!$P$3:$P$1212,"NORMALE",Archivio!$Q$3:$Q$1212,"AA25",Archivio!$K$3:$K$1212,"CS11")</f>
        <v>0</v>
      </c>
      <c r="AC4" s="38">
        <f>COUNTIFS(Archivio!$C$3:$C$1212,"AP",Archivio!$O$3:$O$1212,"MM",Archivio!$P$3:$P$1212,"NORMALE",Archivio!$Q$3:$Q$1212,"AA25",Archivio!$K$3:$K$1212,"RP03")</f>
        <v>0</v>
      </c>
      <c r="AD4" s="36">
        <f>COUNTIFS(Archivio!$C$3:$C$1212,"AP",Archivio!$O$3:$O$1212,"MM",Archivio!$P$3:$P$1212,"NORMALE",Archivio!$Q$3:$Q$1212,"AB25",Archivio!$K$3:$K$1212,"CS01")</f>
        <v>1</v>
      </c>
      <c r="AE4" s="37">
        <f>COUNTIFS(Archivio!$C$3:$C$1212,"AP",Archivio!$O$3:$O$1212,"MM",Archivio!$P$3:$P$1212,"NORMALE",Archivio!$Q$3:$Q$1212,"AB25",Archivio!$K$3:$K$1212,"CS10")</f>
        <v>1</v>
      </c>
      <c r="AF4" s="37">
        <f>COUNTIFS(Archivio!$C$3:$C$1212,"AP",Archivio!$O$3:$O$1212,"MM",Archivio!$P$3:$P$1212,"NORMALE",Archivio!$Q$3:$Q$1212,"AB25",Archivio!$K$3:$K$1212,"CS11")</f>
        <v>0</v>
      </c>
      <c r="AG4" s="39">
        <f>COUNTIFS(Archivio!$C$3:$C$1212,"AP",Archivio!$O$3:$O$1212,"MM",Archivio!$P$3:$P$1212,"NORMALE",Archivio!$Q$3:$Q$1212,"AB25",Archivio!$K$3:$K$1212,"RP03")</f>
        <v>0</v>
      </c>
      <c r="AH4" s="36">
        <f>COUNTIFS(Archivio!$C$3:$C$1212,"AP",Archivio!$O$3:$O$1212,"MM",Archivio!$P$3:$P$1212,"NORMALE",Archivio!$Q$3:$Q$1212,"AB56",Archivio!$K$3:$K$1212,"CS01")</f>
        <v>0</v>
      </c>
      <c r="AI4" s="37">
        <f>COUNTIFS(Archivio!$C$3:$C$1212,"AP",Archivio!$O$3:$O$1212,"MM",Archivio!$P$3:$P$1212,"NORMALE",Archivio!$Q$3:$Q$1212,"AB25",Archivio!$K$3:$K$1212,"CS10")</f>
        <v>1</v>
      </c>
      <c r="AJ4" s="37">
        <f>COUNTIFS(Archivio!$C$3:$C$1212,"AP",Archivio!$O$3:$O$1212,"MM",Archivio!$P$3:$P$1212,"NORMALE",Archivio!$Q$3:$Q$1212,"AB56",Archivio!$K$3:$K$1212,"CS11")</f>
        <v>0</v>
      </c>
      <c r="AK4" s="39">
        <f>COUNTIFS(Archivio!$C$3:$C$1212,"AP",Archivio!$O$3:$O$1212,"MM",Archivio!$P$3:$P$1212,"NORMALE",Archivio!$Q$3:$Q$1212,"AB56",Archivio!$K$3:$K$1212,"RP03")</f>
        <v>0</v>
      </c>
      <c r="AL4" s="36">
        <f>COUNTIFS(Archivio!$C$3:$C$1212,"AP",Archivio!$O$3:$O$1212,"MM",Archivio!$P$3:$P$1212,"SOSTEGNO",Archivio!$Q$3:$Q$1212,"A001",Archivio!$K$3:$K$1212,"CS01")</f>
        <v>1</v>
      </c>
      <c r="AM4" s="37">
        <f>COUNTIFS(Archivio!$C$3:$C$1212,"AP",Archivio!$O$3:$O$1212,"MM",Archivio!$P$3:$P$1212,"SOSTEGNO",Archivio!$Q$3:$Q$1212,"A001",Archivio!$K$3:$K$1212,"CS10")</f>
        <v>0</v>
      </c>
      <c r="AN4" s="37">
        <f>COUNTIFS(Archivio!$C$3:$C$1212,"AP",Archivio!$O$3:$O$1212,"MM",Archivio!$P$3:$P$1212,"SOSTEGNO",Archivio!$Q$3:$Q$1212,"A001",Archivio!$K$3:$K$1212,"CS11")</f>
        <v>0</v>
      </c>
      <c r="AO4" s="39">
        <f>COUNTIFS(Archivio!$C$3:$C$1212,"AP",Archivio!$O$3:$O$1212,"MM",Archivio!$P$3:$P$1212,"SOSTEGNO",Archivio!$Q$3:$Q$1212,"A001",Archivio!$K$3:$K$1212,"RP03")</f>
        <v>0</v>
      </c>
      <c r="AP4" s="36">
        <f>COUNTIFS(Archivio!$C$3:$C$1212,"AP",Archivio!$O$3:$O$1212,"MM",Archivio!$P$3:$P$1212,"SOSTEGNO",Archivio!$Q$3:$Q$1212,"A049",Archivio!$K$3:$K$1212,"CS01")</f>
        <v>0</v>
      </c>
      <c r="AQ4" s="37">
        <f>COUNTIFS(Archivio!$C$3:$C$1212,"AP",Archivio!$O$3:$O$1212,"MM",Archivio!$P$3:$P$1212,"SOSTEGNO",Archivio!$Q$3:$Q$1212,"A049",Archivio!$K$3:$K$1212,"CS10")</f>
        <v>0</v>
      </c>
      <c r="AR4" s="37">
        <f>COUNTIFS(Archivio!$C$3:$C$1212,"AP",Archivio!$O$3:$O$1212,"MM",Archivio!$P$3:$P$1212,"SOSTEGNO",Archivio!$Q$3:$Q$1212,"A049",Archivio!$K$3:$K$1212,"CS11")</f>
        <v>0</v>
      </c>
      <c r="AS4" s="39">
        <f>COUNTIFS(Archivio!$C$3:$C$1212,"AP",Archivio!$O$3:$O$1212,"MM",Archivio!$P$3:$P$1212,"SOSTEGNO",Archivio!$Q$3:$Q$1212,"A049",Archivio!$K$3:$K$1212,"RP03")</f>
        <v>0</v>
      </c>
      <c r="AT4" s="36">
        <f>COUNTIFS(Archivio!$C$3:$C$1212,"AP",Archivio!$O$3:$O$1212,"MM",Archivio!$P$3:$P$1212,"SOSTEGNO",Archivio!$Q$3:$Q$1212,"A060",Archivio!$K$3:$K$1212,"CS01")</f>
        <v>0</v>
      </c>
      <c r="AU4" s="37">
        <f>COUNTIFS(Archivio!$C$3:$C$1212,"AP",Archivio!$O$3:$O$1212,"MM",Archivio!$P$3:$P$1212,"SOSTEGNO",Archivio!$Q$3:$Q$1212,"A060",Archivio!$K$3:$K$1212,"CS10")</f>
        <v>0</v>
      </c>
      <c r="AV4" s="37">
        <f>COUNTIFS(Archivio!$C$3:$C$1212,"AP",Archivio!$O$3:$O$1212,"MM",Archivio!$P$3:$P$1212,"SOSTEGNO",Archivio!$Q$3:$Q$1212,"A060",Archivio!$K$3:$K$1212,"CS11")</f>
        <v>0</v>
      </c>
      <c r="AW4" s="39">
        <f>COUNTIFS(Archivio!$C$3:$C$1212,"AP",Archivio!$O$3:$O$1212,"MM",Archivio!$P$3:$P$1212,"SOSTEGNO",Archivio!$Q$3:$Q$1212,"A060",Archivio!$K$3:$K$1212,"RP03")</f>
        <v>0</v>
      </c>
      <c r="AX4" s="66">
        <f>COUNTIFS(Archivio!$C$3:$C$1212,"AP",Archivio!$O$3:$O$1212,"MM",Archivio!$P$3:$P$1212,"SOSTEGNO",Archivio!$Q$3:$Q$1212,"AA25",Archivio!$K$3:$K$1212,"CS01")</f>
        <v>0</v>
      </c>
      <c r="AY4" s="37">
        <f>COUNTIFS(Archivio!$C$3:$C$1212,"AP",Archivio!$O$3:$O$1212,"MM",Archivio!$P$3:$P$1212,"SOSTEGNO",Archivio!$Q$3:$Q$1212,"AA25",Archivio!$K$3:$K$1212,"CS10")</f>
        <v>0</v>
      </c>
      <c r="AZ4" s="37">
        <f>COUNTIFS(Archivio!$C$3:$C$1212,"AP",Archivio!$O$3:$O$1212,"MM",Archivio!$P$3:$P$1212,"SOSTEGNO",Archivio!$Q$3:$Q$1212,"AA25",Archivio!$K$3:$K$1212,"CS11")</f>
        <v>0</v>
      </c>
      <c r="BA4" s="39">
        <f>COUNTIFS(Archivio!$C$3:$C$1212,"AP",Archivio!$O$3:$O$1212,"MM",Archivio!$P$3:$P$1212,"SOSTEGNO",Archivio!$Q$3:$Q$1212,"AA25",Archivio!$K$3:$K$1212,"RP03")</f>
        <v>0</v>
      </c>
      <c r="BB4" s="36">
        <f>COUNTIFS(Archivio!$C$3:$C$1212,"AP",Archivio!$O$3:$O$1212,"MM",Archivio!$P$3:$P$1212,"SOSTEGNO",Archivio!$Q$3:$Q$1212,"AB25",Archivio!$K$3:$K$1212,"CS01")</f>
        <v>0</v>
      </c>
      <c r="BC4" s="38">
        <f>COUNTIFS(Archivio!$C$3:$C$1212,"AP",Archivio!$O$3:$O$1212,"MM",Archivio!$P$3:$P$1212,"SOSTEGNO",Archivio!$Q$3:$Q$1212,"AB25",Archivio!$K$3:$K$1212,"CS10")</f>
        <v>0</v>
      </c>
      <c r="BD4" s="38">
        <f>COUNTIFS(Archivio!$C$3:$C$1212,"AP",Archivio!$O$3:$O$1212,"MM",Archivio!$P$3:$P$1212,"SOSTEGNO",Archivio!$Q$3:$Q$1212,"AB25",Archivio!$K$3:$K$1212,"CS11")</f>
        <v>0</v>
      </c>
      <c r="BE4" s="39">
        <f>COUNTIFS(Archivio!$C$3:$C$1212,"AP",Archivio!$O$3:$O$1212,"MM",Archivio!$P$3:$P$1212,"SOSTEGNO",Archivio!$Q$3:$Q$1212,"AB25",Archivio!$K$3:$K$1212,"RP03")</f>
        <v>0</v>
      </c>
      <c r="BF4" s="95">
        <f>COUNTIFS(Archivio!$C$3:$C$1212,"AP",Archivio!$O$3:$O$1212,"MM",Archivio!$P$3:$P$1212,"IRC",Archivio!$K$3:$K$1212,"CS01")</f>
        <v>0</v>
      </c>
      <c r="BG4" s="38">
        <f>COUNTIFS(Archivio!$C$3:$C$1212,"AP",Archivio!$O$3:$O$1212,"MM",Archivio!$P$3:$P$1212,"IRC",Archivio!$K$3:$K$1212,"CS10")</f>
        <v>0</v>
      </c>
      <c r="BH4" s="38">
        <f>COUNTIFS(Archivio!$C$3:$C$1212,"AP",Archivio!$O$3:$O$1212,"MM",Archivio!$P$3:$P$1212,"IRC",Archivio!$K$3:$K$1212,"CS01")</f>
        <v>0</v>
      </c>
      <c r="BI4" s="39">
        <f>COUNTIFS(Archivio!$C$3:$C$1212,"AP",Archivio!$O$3:$O$1212,"MM",Archivio!$P$3:$P$1212,"IRC",Archivio!$K$3:$K$1212,"RP03")</f>
        <v>0</v>
      </c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</row>
    <row r="5" spans="1:120" ht="15.75">
      <c r="A5" s="78" t="s">
        <v>2578</v>
      </c>
      <c r="B5" s="42">
        <f>COUNTIFS(Archivio!$C$3:$C$1212,"MC",Archivio!$O$3:$O$1212,"MM",Archivio!$P$3:$P$1212,"NORMALE",Archivio!$Q$3:$Q$1212,"A001",Archivio!$K$3:$K$1212,"CS01")</f>
        <v>1</v>
      </c>
      <c r="C5" s="67">
        <f>COUNTIFS(Archivio!$C$3:$C$1212,"MC",Archivio!$O$3:$O$1212,"MM",Archivio!$P$3:$P$1212,"NORMALE",Archivio!$Q$3:$Q$1212,"A001",Archivio!$K$3:$K$1212,"CS10")</f>
        <v>0</v>
      </c>
      <c r="D5" s="67">
        <f>COUNTIFS(Archivio!$C$3:$C$1212,"MC",Archivio!$O$3:$O$1212,"MM",Archivio!$P$3:$P$1212,"NORMALE",Archivio!$Q$3:$Q$1212,"A001",Archivio!$K$3:$K$1212,"CS11")</f>
        <v>0</v>
      </c>
      <c r="E5" s="82">
        <f>COUNTIFS(Archivio!$C$3:$C$1212,"MC",Archivio!$O$3:$O$1212,"MM",Archivio!$P$3:$P$1212,"NORMALE",Archivio!$Q$3:$Q$1212,"A001",Archivio!$K$3:$K$1212,"RP03")</f>
        <v>0</v>
      </c>
      <c r="F5" s="42">
        <f>COUNTIFS(Archivio!$C$3:$C$1212,"MC",Archivio!$O$3:$O$1212,"MM",Archivio!$P$3:$P$1212,"NORMALE",Archivio!$Q$3:$Q$1212,"A022",Archivio!$K$3:$K$1212,"CS01")</f>
        <v>5</v>
      </c>
      <c r="G5" s="43">
        <f>COUNTIFS(Archivio!$C$3:$C$1212,"MC",Archivio!$O$3:$O$1212,"MM",Archivio!$P$3:$P$1212,"NORMALE",Archivio!$Q$3:$Q$1212,"A022",Archivio!$K$3:$K$1212,"CS10")</f>
        <v>2</v>
      </c>
      <c r="H5" s="43">
        <f>COUNTIFS(Archivio!$C$3:$C$1212,"MC",Archivio!$O$3:$O$1212,"MM",Archivio!$P$3:$P$1212,"NORMALE",Archivio!$Q$3:$Q$1212,"A022",Archivio!$K$3:$K$1212,"CS11")</f>
        <v>0</v>
      </c>
      <c r="I5" s="45">
        <f>COUNTIFS(Archivio!$C$3:$C$1212,"MC",Archivio!$O$3:$O$1212,"MM",Archivio!$P$3:$P$1212,"NORMALE",Archivio!$Q$3:$Q$1212,"A022",Archivio!$K$3:$K$1212,"RP03")</f>
        <v>0</v>
      </c>
      <c r="J5" s="42">
        <f>COUNTIFS(Archivio!$C$3:$C$1212,"MC",Archivio!$O$3:$O$1212,"MM",Archivio!$P$3:$P$1212,"NORMALE",Archivio!$Q$3:$Q$1212,"A028",Archivio!$K$3:$K$1212,"CS01")</f>
        <v>4</v>
      </c>
      <c r="K5" s="43">
        <f>COUNTIFS(Archivio!$C$3:$C$1212,"MC",Archivio!$O$3:$O$1212,"MM",Archivio!$P$3:$P$1212,"NORMALE",Archivio!$Q$3:$Q$1212,"A028",Archivio!$K$3:$K$1212,"CS10")</f>
        <v>2</v>
      </c>
      <c r="L5" s="43">
        <f>COUNTIFS(Archivio!$C$3:$C$1212,"MC",Archivio!$O$3:$O$1212,"MM",Archivio!$P$3:$P$1212,"NORMALE",Archivio!$Q$3:$Q$1212,"A028",Archivio!$K$3:$K$1212,"CS11")</f>
        <v>0</v>
      </c>
      <c r="M5" s="45">
        <f>COUNTIFS(Archivio!$C$3:$C$1212,"MC",Archivio!$O$3:$O$1212,"MM",Archivio!$P$3:$P$1212,"NORMALE",Archivio!$Q$3:$Q$1212,"A028",Archivio!$K$3:$K$1212,"RP03")</f>
        <v>0</v>
      </c>
      <c r="N5" s="42">
        <f>COUNTIFS(Archivio!$C$3:$C$1212,"MC",Archivio!$O$3:$O$1212,"MM",Archivio!$P$3:$P$1212,"NORMALE",Archivio!$Q$3:$Q$1212,"A030",Archivio!$K$3:$K$1212,"CS01")</f>
        <v>1</v>
      </c>
      <c r="O5" s="43">
        <f>COUNTIFS(Archivio!$C$3:$C$1212,"MC",Archivio!$O$3:$O$1212,"MM",Archivio!$P$3:$P$1212,"NORMALE",Archivio!$Q$3:$Q$1212,"A030",Archivio!$K$3:$K$1212,"CS10")</f>
        <v>7</v>
      </c>
      <c r="P5" s="43">
        <f>COUNTIFS(Archivio!$C$3:$C$1212,"MC",Archivio!$O$3:$O$1212,"MM",Archivio!$P$3:$P$1212,"NORMALE",Archivio!$Q$3:$Q$1212,"A030",Archivio!$K$3:$K$1212,"CS11")</f>
        <v>0</v>
      </c>
      <c r="Q5" s="45">
        <f>COUNTIFS(Archivio!$C$3:$C$1212,"MC",Archivio!$O$3:$O$1212,"MM",Archivio!$P$3:$P$1212,"NORMALE",Archivio!$Q$3:$Q$1212,"A030",Archivio!$K$3:$K$1212,"RP03")</f>
        <v>0</v>
      </c>
      <c r="R5" s="67">
        <f>COUNTIFS(Archivio!$C$3:$C$1212,"MC",Archivio!$O$3:$O$1212,"MM",Archivio!$P$3:$P$1212,"NORMALE",Archivio!$Q$3:$Q$1212,"A049",Archivio!$K$3:$K$1212,"CS01")</f>
        <v>1</v>
      </c>
      <c r="S5" s="43">
        <f>COUNTIFS(Archivio!$C$3:$C$1212,"MC",Archivio!$O$3:$O$1212,"MM",Archivio!$P$3:$P$1212,"NORMALE",Archivio!$Q$3:$Q$1212,"A049",Archivio!$K$3:$K$1212,"CS10")</f>
        <v>1</v>
      </c>
      <c r="T5" s="43">
        <f>COUNTIFS(Archivio!$C$3:$C$1212,"MC",Archivio!$O$3:$O$1212,"MM",Archivio!$P$3:$P$1212,"NORMALE",Archivio!$Q$3:$Q$1212,"A049",Archivio!$K$3:$K$1212,"CS11")</f>
        <v>0</v>
      </c>
      <c r="U5" s="44">
        <f>COUNTIFS(Archivio!$C$3:$C$1212,"MC",Archivio!$O$3:$O$1212,"MM",Archivio!$P$3:$P$1212,"NORMALE",Archivio!$Q$3:$Q$1212,"A049",Archivio!$K$3:$K$1212,"RP03")</f>
        <v>0</v>
      </c>
      <c r="V5" s="42">
        <f>COUNTIFS(Archivio!$C$3:$C$1212,"MC",Archivio!$O$3:$O$1212,"MM",Archivio!$P$3:$P$1212,"NORMALE",Archivio!$Q$3:$Q$1212,"A060",Archivio!$K$3:$K$1212,"CS01")</f>
        <v>2</v>
      </c>
      <c r="W5" s="43">
        <f>COUNTIFS(Archivio!$C$3:$C$1212,"MC",Archivio!$O$3:$O$1212,"MM",Archivio!$P$3:$P$1212,"NORMALE",Archivio!$Q$3:$Q$1212,"A060",Archivio!$K$3:$K$1212,"CS10")</f>
        <v>2</v>
      </c>
      <c r="X5" s="43">
        <f>COUNTIFS(Archivio!$C$3:$C$1212,"MC",Archivio!$O$3:$O$1212,"MM",Archivio!$P$3:$P$1212,"NORMALE",Archivio!$Q$3:$Q$1212,"A060",Archivio!$K$3:$K$1212,"CS11")</f>
        <v>0</v>
      </c>
      <c r="Y5" s="45">
        <f>COUNTIFS(Archivio!$C$3:$C$1212,"MC",Archivio!$O$3:$O$1212,"MM",Archivio!$P$3:$P$1212,"NORMALE",Archivio!$Q$3:$Q$1212,"A060",Archivio!$K$3:$K$1212,"RP03")</f>
        <v>0</v>
      </c>
      <c r="Z5" s="67">
        <f>COUNTIFS(Archivio!$C$3:$C$1212,"MC",Archivio!$O$3:$O$1212,"MM",Archivio!$P$3:$P$1212,"NORMALE",Archivio!$Q$3:$Q$1212,"AA25",Archivio!$K$3:$K$1212,"CS01")</f>
        <v>2</v>
      </c>
      <c r="AA5" s="43">
        <f>COUNTIFS(Archivio!$C$3:$C$1212,"MC",Archivio!$O$3:$O$1212,"MM",Archivio!$P$3:$P$1212,"NORMALE",Archivio!$Q$3:$Q$1212,"AA25",Archivio!$K$3:$K$1212,"CS10")</f>
        <v>0</v>
      </c>
      <c r="AB5" s="43">
        <f>COUNTIFS(Archivio!$C$3:$C$1212,"MC",Archivio!$O$3:$O$1212,"MM",Archivio!$P$3:$P$1212,"NORMALE",Archivio!$Q$3:$Q$1212,"AA25",Archivio!$K$3:$K$1212,"CS11")</f>
        <v>0</v>
      </c>
      <c r="AC5" s="44">
        <f>COUNTIFS(Archivio!$C$3:$C$1212,"MC",Archivio!$O$3:$O$1212,"MM",Archivio!$P$3:$P$1212,"NORMALE",Archivio!$Q$3:$Q$1212,"AA25",Archivio!$K$3:$K$1212,"RP03")</f>
        <v>0</v>
      </c>
      <c r="AD5" s="42">
        <f>COUNTIFS(Archivio!$C$3:$C$1212,"MC",Archivio!$O$3:$O$1212,"MM",Archivio!$P$3:$P$1212,"NORMALE",Archivio!$Q$3:$Q$1212,"AB25",Archivio!$K$3:$K$1212,"CS01")</f>
        <v>1</v>
      </c>
      <c r="AE5" s="43">
        <f>COUNTIFS(Archivio!$C$3:$C$1212,"MC",Archivio!$O$3:$O$1212,"MM",Archivio!$P$3:$P$1212,"NORMALE",Archivio!$Q$3:$Q$1212,"AB25",Archivio!$K$3:$K$1212,"CS10")</f>
        <v>1</v>
      </c>
      <c r="AF5" s="43">
        <f>COUNTIFS(Archivio!$C$3:$C$1212,"MC",Archivio!$O$3:$O$1212,"MM",Archivio!$P$3:$P$1212,"NORMALE",Archivio!$Q$3:$Q$1212,"AB25",Archivio!$K$3:$K$1212,"CS11")</f>
        <v>0</v>
      </c>
      <c r="AG5" s="45">
        <f>COUNTIFS(Archivio!$C$3:$C$1212,"MC",Archivio!$O$3:$O$1212,"MM",Archivio!$P$3:$P$1212,"NORMALE",Archivio!$Q$3:$Q$1212,"AB25",Archivio!$K$3:$K$1212,"RP03")</f>
        <v>0</v>
      </c>
      <c r="AH5" s="42">
        <f>COUNTIFS(Archivio!$C$3:$C$1212,"MC",Archivio!$O$3:$O$1212,"MM",Archivio!$P$3:$P$1212,"NORMALE",Archivio!$Q$3:$Q$1212,"AB56",Archivio!$K$3:$K$1212,"CS01")</f>
        <v>0</v>
      </c>
      <c r="AI5" s="43">
        <f>COUNTIFS(Archivio!$C$3:$C$1212,"MC",Archivio!$O$3:$O$1212,"MM",Archivio!$P$3:$P$1212,"NORMALE",Archivio!$Q$3:$Q$1212,"AB56",Archivio!$K$3:$K$1212,"CS10")</f>
        <v>0</v>
      </c>
      <c r="AJ5" s="43">
        <f>COUNTIFS(Archivio!$C$3:$C$1212,"MC",Archivio!$O$3:$O$1212,"MM",Archivio!$P$3:$P$1212,"NORMALE",Archivio!$Q$3:$Q$1212,"AB565",Archivio!$K$3:$K$1212,"CS11")</f>
        <v>0</v>
      </c>
      <c r="AK5" s="45">
        <f>COUNTIFS(Archivio!$C$3:$C$1212,"MC",Archivio!$O$3:$O$1212,"MM",Archivio!$P$3:$P$1212,"NORMALE",Archivio!$Q$3:$Q$1212,"AB56",Archivio!$K$3:$K$1212,"RP03")</f>
        <v>0</v>
      </c>
      <c r="AL5" s="42">
        <f>COUNTIFS(Archivio!$C$3:$C$1212,"MC",Archivio!$O$3:$O$1212,"MM",Archivio!$P$3:$P$1212,"SOSTEGNO",Archivio!$Q$3:$Q$1212,"A001",Archivio!$K$3:$K$1212,"CS01")</f>
        <v>1</v>
      </c>
      <c r="AM5" s="43">
        <f>COUNTIFS(Archivio!$C$3:$C$1212,"MC",Archivio!$O$3:$O$1212,"MM",Archivio!$P$3:$P$1212,"SOSTEGNO",Archivio!$Q$3:$Q$1212,"A001",Archivio!$K$3:$K$1212,"CS10")</f>
        <v>0</v>
      </c>
      <c r="AN5" s="43">
        <f>COUNTIFS(Archivio!$C$3:$C$1212,"MC",Archivio!$O$3:$O$1212,"MM",Archivio!$P$3:$P$1212,"SOSTEGNO",Archivio!$Q$3:$Q$1212,"A001",Archivio!$K$3:$K$1212,"CS11")</f>
        <v>0</v>
      </c>
      <c r="AO5" s="45">
        <f>COUNTIFS(Archivio!$C$3:$C$1212,"MC",Archivio!$O$3:$O$1212,"MM",Archivio!$P$3:$P$1212,"SOSTEGNO",Archivio!$Q$3:$Q$1212,"A001",Archivio!$K$3:$K$1212,"RP03")</f>
        <v>0</v>
      </c>
      <c r="AP5" s="42">
        <f>COUNTIFS(Archivio!$C$3:$C$1212,"MC",Archivio!$O$3:$O$1212,"MM",Archivio!$P$3:$P$1212,"SOSTEGNO",Archivio!$Q$3:$Q$1212,"A049",Archivio!$K$3:$K$1212,"CS01")</f>
        <v>0</v>
      </c>
      <c r="AQ5" s="43">
        <f>COUNTIFS(Archivio!$C$3:$C$1212,"MC",Archivio!$O$3:$O$1212,"MM",Archivio!$P$3:$P$1212,"SOSTEGNO",Archivio!$Q$3:$Q$1212,"A049",Archivio!$K$3:$K$1212,"CS10")</f>
        <v>3</v>
      </c>
      <c r="AR5" s="43">
        <f>COUNTIFS(Archivio!$C$3:$C$1212,"MC",Archivio!$O$3:$O$1212,"MM",Archivio!$P$3:$P$1212,"SOSTEGNO",Archivio!$Q$3:$Q$1212,"A049",Archivio!$K$3:$K$1212,"CS11")</f>
        <v>0</v>
      </c>
      <c r="AS5" s="45">
        <f>COUNTIFS(Archivio!$C$3:$C$1212,"MC",Archivio!$O$3:$O$1212,"MM",Archivio!$P$3:$P$1212,"SOSTEGNO",Archivio!$Q$3:$Q$1212,"A049",Archivio!$K$3:$K$1212,"RP03")</f>
        <v>0</v>
      </c>
      <c r="AT5" s="42">
        <f>COUNTIFS(Archivio!$C$3:$C$1212,"MC",Archivio!$O$3:$O$1212,"MM",Archivio!$P$3:$P$1212,"SOSTEGNO",Archivio!$Q$3:$Q$1212,"A060",Archivio!$K$3:$K$1212,"CS01")</f>
        <v>0</v>
      </c>
      <c r="AU5" s="43">
        <f>COUNTIFS(Archivio!$C$3:$C$1212,"MC",Archivio!$O$3:$O$1212,"MM",Archivio!$P$3:$P$1212,"SOSTEGNO",Archivio!$Q$3:$Q$1212,"A060",Archivio!$K$3:$K$1212,"CS10")</f>
        <v>0</v>
      </c>
      <c r="AV5" s="43">
        <f>COUNTIFS(Archivio!$C$3:$C$1212,"MC",Archivio!$O$3:$O$1212,"MM",Archivio!$P$3:$P$1212,"SOSTEGNO",Archivio!$Q$3:$Q$1212,"A060",Archivio!$K$3:$K$1212,"CS11")</f>
        <v>0</v>
      </c>
      <c r="AW5" s="45">
        <f>COUNTIFS(Archivio!$C$3:$C$1212,"MC",Archivio!$O$3:$O$1212,"MM",Archivio!$P$3:$P$1212,"SOSTEGNO",Archivio!$Q$3:$Q$1212,"A060",Archivio!$K$3:$K$1212,"RP03")</f>
        <v>0</v>
      </c>
      <c r="AX5" s="67">
        <f>COUNTIFS(Archivio!$C$3:$C$1212,"MC",Archivio!$O$3:$O$1212,"MM",Archivio!$P$3:$P$1212,"SOSTEGNO",Archivio!$Q$3:$Q$1212,"AA25",Archivio!$K$3:$K$1212,"CS01")</f>
        <v>0</v>
      </c>
      <c r="AY5" s="43">
        <f>COUNTIFS(Archivio!$C$3:$C$1212,"MC",Archivio!$O$3:$O$1212,"MM",Archivio!$P$3:$P$1212,"SOSTEGNO",Archivio!$Q$3:$Q$1212,"AA25",Archivio!$K$3:$K$1212,"CS10")</f>
        <v>0</v>
      </c>
      <c r="AZ5" s="43">
        <f>COUNTIFS(Archivio!$C$3:$C$1212,"MC",Archivio!$O$3:$O$1212,"MM",Archivio!$P$3:$P$1212,"SOSTEGNO",Archivio!$Q$3:$Q$1212,"AA25",Archivio!$K$3:$K$1212,"CS11")</f>
        <v>0</v>
      </c>
      <c r="BA5" s="45">
        <f>COUNTIFS(Archivio!$C$3:$C$1212,"MC",Archivio!$O$3:$O$1212,"MM",Archivio!$P$3:$P$1212,"SOSTEGNO",Archivio!$Q$3:$Q$1212,"AA25",Archivio!$K$3:$K$1212,"RP03")</f>
        <v>0</v>
      </c>
      <c r="BB5" s="42">
        <f>COUNTIFS(Archivio!$C$3:$C$1212,"MC",Archivio!$O$3:$O$1212,"MM",Archivio!$P$3:$P$1212,"SOSTEGNO",Archivio!$Q$3:$Q$1212,"AB25",Archivio!$K$3:$K$1212,"CS01")</f>
        <v>1</v>
      </c>
      <c r="BC5" s="44">
        <f>COUNTIFS(Archivio!$C$3:$C$1212,"MC",Archivio!$O$3:$O$1212,"MM",Archivio!$P$3:$P$1212,"SOSTEGNO",Archivio!$Q$3:$Q$1212,"AB25",Archivio!$K$3:$K$1212,"CS10")</f>
        <v>1</v>
      </c>
      <c r="BD5" s="44">
        <f>COUNTIFS(Archivio!$C$3:$C$1212,"MC",Archivio!$O$3:$O$1212,"MM",Archivio!$P$3:$P$1212,"SOSTEGNO",Archivio!$Q$3:$Q$1212,"AB25",Archivio!$K$3:$K$1212,"CS11")</f>
        <v>0</v>
      </c>
      <c r="BE5" s="45">
        <f>COUNTIFS(Archivio!$C$3:$C$1212,"MC",Archivio!$O$3:$O$1212,"MM",Archivio!$P$3:$P$1212,"SOSTEGNO",Archivio!$Q$3:$Q$1212,"AB25",Archivio!$K$3:$K$1212,"RP03")</f>
        <v>0</v>
      </c>
      <c r="BF5" s="96">
        <f>COUNTIFS(Archivio!$C$3:$C$1212,"MC",Archivio!$O$3:$O$1212,"MM",Archivio!$P$3:$P$1212,"IRC",Archivio!$K$3:$K$1212,"CS01")</f>
        <v>1</v>
      </c>
      <c r="BG5" s="44">
        <f>COUNTIFS(Archivio!$C$3:$C$1212,"MC",Archivio!$O$3:$O$1212,"MM",Archivio!$P$3:$P$1212,"IRC",Archivio!$K$3:$K$1212,"CS10")</f>
        <v>0</v>
      </c>
      <c r="BH5" s="44">
        <f>COUNTIFS(Archivio!$C$3:$C$1212,"MC",Archivio!$O$3:$O$1212,"MM",Archivio!$P$3:$P$1212,"IRC",Archivio!$K$3:$K$1212,"CS11")</f>
        <v>0</v>
      </c>
      <c r="BI5" s="45">
        <f>COUNTIFS(Archivio!$C$3:$C$1212,"MC",Archivio!$O$3:$O$1212,"MM",Archivio!$P$3:$P$1212,"IRC",Archivio!$K$3:$K$1212,"RP03")</f>
        <v>0</v>
      </c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</row>
    <row r="6" spans="1:120" ht="15.75">
      <c r="A6" s="79" t="s">
        <v>2987</v>
      </c>
      <c r="B6" s="48">
        <f>COUNTIFS(Archivio!$C$3:$C$1212,"PS",Archivio!$O$3:$O$1212,"MM",Archivio!$P$3:$P$1212,"NORMALE",Archivio!$Q$3:$Q$1212,"A001",Archivio!$K$3:$K$1212,"CS01")</f>
        <v>0</v>
      </c>
      <c r="C6" s="68">
        <f>COUNTIFS(Archivio!$C$3:$C$1212,"PS",Archivio!$O$3:$O$1212,"MM",Archivio!$P$3:$P$1212,"NORMALE",Archivio!$Q$3:$Q$1212,"A001",Archivio!$K$3:$K$1212,"CS10")</f>
        <v>0</v>
      </c>
      <c r="D6" s="68">
        <f>COUNTIFS(Archivio!$C$3:$C$1212,"PS",Archivio!$O$3:$O$1212,"MM",Archivio!$P$3:$P$1212,"NORMALE",Archivio!$Q$3:$Q$1212,"A001",Archivio!$K$3:$K$1212,"CS11")</f>
        <v>0</v>
      </c>
      <c r="E6" s="83">
        <f>COUNTIFS(Archivio!$C$3:$C$1212,"PS",Archivio!$O$3:$O$1212,"MM",Archivio!$P$3:$P$1212,"NORMALE",Archivio!$Q$3:$Q$1212,"A001",Archivio!$K$3:$K$1212,"RP03")</f>
        <v>0</v>
      </c>
      <c r="F6" s="48">
        <f>COUNTIFS(Archivio!$C$3:$C$1212,"PS",Archivio!$O$3:$O$1212,"MM",Archivio!$P$3:$P$1212,"NORMALE",Archivio!$Q$3:$Q$1212,"A022",Archivio!$K$3:$K$1212,"CS01")</f>
        <v>5</v>
      </c>
      <c r="G6" s="49">
        <f>COUNTIFS(Archivio!$C$3:$C$1212,"PS",Archivio!$O$3:$O$1212,"MM",Archivio!$P$3:$P$1212,"NORMALE",Archivio!$Q$3:$Q$1212,"A022",Archivio!$K$3:$K$1212,"CS10")</f>
        <v>4</v>
      </c>
      <c r="H6" s="49">
        <f>COUNTIFS(Archivio!$C$3:$C$1212,"PS",Archivio!$O$3:$O$1212,"MM",Archivio!$P$3:$P$1212,"NORMALE",Archivio!$Q$3:$Q$1212,"A022",Archivio!$K$3:$K$1212,"CS11")</f>
        <v>0</v>
      </c>
      <c r="I6" s="51">
        <f>COUNTIFS(Archivio!$C$3:$C$1212,"PS",Archivio!$O$3:$O$1212,"MM",Archivio!$P$3:$P$1212,"NORMALE",Archivio!$Q$3:$Q$1212,"A022",Archivio!$K$3:$K$1212,"RP03")</f>
        <v>0</v>
      </c>
      <c r="J6" s="48">
        <f>COUNTIFS(Archivio!$C$3:$C$1212,"PS",Archivio!$O$3:$O$1212,"MM",Archivio!$P$3:$P$1212,"NORMALE",Archivio!$Q$3:$Q$1212,"A028",Archivio!$K$3:$K$1212,"CS01")</f>
        <v>1</v>
      </c>
      <c r="K6" s="49">
        <f>COUNTIFS(Archivio!$C$3:$C$1212,"PS",Archivio!$O$3:$O$1212,"MM",Archivio!$P$3:$P$1212,"NORMALE",Archivio!$Q$3:$Q$1212,"A028",Archivio!$K$3:$K$1212,"CS10")</f>
        <v>10</v>
      </c>
      <c r="L6" s="49">
        <f>COUNTIFS(Archivio!$C$3:$C$1212,"PS",Archivio!$O$3:$O$1212,"MM",Archivio!$P$3:$P$1212,"NORMALE",Archivio!$Q$3:$Q$1212,"A028",Archivio!$K$3:$K$1212,"CS11")</f>
        <v>0</v>
      </c>
      <c r="M6" s="51">
        <f>COUNTIFS(Archivio!$C$3:$C$1212,"PS",Archivio!$O$3:$O$1212,"MM",Archivio!$P$3:$P$1212,"NORMALE",Archivio!$Q$3:$Q$1212,"A028",Archivio!$K$3:$K$1212,"RP03")</f>
        <v>0</v>
      </c>
      <c r="N6" s="48">
        <f>COUNTIFS(Archivio!$C$3:$C$1212,"PS",Archivio!$O$3:$O$1212,"MM",Archivio!$P$3:$P$1212,"NORMALE",Archivio!$Q$3:$Q$1212,"A030",Archivio!$K$3:$K$1212,"CS01")</f>
        <v>0</v>
      </c>
      <c r="O6" s="49">
        <f>COUNTIFS(Archivio!$C$3:$C$1212,"PS",Archivio!$O$3:$O$1212,"MM",Archivio!$P$3:$P$1212,"NORMALE",Archivio!$Q$3:$Q$1212,"A030",Archivio!$K$3:$K$1212,"CS10")</f>
        <v>10</v>
      </c>
      <c r="P6" s="49">
        <f>COUNTIFS(Archivio!$C$3:$C$1212,"PS",Archivio!$O$3:$O$1212,"MM",Archivio!$P$3:$P$1212,"NORMALE",Archivio!$Q$3:$Q$1212,"A030",Archivio!$K$3:$K$1212,"CS11")</f>
        <v>0</v>
      </c>
      <c r="Q6" s="51">
        <f>COUNTIFS(Archivio!$C$3:$C$1212,"PS",Archivio!$O$3:$O$1212,"MM",Archivio!$P$3:$P$1212,"NORMALE",Archivio!$Q$3:$Q$1212,"A030",Archivio!$K$3:$K$1212,"RP03")</f>
        <v>0</v>
      </c>
      <c r="R6" s="68">
        <f>COUNTIFS(Archivio!$C$3:$C$1212,"PS",Archivio!$O$3:$O$1212,"MM",Archivio!$P$3:$P$1212,"NORMALE",Archivio!$Q$3:$Q$1212,"A049",Archivio!$K$3:$K$1212,"CS01")</f>
        <v>0</v>
      </c>
      <c r="S6" s="49">
        <f>COUNTIFS(Archivio!$C$3:$C$1212,"PS",Archivio!$O$3:$O$1212,"MM",Archivio!$P$3:$P$1212,"NORMALE",Archivio!$Q$3:$Q$1212,"A049",Archivio!$K$3:$K$1212,"CS10")</f>
        <v>3</v>
      </c>
      <c r="T6" s="49">
        <f>COUNTIFS(Archivio!$C$3:$C$1212,"PS",Archivio!$O$3:$O$1212,"MM",Archivio!$P$3:$P$1212,"NORMALE",Archivio!$Q$3:$Q$1212,"A049",Archivio!$K$3:$K$1212,"CS11")</f>
        <v>0</v>
      </c>
      <c r="U6" s="50">
        <f>COUNTIFS(Archivio!$C$3:$C$1212,"PS",Archivio!$O$3:$O$1212,"MM",Archivio!$P$3:$P$1212,"NORMALE",Archivio!$Q$3:$Q$1212,"A049",Archivio!$K$3:$K$1212,"RP03")</f>
        <v>0</v>
      </c>
      <c r="V6" s="48">
        <f>COUNTIFS(Archivio!$C$3:$C$1212,"PS",Archivio!$O$3:$O$1212,"MM",Archivio!$P$3:$P$1212,"NORMALE",Archivio!$Q$3:$Q$1212,"A060",Archivio!$K$3:$K$1212,"CS01")</f>
        <v>1</v>
      </c>
      <c r="W6" s="49">
        <f>COUNTIFS(Archivio!$C$3:$C$1212,"PS",Archivio!$O$3:$O$1212,"MM",Archivio!$P$3:$P$1212,"NORMALE",Archivio!$Q$3:$Q$1212,"A060",Archivio!$K$3:$K$1212,"CS10")</f>
        <v>1</v>
      </c>
      <c r="X6" s="49">
        <f>COUNTIFS(Archivio!$C$3:$C$1212,"PS",Archivio!$O$3:$O$1212,"MM",Archivio!$P$3:$P$1212,"NORMALE",Archivio!$Q$3:$Q$1212,"A060",Archivio!$K$3:$K$1212,"CS11")</f>
        <v>0</v>
      </c>
      <c r="Y6" s="51">
        <f>COUNTIFS(Archivio!$C$3:$C$1212,"PS",Archivio!$O$3:$O$1212,"MM",Archivio!$P$3:$P$1212,"NORMALE",Archivio!$Q$3:$Q$1212,"A060",Archivio!$K$3:$K$1212,"RP03")</f>
        <v>0</v>
      </c>
      <c r="Z6" s="68">
        <f>COUNTIFS(Archivio!$C$3:$C$1212,"PS",Archivio!$O$3:$O$1212,"MM",Archivio!$P$3:$P$1212,"NORMALE",Archivio!$Q$3:$Q$1212,"AA25",Archivio!$K$3:$K$1212,"CS01")</f>
        <v>1</v>
      </c>
      <c r="AA6" s="49">
        <f>COUNTIFS(Archivio!$C$3:$C$1212,"PS",Archivio!$O$3:$O$1212,"MM",Archivio!$P$3:$P$1212,"NORMALE",Archivio!$Q$3:$Q$1212,"AA25",Archivio!$K$3:$K$1212,"CS10")</f>
        <v>2</v>
      </c>
      <c r="AB6" s="49">
        <f>COUNTIFS(Archivio!$C$3:$C$1212,"PS",Archivio!$O$3:$O$1212,"MM",Archivio!$P$3:$P$1212,"NORMALE",Archivio!$Q$3:$Q$1212,"AA25",Archivio!$K$3:$K$1212,"CS11")</f>
        <v>0</v>
      </c>
      <c r="AC6" s="50">
        <f>COUNTIFS(Archivio!$C$3:$C$1212,"PS",Archivio!$O$3:$O$1212,"MM",Archivio!$P$3:$P$1212,"NORMALE",Archivio!$Q$3:$Q$1212,"AA25",Archivio!$K$3:$K$1212,"RP03")</f>
        <v>0</v>
      </c>
      <c r="AD6" s="48">
        <f>COUNTIFS(Archivio!$C$3:$C$1212,"PS",Archivio!$O$3:$O$1212,"MM",Archivio!$P$3:$P$1212,"NORMALE",Archivio!$Q$3:$Q$1212,"AB25",Archivio!$K$3:$K$1212,"CS01")</f>
        <v>0</v>
      </c>
      <c r="AE6" s="49">
        <f>COUNTIFS(Archivio!$C$3:$C$1212,"PS",Archivio!$O$3:$O$1212,"MM",Archivio!$P$3:$P$1212,"NORMALE",Archivio!$Q$3:$Q$1212,"AB25",Archivio!$K$3:$K$1212,"CS10")</f>
        <v>3</v>
      </c>
      <c r="AF6" s="49">
        <f>COUNTIFS(Archivio!$C$3:$C$1212,"PS",Archivio!$O$3:$O$1212,"MM",Archivio!$P$3:$P$1212,"NORMALE",Archivio!$Q$3:$Q$1212,"AB25",Archivio!$K$3:$K$1212,"CS11")</f>
        <v>1</v>
      </c>
      <c r="AG6" s="51">
        <f>COUNTIFS(Archivio!$C$3:$C$1212,"PS",Archivio!$O$3:$O$1212,"MM",Archivio!$P$3:$P$1212,"NORMALE",Archivio!$Q$3:$Q$1212,"AB25",Archivio!$K$3:$K$1212,"RP03")</f>
        <v>0</v>
      </c>
      <c r="AH6" s="48">
        <f>COUNTIFS(Archivio!$C$3:$C$1212,"PS",Archivio!$O$3:$O$1212,"MM",Archivio!$P$3:$P$1212,"NORMALE",Archivio!$Q$3:$Q$1212,"AB56",Archivio!$K$3:$K$1212,"CS01")</f>
        <v>0</v>
      </c>
      <c r="AI6" s="49">
        <f>COUNTIFS(Archivio!$C$3:$C$1212,"PS",Archivio!$O$3:$O$1212,"MM",Archivio!$P$3:$P$1212,"NORMALE",Archivio!$Q$3:$Q$1212,"AB56",Archivio!$K$3:$K$1212,"CS10")</f>
        <v>0</v>
      </c>
      <c r="AJ6" s="49">
        <f>COUNTIFS(Archivio!$C$3:$C$1212,"PS",Archivio!$O$3:$O$1212,"MM",Archivio!$P$3:$P$1212,"NORMALE",Archivio!$Q$3:$Q$1212,"AB56",Archivio!$K$3:$K$1212,"CS11")</f>
        <v>0</v>
      </c>
      <c r="AK6" s="51">
        <f>COUNTIFS(Archivio!$C$3:$C$1212,"PS",Archivio!$O$3:$O$1212,"MM",Archivio!$P$3:$P$1212,"NORMALE",Archivio!$Q$3:$Q$1212,"AB56",Archivio!$K$3:$K$1212,"RP03")</f>
        <v>0</v>
      </c>
      <c r="AL6" s="48">
        <f>COUNTIFS(Archivio!$C$3:$C$1212,"PS",Archivio!$O$3:$O$1212,"MM",Archivio!$P$3:$P$1212,"SOSTEGNO",Archivio!$Q$3:$Q$1212,"A001",Archivio!$K$3:$K$1212,"CS01")</f>
        <v>0</v>
      </c>
      <c r="AM6" s="49">
        <f>COUNTIFS(Archivio!$C$3:$C$1212,"PS",Archivio!$O$3:$O$1212,"MM",Archivio!$P$3:$P$1212,"SOSTEGNO",Archivio!$Q$3:$Q$1212,"A001",Archivio!$K$3:$K$1212,"CS10")</f>
        <v>0</v>
      </c>
      <c r="AN6" s="49">
        <f>COUNTIFS(Archivio!$C$3:$C$1212,"PS",Archivio!$O$3:$O$1212,"MM",Archivio!$P$3:$P$1212,"SOSTEGNO",Archivio!$Q$3:$Q$1212,"A001",Archivio!$K$3:$K$1212,"CS11")</f>
        <v>0</v>
      </c>
      <c r="AO6" s="51">
        <f>COUNTIFS(Archivio!$C$3:$C$1212,"PS",Archivio!$O$3:$O$1212,"MM",Archivio!$P$3:$P$1212,"SOSTEGNO",Archivio!$Q$3:$Q$1212,"A001",Archivio!$K$3:$K$1212,"RP03")</f>
        <v>0</v>
      </c>
      <c r="AP6" s="48">
        <f>COUNTIFS(Archivio!$C$3:$C$1212,"PS",Archivio!$O$3:$O$1212,"MM",Archivio!$P$3:$P$1212,"SOSTEGNO",Archivio!$Q$3:$Q$1212,"A049",Archivio!$K$3:$K$1212,"CS01")</f>
        <v>0</v>
      </c>
      <c r="AQ6" s="49">
        <f>COUNTIFS(Archivio!$C$3:$C$1212,"PS",Archivio!$O$3:$O$1212,"MM",Archivio!$P$3:$P$1212,"SOSTEGNO",Archivio!$Q$3:$Q$1212,"A049",Archivio!$K$3:$K$1212,"CS10")</f>
        <v>1</v>
      </c>
      <c r="AR6" s="49">
        <f>COUNTIFS(Archivio!$C$3:$C$1212,"PS",Archivio!$O$3:$O$1212,"MM",Archivio!$P$3:$P$1212,"SOSTEGNO",Archivio!$Q$3:$Q$1212,"A049",Archivio!$K$3:$K$1212,"CS11")</f>
        <v>0</v>
      </c>
      <c r="AS6" s="51">
        <f>COUNTIFS(Archivio!$C$3:$C$1212,"PS",Archivio!$O$3:$O$1212,"MM",Archivio!$P$3:$P$1212,"SOSTEGNO",Archivio!$Q$3:$Q$1212,"A049",Archivio!$K$3:$K$1212,"RP03")</f>
        <v>0</v>
      </c>
      <c r="AT6" s="48">
        <f>COUNTIFS(Archivio!$C$3:$C$1212,"PS",Archivio!$O$3:$O$1212,"MM",Archivio!$P$3:$P$1212,"SOSTEGNO",Archivio!$Q$3:$Q$1212,"A060",Archivio!$K$3:$K$1212,"CS01")</f>
        <v>0</v>
      </c>
      <c r="AU6" s="49">
        <f>COUNTIFS(Archivio!$C$3:$C$1212,"PS",Archivio!$O$3:$O$1212,"MM",Archivio!$P$3:$P$1212,"SOSTEGNO",Archivio!$Q$3:$Q$1212,"A060",Archivio!$K$3:$K$1212,"CS10")</f>
        <v>0</v>
      </c>
      <c r="AV6" s="49">
        <f>COUNTIFS(Archivio!$C$3:$C$1212,"PS",Archivio!$O$3:$O$1212,"MM",Archivio!$P$3:$P$1212,"SOSTEGNO",Archivio!$Q$3:$Q$1212,"A060",Archivio!$K$3:$K$1212,"CS11")</f>
        <v>0</v>
      </c>
      <c r="AW6" s="51">
        <f>COUNTIFS(Archivio!$C$3:$C$1212,"PS",Archivio!$O$3:$O$1212,"MM",Archivio!$P$3:$P$1212,"SOSTEGNO",Archivio!$Q$3:$Q$1212,"A060",Archivio!$K$3:$K$1212,"RP03")</f>
        <v>0</v>
      </c>
      <c r="AX6" s="68">
        <f>COUNTIFS(Archivio!$C$3:$C$1212,"PS",Archivio!$O$3:$O$1212,"MM",Archivio!$P$3:$P$1212,"SOSTEGNO",Archivio!$Q$3:$Q$1212,"AA25",Archivio!$K$3:$K$1212,"CS01")</f>
        <v>0</v>
      </c>
      <c r="AY6" s="49">
        <f>COUNTIFS(Archivio!$C$3:$C$1212,"PS",Archivio!$O$3:$O$1212,"MM",Archivio!$P$3:$P$1212,"SOSTEGNO",Archivio!$Q$3:$Q$1212,"AA25",Archivio!$K$3:$K$1212,"CS10")</f>
        <v>0</v>
      </c>
      <c r="AZ6" s="49">
        <f>COUNTIFS(Archivio!$C$3:$C$1212,"PS",Archivio!$O$3:$O$1212,"MM",Archivio!$P$3:$P$1212,"SOSTEGNO",Archivio!$Q$3:$Q$1212,"AA25",Archivio!$K$3:$K$1212,"CS11")</f>
        <v>0</v>
      </c>
      <c r="BA6" s="51">
        <f>COUNTIFS(Archivio!$C$3:$C$1212,"PS",Archivio!$O$3:$O$1212,"MM",Archivio!$P$3:$P$1212,"SOSTEGNO",Archivio!$Q$3:$Q$1212,"AA25",Archivio!$K$3:$K$1212,"RP03")</f>
        <v>0</v>
      </c>
      <c r="BB6" s="48">
        <f>COUNTIFS(Archivio!$C$3:$C$1212,"PS",Archivio!$O$3:$O$1212,"MM",Archivio!$P$3:$P$1212,"SOSTEGNO",Archivio!$Q$3:$Q$1212,"AB25",Archivio!$K$3:$K$1212,"CS01")</f>
        <v>1</v>
      </c>
      <c r="BC6" s="50">
        <f>COUNTIFS(Archivio!$C$3:$C$1212,"PS",Archivio!$O$3:$O$1212,"MM",Archivio!$P$3:$P$1212,"SOSTEGNO",Archivio!$Q$3:$Q$1212,"AB25",Archivio!$K$3:$K$1212,"CS10")</f>
        <v>0</v>
      </c>
      <c r="BD6" s="50">
        <f>COUNTIFS(Archivio!$C$3:$C$1212,"PS",Archivio!$O$3:$O$1212,"MM",Archivio!$P$3:$P$1212,"SOSTEGNO",Archivio!$Q$3:$Q$1212,"AB25",Archivio!$K$3:$K$1212,"CS11")</f>
        <v>0</v>
      </c>
      <c r="BE6" s="51">
        <f>COUNTIFS(Archivio!$C$3:$C$1212,"PS",Archivio!$O$3:$O$1212,"MM",Archivio!$P$3:$P$1212,"SOSTEGNO",Archivio!$Q$3:$Q$1212,"AB25",Archivio!$K$3:$K$1212,"RP03")</f>
        <v>0</v>
      </c>
      <c r="BF6" s="97">
        <f>COUNTIFS(Archivio!$C$3:$C$1212,"PS",Archivio!$O$3:$O$1212,"MM",Archivio!$P$3:$P$1212,"IRC",Archivio!$K$3:$K$1212,"CS01")</f>
        <v>1</v>
      </c>
      <c r="BG6" s="50">
        <f>COUNTIFS(Archivio!$C$3:$C$1212,"PS",Archivio!$O$3:$O$1212,"MM",Archivio!$P$3:$P$1212,"IRC",Archivio!$K$3:$K$1212,"CS10")</f>
        <v>0</v>
      </c>
      <c r="BH6" s="50">
        <f>COUNTIFS(Archivio!$C$3:$C$1212,"PS",Archivio!$O$3:$O$1212,"MM",Archivio!$P$3:$P$1212,"IRC",Archivio!$K$3:$K$1212,"CS11")</f>
        <v>0</v>
      </c>
      <c r="BI6" s="51">
        <f>COUNTIFS(Archivio!$C$3:$C$1212,"PS",Archivio!$O$3:$O$1212,"MM",Archivio!$P$3:$P$1212,"IRC",Archivio!$K$3:$K$1212,"RP03")</f>
        <v>0</v>
      </c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</row>
    <row r="7" spans="1:120" s="25" customFormat="1">
      <c r="A7" s="26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</row>
    <row r="8" spans="1:120" ht="15.75" customHeight="1">
      <c r="A8" s="122" t="s">
        <v>4645</v>
      </c>
      <c r="B8" s="144">
        <f t="shared" ref="B8:V8" si="0">SUM(B3:B6)</f>
        <v>8</v>
      </c>
      <c r="C8" s="142">
        <f t="shared" ref="C8:E8" si="1">SUM(C3:C6)</f>
        <v>2</v>
      </c>
      <c r="D8" s="142">
        <f t="shared" si="1"/>
        <v>0</v>
      </c>
      <c r="E8" s="135">
        <f t="shared" si="1"/>
        <v>0</v>
      </c>
      <c r="F8" s="144">
        <f t="shared" si="0"/>
        <v>25</v>
      </c>
      <c r="G8" s="142">
        <f t="shared" ref="G8:I8" si="2">SUM(G3:G6)</f>
        <v>18</v>
      </c>
      <c r="H8" s="142">
        <f t="shared" si="2"/>
        <v>0</v>
      </c>
      <c r="I8" s="135">
        <f t="shared" si="2"/>
        <v>0</v>
      </c>
      <c r="J8" s="144">
        <f t="shared" si="0"/>
        <v>16</v>
      </c>
      <c r="K8" s="142">
        <f t="shared" ref="K8:M8" si="3">SUM(K3:K6)</f>
        <v>20</v>
      </c>
      <c r="L8" s="142">
        <f t="shared" si="3"/>
        <v>0</v>
      </c>
      <c r="M8" s="135">
        <f t="shared" si="3"/>
        <v>0</v>
      </c>
      <c r="N8" s="144">
        <f t="shared" si="0"/>
        <v>3</v>
      </c>
      <c r="O8" s="142">
        <f t="shared" ref="O8:Q8" si="4">SUM(O3:O6)</f>
        <v>24</v>
      </c>
      <c r="P8" s="142">
        <f t="shared" si="4"/>
        <v>0</v>
      </c>
      <c r="Q8" s="135">
        <f t="shared" si="4"/>
        <v>0</v>
      </c>
      <c r="R8" s="138">
        <f>SUM(R3:R6)</f>
        <v>2</v>
      </c>
      <c r="S8" s="142">
        <f t="shared" ref="S8:U8" si="5">SUM(S3:S6)</f>
        <v>6</v>
      </c>
      <c r="T8" s="142">
        <f t="shared" si="5"/>
        <v>0</v>
      </c>
      <c r="U8" s="150">
        <f t="shared" si="5"/>
        <v>0</v>
      </c>
      <c r="V8" s="144">
        <f t="shared" si="0"/>
        <v>7</v>
      </c>
      <c r="W8" s="142">
        <f t="shared" ref="W8:BI8" si="6">SUM(W3:W6)</f>
        <v>7</v>
      </c>
      <c r="X8" s="142">
        <f t="shared" si="6"/>
        <v>0</v>
      </c>
      <c r="Y8" s="135">
        <f t="shared" si="6"/>
        <v>0</v>
      </c>
      <c r="Z8" s="138">
        <f t="shared" si="6"/>
        <v>3</v>
      </c>
      <c r="AA8" s="142">
        <f t="shared" si="6"/>
        <v>5</v>
      </c>
      <c r="AB8" s="142">
        <f t="shared" si="6"/>
        <v>0</v>
      </c>
      <c r="AC8" s="150">
        <f t="shared" si="6"/>
        <v>0</v>
      </c>
      <c r="AD8" s="144">
        <f t="shared" si="6"/>
        <v>7</v>
      </c>
      <c r="AE8" s="142">
        <f t="shared" si="6"/>
        <v>9</v>
      </c>
      <c r="AF8" s="142">
        <f t="shared" si="6"/>
        <v>1</v>
      </c>
      <c r="AG8" s="135">
        <f t="shared" si="6"/>
        <v>0</v>
      </c>
      <c r="AH8" s="144">
        <f t="shared" si="6"/>
        <v>1</v>
      </c>
      <c r="AI8" s="142">
        <f t="shared" si="6"/>
        <v>2</v>
      </c>
      <c r="AJ8" s="142">
        <f t="shared" si="6"/>
        <v>0</v>
      </c>
      <c r="AK8" s="135">
        <f t="shared" si="6"/>
        <v>0</v>
      </c>
      <c r="AL8" s="144">
        <f t="shared" si="6"/>
        <v>4</v>
      </c>
      <c r="AM8" s="142">
        <f t="shared" si="6"/>
        <v>0</v>
      </c>
      <c r="AN8" s="142">
        <f t="shared" si="6"/>
        <v>0</v>
      </c>
      <c r="AO8" s="135">
        <f t="shared" si="6"/>
        <v>0</v>
      </c>
      <c r="AP8" s="144">
        <f t="shared" si="6"/>
        <v>1</v>
      </c>
      <c r="AQ8" s="142">
        <f t="shared" si="6"/>
        <v>4</v>
      </c>
      <c r="AR8" s="142">
        <f t="shared" si="6"/>
        <v>0</v>
      </c>
      <c r="AS8" s="135">
        <f t="shared" si="6"/>
        <v>0</v>
      </c>
      <c r="AT8" s="144">
        <f t="shared" si="6"/>
        <v>0</v>
      </c>
      <c r="AU8" s="142">
        <f t="shared" si="6"/>
        <v>1</v>
      </c>
      <c r="AV8" s="142">
        <f t="shared" si="6"/>
        <v>0</v>
      </c>
      <c r="AW8" s="135">
        <f t="shared" si="6"/>
        <v>0</v>
      </c>
      <c r="AX8" s="144">
        <f t="shared" si="6"/>
        <v>1</v>
      </c>
      <c r="AY8" s="142">
        <f t="shared" si="6"/>
        <v>1</v>
      </c>
      <c r="AZ8" s="142">
        <f t="shared" si="6"/>
        <v>0</v>
      </c>
      <c r="BA8" s="135">
        <f t="shared" si="6"/>
        <v>0</v>
      </c>
      <c r="BB8" s="144">
        <f t="shared" si="6"/>
        <v>3</v>
      </c>
      <c r="BC8" s="142">
        <f t="shared" si="6"/>
        <v>1</v>
      </c>
      <c r="BD8" s="142">
        <f t="shared" si="6"/>
        <v>0</v>
      </c>
      <c r="BE8" s="135">
        <f t="shared" si="6"/>
        <v>0</v>
      </c>
      <c r="BF8" s="138">
        <f t="shared" si="6"/>
        <v>2</v>
      </c>
      <c r="BG8" s="142">
        <f t="shared" si="6"/>
        <v>0</v>
      </c>
      <c r="BH8" s="142">
        <f t="shared" si="6"/>
        <v>0</v>
      </c>
      <c r="BI8" s="135">
        <f t="shared" si="6"/>
        <v>0</v>
      </c>
      <c r="BJ8" s="27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</row>
    <row r="9" spans="1:120" ht="16.5" customHeight="1">
      <c r="A9" s="123"/>
      <c r="B9" s="145"/>
      <c r="C9" s="143"/>
      <c r="D9" s="143"/>
      <c r="E9" s="136"/>
      <c r="F9" s="145"/>
      <c r="G9" s="143"/>
      <c r="H9" s="143"/>
      <c r="I9" s="136"/>
      <c r="J9" s="145"/>
      <c r="K9" s="143"/>
      <c r="L9" s="143"/>
      <c r="M9" s="136"/>
      <c r="N9" s="145"/>
      <c r="O9" s="143"/>
      <c r="P9" s="143"/>
      <c r="Q9" s="136"/>
      <c r="R9" s="139"/>
      <c r="S9" s="143"/>
      <c r="T9" s="143"/>
      <c r="U9" s="151"/>
      <c r="V9" s="145"/>
      <c r="W9" s="143"/>
      <c r="X9" s="143"/>
      <c r="Y9" s="136"/>
      <c r="Z9" s="139"/>
      <c r="AA9" s="143"/>
      <c r="AB9" s="143"/>
      <c r="AC9" s="151"/>
      <c r="AD9" s="145"/>
      <c r="AE9" s="143"/>
      <c r="AF9" s="143"/>
      <c r="AG9" s="136"/>
      <c r="AH9" s="145"/>
      <c r="AI9" s="143"/>
      <c r="AJ9" s="143"/>
      <c r="AK9" s="136"/>
      <c r="AL9" s="145"/>
      <c r="AM9" s="143"/>
      <c r="AN9" s="143"/>
      <c r="AO9" s="136"/>
      <c r="AP9" s="145"/>
      <c r="AQ9" s="143"/>
      <c r="AR9" s="143"/>
      <c r="AS9" s="136"/>
      <c r="AT9" s="145"/>
      <c r="AU9" s="143"/>
      <c r="AV9" s="143"/>
      <c r="AW9" s="136"/>
      <c r="AX9" s="145"/>
      <c r="AY9" s="143"/>
      <c r="AZ9" s="143"/>
      <c r="BA9" s="136"/>
      <c r="BB9" s="145"/>
      <c r="BC9" s="143"/>
      <c r="BD9" s="143"/>
      <c r="BE9" s="136"/>
      <c r="BF9" s="139"/>
      <c r="BG9" s="143"/>
      <c r="BH9" s="143"/>
      <c r="BI9" s="136"/>
      <c r="BJ9" s="27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</row>
    <row r="10" spans="1:120" s="23" customFormat="1">
      <c r="BJ10" s="24"/>
    </row>
    <row r="11" spans="1:120" s="23" customFormat="1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4"/>
    </row>
    <row r="12" spans="1:120" s="23" customFormat="1">
      <c r="A12" s="24"/>
      <c r="BJ12" s="24"/>
    </row>
    <row r="13" spans="1:120" s="23" customFormat="1">
      <c r="A13" s="24"/>
      <c r="BJ13" s="24"/>
    </row>
    <row r="14" spans="1:120" s="23" customFormat="1">
      <c r="A14" s="24"/>
      <c r="BJ14" s="24"/>
    </row>
    <row r="15" spans="1:120" s="23" customFormat="1">
      <c r="A15" s="24"/>
      <c r="BJ15" s="24"/>
    </row>
    <row r="16" spans="1:120" s="23" customFormat="1">
      <c r="A16" s="24"/>
      <c r="BJ16" s="24"/>
    </row>
    <row r="17" spans="1:62" s="23" customFormat="1">
      <c r="A17" s="24"/>
      <c r="BJ17" s="24"/>
    </row>
    <row r="18" spans="1:62" s="23" customFormat="1">
      <c r="A18" s="24"/>
      <c r="BJ18" s="24"/>
    </row>
    <row r="19" spans="1:62" s="23" customFormat="1">
      <c r="A19" s="24"/>
      <c r="BJ19" s="24"/>
    </row>
    <row r="20" spans="1:62" s="23" customFormat="1">
      <c r="A20" s="24"/>
      <c r="BJ20" s="24"/>
    </row>
    <row r="21" spans="1:62" s="23" customFormat="1">
      <c r="A21" s="24"/>
      <c r="BJ21" s="24"/>
    </row>
    <row r="22" spans="1:62" s="23" customFormat="1">
      <c r="A22" s="24"/>
      <c r="BJ22" s="24"/>
    </row>
    <row r="23" spans="1:62" s="23" customFormat="1">
      <c r="A23" s="24"/>
      <c r="BJ23" s="24"/>
    </row>
    <row r="24" spans="1:62" s="23" customFormat="1">
      <c r="A24" s="24"/>
      <c r="BJ24" s="24"/>
    </row>
    <row r="25" spans="1:62" s="23" customFormat="1">
      <c r="A25" s="24"/>
      <c r="BJ25" s="24"/>
    </row>
    <row r="26" spans="1:62" s="23" customFormat="1">
      <c r="A26" s="24"/>
      <c r="BJ26" s="24"/>
    </row>
    <row r="27" spans="1:62" s="23" customFormat="1">
      <c r="A27" s="24"/>
      <c r="BJ27" s="24"/>
    </row>
    <row r="28" spans="1:62" s="23" customFormat="1">
      <c r="A28" s="24"/>
      <c r="BJ28" s="24"/>
    </row>
    <row r="29" spans="1:62" s="23" customFormat="1">
      <c r="A29" s="24"/>
      <c r="BJ29" s="24"/>
    </row>
    <row r="30" spans="1:62" s="23" customFormat="1">
      <c r="A30" s="24"/>
      <c r="BJ30" s="24"/>
    </row>
    <row r="31" spans="1:62" s="23" customFormat="1">
      <c r="A31" s="24"/>
      <c r="BJ31" s="24"/>
    </row>
    <row r="32" spans="1:62" s="23" customFormat="1">
      <c r="A32" s="24"/>
      <c r="BJ32" s="24"/>
    </row>
    <row r="33" spans="1:62" s="23" customFormat="1">
      <c r="A33" s="24"/>
      <c r="BJ33" s="24"/>
    </row>
    <row r="34" spans="1:62" s="23" customFormat="1">
      <c r="A34" s="24"/>
      <c r="BJ34" s="24"/>
    </row>
    <row r="35" spans="1:62" s="23" customFormat="1">
      <c r="A35" s="24"/>
      <c r="BJ35" s="24"/>
    </row>
    <row r="36" spans="1:62" s="23" customFormat="1">
      <c r="A36" s="24"/>
      <c r="BJ36" s="24"/>
    </row>
    <row r="37" spans="1:62" s="23" customFormat="1">
      <c r="A37" s="24"/>
      <c r="BJ37" s="24"/>
    </row>
    <row r="38" spans="1:62" s="23" customFormat="1">
      <c r="A38" s="24"/>
      <c r="BJ38" s="24"/>
    </row>
    <row r="39" spans="1:62" s="23" customFormat="1">
      <c r="A39" s="24"/>
      <c r="BJ39" s="24"/>
    </row>
    <row r="40" spans="1:62" s="23" customFormat="1">
      <c r="A40" s="24"/>
      <c r="BJ40" s="24"/>
    </row>
    <row r="41" spans="1:62" s="23" customFormat="1">
      <c r="A41" s="24"/>
      <c r="BJ41" s="24"/>
    </row>
    <row r="42" spans="1:62" s="23" customFormat="1">
      <c r="A42" s="24"/>
      <c r="BJ42" s="24"/>
    </row>
    <row r="43" spans="1:62" s="23" customFormat="1">
      <c r="A43" s="24"/>
      <c r="BJ43" s="24"/>
    </row>
    <row r="44" spans="1:62" s="23" customFormat="1">
      <c r="A44" s="24"/>
      <c r="BJ44" s="24"/>
    </row>
    <row r="45" spans="1:62" s="23" customFormat="1">
      <c r="A45" s="24"/>
      <c r="BJ45" s="24"/>
    </row>
    <row r="46" spans="1:62" s="23" customFormat="1">
      <c r="A46" s="24"/>
      <c r="BJ46" s="24"/>
    </row>
    <row r="47" spans="1:62" s="23" customFormat="1">
      <c r="A47" s="24"/>
      <c r="BJ47" s="24"/>
    </row>
    <row r="48" spans="1:62" s="23" customFormat="1">
      <c r="A48" s="24"/>
      <c r="BJ48" s="24"/>
    </row>
    <row r="49" spans="1:62" s="23" customFormat="1">
      <c r="A49" s="24"/>
      <c r="BJ49" s="24"/>
    </row>
    <row r="50" spans="1:62" s="23" customFormat="1">
      <c r="A50" s="24"/>
      <c r="BJ50" s="24"/>
    </row>
    <row r="51" spans="1:62" s="23" customFormat="1">
      <c r="A51" s="24"/>
      <c r="BJ51" s="24"/>
    </row>
    <row r="52" spans="1:62" s="23" customFormat="1">
      <c r="A52" s="24"/>
      <c r="BJ52" s="24"/>
    </row>
    <row r="53" spans="1:62" s="23" customFormat="1">
      <c r="A53" s="24"/>
      <c r="BJ53" s="24"/>
    </row>
    <row r="54" spans="1:62" s="23" customFormat="1">
      <c r="A54" s="24"/>
      <c r="BJ54" s="24"/>
    </row>
    <row r="55" spans="1:62" s="23" customFormat="1">
      <c r="A55" s="24"/>
      <c r="BJ55" s="24"/>
    </row>
    <row r="56" spans="1:62" s="23" customFormat="1">
      <c r="A56" s="24"/>
      <c r="BJ56" s="24"/>
    </row>
    <row r="57" spans="1:62" s="23" customFormat="1">
      <c r="A57" s="24"/>
      <c r="BJ57" s="24"/>
    </row>
    <row r="58" spans="1:62" s="23" customFormat="1">
      <c r="A58" s="24"/>
      <c r="BJ58" s="24"/>
    </row>
    <row r="59" spans="1:62" s="23" customFormat="1">
      <c r="A59" s="24"/>
      <c r="BJ59" s="24"/>
    </row>
    <row r="60" spans="1:62" s="23" customFormat="1">
      <c r="A60" s="24"/>
      <c r="BJ60" s="24"/>
    </row>
    <row r="61" spans="1:62" s="23" customFormat="1">
      <c r="A61" s="24"/>
      <c r="BJ61" s="24"/>
    </row>
    <row r="62" spans="1:62" s="23" customFormat="1">
      <c r="A62" s="24"/>
      <c r="BJ62" s="24"/>
    </row>
    <row r="63" spans="1:62" s="23" customFormat="1">
      <c r="A63" s="24"/>
      <c r="BJ63" s="24"/>
    </row>
    <row r="64" spans="1:62" s="23" customFormat="1">
      <c r="A64" s="24"/>
      <c r="BJ64" s="24"/>
    </row>
    <row r="65" spans="1:62" s="23" customFormat="1">
      <c r="A65" s="24"/>
      <c r="BJ65" s="24"/>
    </row>
    <row r="66" spans="1:62" s="23" customFormat="1">
      <c r="A66" s="24"/>
      <c r="BJ66" s="24"/>
    </row>
    <row r="67" spans="1:62" s="23" customFormat="1">
      <c r="A67" s="24"/>
      <c r="BJ67" s="24"/>
    </row>
    <row r="68" spans="1:62" s="23" customFormat="1">
      <c r="A68" s="24"/>
      <c r="BJ68" s="24"/>
    </row>
    <row r="69" spans="1:62" s="23" customFormat="1">
      <c r="A69" s="24"/>
      <c r="BJ69" s="24"/>
    </row>
    <row r="70" spans="1:62" s="23" customFormat="1">
      <c r="A70" s="24"/>
      <c r="BJ70" s="24"/>
    </row>
    <row r="71" spans="1:62" s="23" customFormat="1">
      <c r="A71" s="24"/>
      <c r="BJ71" s="24"/>
    </row>
    <row r="72" spans="1:62" s="23" customFormat="1">
      <c r="A72" s="24"/>
      <c r="BJ72" s="24"/>
    </row>
    <row r="73" spans="1:62" s="23" customFormat="1">
      <c r="A73" s="24"/>
      <c r="BJ73" s="24"/>
    </row>
    <row r="74" spans="1:62" s="23" customFormat="1">
      <c r="A74" s="24"/>
      <c r="BJ74" s="24"/>
    </row>
    <row r="75" spans="1:62" s="23" customFormat="1">
      <c r="A75" s="24"/>
      <c r="BJ75" s="24"/>
    </row>
    <row r="76" spans="1:62" s="23" customFormat="1">
      <c r="A76" s="24"/>
      <c r="BJ76" s="24"/>
    </row>
    <row r="77" spans="1:62" s="23" customFormat="1">
      <c r="A77" s="24"/>
      <c r="BJ77" s="24"/>
    </row>
    <row r="78" spans="1:62" s="23" customFormat="1">
      <c r="A78" s="24"/>
      <c r="BJ78" s="24"/>
    </row>
    <row r="79" spans="1:62" s="23" customFormat="1">
      <c r="A79" s="24"/>
      <c r="BJ79" s="24"/>
    </row>
    <row r="80" spans="1:62" s="23" customFormat="1">
      <c r="A80" s="24"/>
      <c r="BJ80" s="24"/>
    </row>
    <row r="81" spans="1:62" s="23" customFormat="1">
      <c r="A81" s="24"/>
      <c r="BJ81" s="24"/>
    </row>
    <row r="82" spans="1:62" s="23" customFormat="1">
      <c r="A82" s="24"/>
      <c r="BJ82" s="24"/>
    </row>
    <row r="83" spans="1:62" s="23" customFormat="1">
      <c r="A83" s="24"/>
      <c r="BJ83" s="24"/>
    </row>
    <row r="84" spans="1:62" s="23" customFormat="1">
      <c r="A84" s="24"/>
      <c r="BJ84" s="24"/>
    </row>
    <row r="85" spans="1:62" s="23" customFormat="1">
      <c r="A85" s="24"/>
      <c r="BJ85" s="24"/>
    </row>
    <row r="86" spans="1:62" s="23" customFormat="1">
      <c r="A86" s="24"/>
      <c r="BJ86" s="24"/>
    </row>
    <row r="87" spans="1:62" s="23" customFormat="1">
      <c r="A87" s="24"/>
      <c r="BJ87" s="24"/>
    </row>
    <row r="88" spans="1:62" s="23" customFormat="1">
      <c r="A88" s="24"/>
      <c r="BJ88" s="24"/>
    </row>
    <row r="89" spans="1:62" s="23" customFormat="1">
      <c r="A89" s="24"/>
      <c r="BJ89" s="24"/>
    </row>
    <row r="90" spans="1:62" s="23" customFormat="1">
      <c r="A90" s="24"/>
      <c r="BJ90" s="24"/>
    </row>
    <row r="91" spans="1:62" s="23" customFormat="1">
      <c r="A91" s="24"/>
      <c r="BJ91" s="24"/>
    </row>
    <row r="92" spans="1:62" s="23" customFormat="1">
      <c r="A92" s="24"/>
      <c r="BJ92" s="24"/>
    </row>
    <row r="93" spans="1:62" s="23" customFormat="1">
      <c r="A93" s="24"/>
      <c r="BJ93" s="24"/>
    </row>
    <row r="94" spans="1:62" s="23" customFormat="1">
      <c r="A94" s="24"/>
      <c r="BJ94" s="24"/>
    </row>
    <row r="95" spans="1:62" s="23" customFormat="1">
      <c r="A95" s="24"/>
      <c r="BJ95" s="24"/>
    </row>
    <row r="96" spans="1:62" s="23" customFormat="1">
      <c r="A96" s="24"/>
      <c r="BJ96" s="24"/>
    </row>
    <row r="97" spans="1:62" s="23" customFormat="1">
      <c r="A97" s="24"/>
      <c r="BJ97" s="24"/>
    </row>
    <row r="98" spans="1:62" s="23" customFormat="1">
      <c r="A98" s="24"/>
      <c r="BJ98" s="24"/>
    </row>
    <row r="99" spans="1:62" s="23" customFormat="1">
      <c r="A99" s="24"/>
      <c r="BJ99" s="24"/>
    </row>
    <row r="100" spans="1:62" s="23" customFormat="1">
      <c r="A100" s="24"/>
      <c r="BJ100" s="24"/>
    </row>
    <row r="101" spans="1:62" s="23" customFormat="1">
      <c r="A101" s="24"/>
      <c r="BJ101" s="24"/>
    </row>
    <row r="102" spans="1:62" s="23" customFormat="1">
      <c r="A102" s="24"/>
      <c r="BJ102" s="24"/>
    </row>
    <row r="103" spans="1:62" s="23" customFormat="1">
      <c r="A103" s="24"/>
      <c r="BJ103" s="24"/>
    </row>
    <row r="104" spans="1:62" s="23" customFormat="1">
      <c r="A104" s="24"/>
      <c r="BJ104" s="24"/>
    </row>
    <row r="105" spans="1:62" s="23" customFormat="1">
      <c r="A105" s="24"/>
      <c r="BJ105" s="24"/>
    </row>
    <row r="106" spans="1:62" s="23" customFormat="1">
      <c r="A106" s="24"/>
      <c r="BJ106" s="24"/>
    </row>
    <row r="107" spans="1:62" s="23" customFormat="1">
      <c r="A107" s="24"/>
      <c r="BJ107" s="24"/>
    </row>
    <row r="108" spans="1:62" s="23" customFormat="1">
      <c r="A108" s="24"/>
      <c r="BJ108" s="24"/>
    </row>
    <row r="109" spans="1:62" s="23" customFormat="1">
      <c r="A109" s="24"/>
      <c r="BJ109" s="24"/>
    </row>
    <row r="110" spans="1:62" s="23" customFormat="1">
      <c r="A110" s="24"/>
      <c r="BJ110" s="24"/>
    </row>
    <row r="111" spans="1:62" s="23" customFormat="1">
      <c r="A111" s="24"/>
      <c r="BJ111" s="24"/>
    </row>
    <row r="112" spans="1:62" s="23" customFormat="1">
      <c r="A112" s="24"/>
      <c r="BJ112" s="24"/>
    </row>
    <row r="113" spans="1:62" s="23" customFormat="1">
      <c r="A113" s="24"/>
      <c r="BJ113" s="24"/>
    </row>
    <row r="114" spans="1:62" s="23" customFormat="1">
      <c r="A114" s="24"/>
      <c r="BJ114" s="24"/>
    </row>
    <row r="115" spans="1:62" s="23" customFormat="1">
      <c r="A115" s="24"/>
      <c r="BJ115" s="24"/>
    </row>
    <row r="116" spans="1:62" s="23" customFormat="1">
      <c r="A116" s="24"/>
      <c r="BJ116" s="24"/>
    </row>
    <row r="117" spans="1:62" s="23" customFormat="1">
      <c r="A117" s="24"/>
      <c r="BJ117" s="24"/>
    </row>
    <row r="118" spans="1:62" s="23" customFormat="1">
      <c r="A118" s="24"/>
      <c r="BJ118" s="24"/>
    </row>
    <row r="119" spans="1:62" s="23" customFormat="1">
      <c r="A119" s="24"/>
      <c r="BJ119" s="24"/>
    </row>
    <row r="120" spans="1:62" s="23" customFormat="1">
      <c r="A120" s="24"/>
      <c r="BJ120" s="24"/>
    </row>
    <row r="121" spans="1:62" s="23" customFormat="1">
      <c r="A121" s="24"/>
      <c r="BJ121" s="24"/>
    </row>
    <row r="122" spans="1:62" s="23" customFormat="1">
      <c r="A122" s="24"/>
      <c r="BJ122" s="24"/>
    </row>
    <row r="123" spans="1:62" s="23" customFormat="1">
      <c r="A123" s="24"/>
      <c r="BJ123" s="24"/>
    </row>
    <row r="124" spans="1:62" s="23" customFormat="1">
      <c r="A124" s="24"/>
      <c r="BJ124" s="24"/>
    </row>
    <row r="125" spans="1:62" s="23" customFormat="1">
      <c r="A125" s="24"/>
      <c r="BJ125" s="24"/>
    </row>
    <row r="126" spans="1:62" s="23" customFormat="1">
      <c r="A126" s="24"/>
      <c r="BJ126" s="24"/>
    </row>
    <row r="127" spans="1:62" s="23" customFormat="1">
      <c r="A127" s="24"/>
      <c r="BJ127" s="24"/>
    </row>
    <row r="128" spans="1:62" s="23" customFormat="1">
      <c r="A128" s="24"/>
      <c r="BJ128" s="24"/>
    </row>
    <row r="129" spans="1:62" s="23" customFormat="1">
      <c r="A129" s="24"/>
      <c r="BJ129" s="24"/>
    </row>
    <row r="130" spans="1:62" s="23" customFormat="1">
      <c r="A130" s="24"/>
      <c r="BJ130" s="24"/>
    </row>
    <row r="131" spans="1:62" s="23" customFormat="1">
      <c r="A131" s="24"/>
      <c r="BJ131" s="24"/>
    </row>
    <row r="132" spans="1:62" s="23" customFormat="1">
      <c r="A132" s="24"/>
      <c r="BJ132" s="24"/>
    </row>
    <row r="133" spans="1:62" s="23" customFormat="1">
      <c r="A133" s="24"/>
      <c r="BJ133" s="24"/>
    </row>
    <row r="134" spans="1:62" s="23" customFormat="1">
      <c r="A134" s="24"/>
      <c r="BJ134" s="24"/>
    </row>
    <row r="135" spans="1:62" s="23" customFormat="1">
      <c r="A135" s="24"/>
      <c r="BJ135" s="24"/>
    </row>
    <row r="136" spans="1:62" s="23" customFormat="1">
      <c r="A136" s="24"/>
      <c r="BJ136" s="24"/>
    </row>
    <row r="137" spans="1:62" s="23" customFormat="1">
      <c r="A137" s="24"/>
      <c r="BJ137" s="24"/>
    </row>
    <row r="138" spans="1:62" s="23" customFormat="1">
      <c r="A138" s="24"/>
      <c r="BJ138" s="24"/>
    </row>
    <row r="139" spans="1:62" s="23" customFormat="1">
      <c r="A139" s="24"/>
      <c r="BJ139" s="24"/>
    </row>
    <row r="140" spans="1:62" s="23" customFormat="1">
      <c r="A140" s="24"/>
      <c r="BJ140" s="24"/>
    </row>
    <row r="141" spans="1:62" s="23" customFormat="1">
      <c r="A141" s="24"/>
      <c r="BJ141" s="24"/>
    </row>
    <row r="142" spans="1:62" s="23" customFormat="1">
      <c r="A142" s="24"/>
      <c r="BJ142" s="24"/>
    </row>
    <row r="143" spans="1:62" s="23" customFormat="1">
      <c r="A143" s="24"/>
      <c r="BJ143" s="24"/>
    </row>
    <row r="144" spans="1:62" s="23" customFormat="1">
      <c r="A144" s="24"/>
      <c r="BJ144" s="24"/>
    </row>
    <row r="145" spans="1:62" s="23" customFormat="1">
      <c r="A145" s="24"/>
      <c r="BJ145" s="24"/>
    </row>
    <row r="146" spans="1:62" s="23" customFormat="1">
      <c r="A146" s="24"/>
      <c r="BJ146" s="24"/>
    </row>
    <row r="147" spans="1:62" s="23" customFormat="1">
      <c r="A147" s="24"/>
      <c r="BJ147" s="24"/>
    </row>
    <row r="148" spans="1:62" s="23" customFormat="1">
      <c r="A148" s="24"/>
      <c r="BJ148" s="24"/>
    </row>
    <row r="149" spans="1:62" s="23" customFormat="1">
      <c r="A149" s="24"/>
      <c r="BJ149" s="24"/>
    </row>
    <row r="150" spans="1:62" s="23" customFormat="1">
      <c r="A150" s="24"/>
      <c r="BJ150" s="24"/>
    </row>
    <row r="151" spans="1:62" s="23" customFormat="1">
      <c r="A151" s="24"/>
      <c r="BJ151" s="24"/>
    </row>
    <row r="152" spans="1:62" s="23" customFormat="1">
      <c r="A152" s="24"/>
      <c r="BJ152" s="24"/>
    </row>
    <row r="153" spans="1:62" s="23" customFormat="1">
      <c r="A153" s="24"/>
      <c r="BJ153" s="24"/>
    </row>
    <row r="154" spans="1:62" s="23" customFormat="1">
      <c r="A154" s="24"/>
      <c r="BJ154" s="24"/>
    </row>
    <row r="155" spans="1:62" s="23" customFormat="1">
      <c r="A155" s="24"/>
      <c r="BJ155" s="24"/>
    </row>
    <row r="156" spans="1:62" s="23" customFormat="1">
      <c r="A156" s="24"/>
      <c r="BJ156" s="24"/>
    </row>
    <row r="157" spans="1:62" s="23" customFormat="1">
      <c r="A157" s="24"/>
      <c r="BJ157" s="24"/>
    </row>
    <row r="158" spans="1:62" s="23" customFormat="1">
      <c r="A158" s="24"/>
      <c r="BJ158" s="24"/>
    </row>
    <row r="159" spans="1:62" s="23" customFormat="1">
      <c r="A159" s="24"/>
      <c r="BJ159" s="24"/>
    </row>
    <row r="160" spans="1:62" s="23" customFormat="1">
      <c r="A160" s="24"/>
      <c r="BJ160" s="24"/>
    </row>
    <row r="161" spans="1:62" s="23" customFormat="1">
      <c r="A161" s="24"/>
      <c r="BJ161" s="24"/>
    </row>
    <row r="162" spans="1:62" s="23" customFormat="1">
      <c r="A162" s="24"/>
      <c r="BJ162" s="24"/>
    </row>
    <row r="163" spans="1:62" s="23" customFormat="1">
      <c r="A163" s="24"/>
      <c r="BJ163" s="24"/>
    </row>
    <row r="164" spans="1:62" s="23" customFormat="1">
      <c r="A164" s="24"/>
      <c r="BJ164" s="24"/>
    </row>
    <row r="165" spans="1:62" s="23" customFormat="1">
      <c r="A165" s="24"/>
      <c r="BJ165" s="24"/>
    </row>
    <row r="166" spans="1:62" s="23" customFormat="1">
      <c r="A166" s="24"/>
      <c r="BJ166" s="24"/>
    </row>
    <row r="167" spans="1:62" s="23" customFormat="1">
      <c r="A167" s="24"/>
      <c r="BJ167" s="24"/>
    </row>
    <row r="168" spans="1:62" s="23" customFormat="1">
      <c r="A168" s="24"/>
      <c r="BJ168" s="24"/>
    </row>
    <row r="169" spans="1:62" s="23" customFormat="1">
      <c r="A169" s="24"/>
      <c r="BJ169" s="24"/>
    </row>
    <row r="170" spans="1:62" s="23" customFormat="1">
      <c r="A170" s="24"/>
      <c r="BJ170" s="24"/>
    </row>
    <row r="171" spans="1:62" s="23" customFormat="1">
      <c r="A171" s="24"/>
      <c r="BJ171" s="24"/>
    </row>
    <row r="172" spans="1:62" s="23" customFormat="1">
      <c r="A172" s="24"/>
      <c r="BJ172" s="24"/>
    </row>
    <row r="173" spans="1:62" s="23" customFormat="1">
      <c r="A173" s="24"/>
      <c r="BJ173" s="24"/>
    </row>
    <row r="174" spans="1:62" s="23" customFormat="1">
      <c r="A174" s="24"/>
      <c r="BJ174" s="24"/>
    </row>
    <row r="175" spans="1:62" s="23" customFormat="1">
      <c r="A175" s="24"/>
      <c r="BJ175" s="24"/>
    </row>
    <row r="176" spans="1:62" s="23" customFormat="1">
      <c r="A176" s="24"/>
      <c r="BJ176" s="24"/>
    </row>
    <row r="177" spans="1:62" s="23" customFormat="1">
      <c r="A177" s="24"/>
      <c r="BJ177" s="24"/>
    </row>
    <row r="178" spans="1:62" s="23" customFormat="1">
      <c r="A178" s="24"/>
      <c r="BJ178" s="24"/>
    </row>
    <row r="179" spans="1:62" s="23" customFormat="1">
      <c r="A179" s="24"/>
      <c r="BJ179" s="24"/>
    </row>
    <row r="180" spans="1:62" s="23" customFormat="1">
      <c r="A180" s="24"/>
      <c r="BJ180" s="24"/>
    </row>
    <row r="181" spans="1:62" s="23" customFormat="1">
      <c r="A181" s="24"/>
      <c r="BJ181" s="24"/>
    </row>
    <row r="182" spans="1:62" s="23" customFormat="1">
      <c r="A182" s="24"/>
      <c r="BJ182" s="24"/>
    </row>
    <row r="183" spans="1:62" s="23" customFormat="1">
      <c r="A183" s="24"/>
      <c r="BJ183" s="24"/>
    </row>
    <row r="184" spans="1:62" s="23" customFormat="1">
      <c r="A184" s="24"/>
      <c r="BJ184" s="24"/>
    </row>
    <row r="185" spans="1:62" s="23" customFormat="1">
      <c r="A185" s="24"/>
      <c r="BJ185" s="24"/>
    </row>
    <row r="186" spans="1:62" s="23" customFormat="1">
      <c r="A186" s="24"/>
      <c r="BJ186" s="24"/>
    </row>
    <row r="187" spans="1:62" s="23" customFormat="1">
      <c r="A187" s="24"/>
      <c r="BJ187" s="24"/>
    </row>
    <row r="188" spans="1:62" s="23" customFormat="1">
      <c r="A188" s="24"/>
      <c r="BJ188" s="24"/>
    </row>
    <row r="189" spans="1:62" s="23" customFormat="1">
      <c r="A189" s="24"/>
      <c r="BJ189" s="24"/>
    </row>
    <row r="190" spans="1:62" s="23" customFormat="1">
      <c r="A190" s="24"/>
      <c r="BJ190" s="24"/>
    </row>
    <row r="191" spans="1:62" s="23" customFormat="1">
      <c r="A191" s="24"/>
      <c r="BJ191" s="24"/>
    </row>
    <row r="192" spans="1:62" s="23" customFormat="1">
      <c r="A192" s="24"/>
      <c r="BJ192" s="24"/>
    </row>
    <row r="193" spans="1:62" s="23" customFormat="1">
      <c r="A193" s="24"/>
      <c r="BJ193" s="24"/>
    </row>
    <row r="194" spans="1:62" s="23" customFormat="1">
      <c r="A194" s="24"/>
      <c r="BJ194" s="24"/>
    </row>
    <row r="195" spans="1:62" s="23" customFormat="1">
      <c r="A195" s="24"/>
      <c r="BJ195" s="24"/>
    </row>
    <row r="196" spans="1:62" s="23" customFormat="1">
      <c r="A196" s="24"/>
      <c r="BJ196" s="24"/>
    </row>
    <row r="197" spans="1:62" s="23" customFormat="1">
      <c r="A197" s="24"/>
      <c r="BJ197" s="24"/>
    </row>
    <row r="198" spans="1:62" s="23" customFormat="1">
      <c r="A198" s="24"/>
      <c r="BJ198" s="24"/>
    </row>
    <row r="199" spans="1:62" s="23" customFormat="1">
      <c r="A199" s="24"/>
      <c r="BJ199" s="24"/>
    </row>
    <row r="200" spans="1:62" s="23" customFormat="1">
      <c r="A200" s="24"/>
      <c r="BJ200" s="24"/>
    </row>
    <row r="201" spans="1:62" s="23" customFormat="1">
      <c r="A201" s="24"/>
      <c r="BJ201" s="24"/>
    </row>
    <row r="202" spans="1:62" s="23" customFormat="1">
      <c r="A202" s="24"/>
      <c r="BJ202" s="24"/>
    </row>
    <row r="203" spans="1:62" s="23" customFormat="1">
      <c r="A203" s="24"/>
      <c r="BJ203" s="24"/>
    </row>
    <row r="204" spans="1:62" s="23" customFormat="1">
      <c r="A204" s="24"/>
      <c r="BJ204" s="24"/>
    </row>
    <row r="205" spans="1:62" s="23" customFormat="1">
      <c r="A205" s="24"/>
      <c r="BJ205" s="24"/>
    </row>
    <row r="206" spans="1:62" s="23" customFormat="1">
      <c r="A206" s="24"/>
      <c r="BJ206" s="24"/>
    </row>
    <row r="207" spans="1:62" s="23" customFormat="1">
      <c r="A207" s="24"/>
      <c r="BJ207" s="24"/>
    </row>
    <row r="208" spans="1:62" s="23" customFormat="1">
      <c r="A208" s="24"/>
      <c r="BJ208" s="24"/>
    </row>
    <row r="209" spans="1:62" s="23" customFormat="1">
      <c r="A209" s="24"/>
      <c r="BJ209" s="24"/>
    </row>
    <row r="210" spans="1:62" s="23" customFormat="1">
      <c r="A210" s="24"/>
      <c r="BJ210" s="24"/>
    </row>
    <row r="211" spans="1:62" s="23" customFormat="1">
      <c r="A211" s="24"/>
      <c r="BJ211" s="24"/>
    </row>
    <row r="212" spans="1:62" s="23" customFormat="1">
      <c r="A212" s="24"/>
      <c r="BJ212" s="24"/>
    </row>
    <row r="213" spans="1:62" s="23" customFormat="1">
      <c r="A213" s="24"/>
      <c r="BJ213" s="24"/>
    </row>
    <row r="214" spans="1:62" s="23" customFormat="1">
      <c r="A214" s="24"/>
      <c r="BJ214" s="24"/>
    </row>
    <row r="215" spans="1:62" s="23" customFormat="1">
      <c r="A215" s="24"/>
      <c r="BJ215" s="24"/>
    </row>
    <row r="216" spans="1:62" s="23" customFormat="1">
      <c r="A216" s="24"/>
      <c r="BJ216" s="24"/>
    </row>
    <row r="217" spans="1:62" s="23" customFormat="1">
      <c r="A217" s="24"/>
      <c r="BJ217" s="24"/>
    </row>
    <row r="218" spans="1:62" s="23" customFormat="1">
      <c r="A218" s="24"/>
      <c r="BJ218" s="24"/>
    </row>
    <row r="219" spans="1:62" s="23" customFormat="1">
      <c r="A219" s="24"/>
      <c r="BJ219" s="24"/>
    </row>
    <row r="220" spans="1:62" s="23" customFormat="1">
      <c r="A220" s="24"/>
      <c r="BJ220" s="24"/>
    </row>
    <row r="221" spans="1:62" s="23" customFormat="1">
      <c r="A221" s="24"/>
      <c r="BJ221" s="24"/>
    </row>
    <row r="222" spans="1:62" s="23" customFormat="1">
      <c r="A222" s="24"/>
      <c r="BJ222" s="24"/>
    </row>
    <row r="223" spans="1:62" s="23" customFormat="1">
      <c r="A223" s="24"/>
      <c r="BJ223" s="24"/>
    </row>
    <row r="224" spans="1:62" s="23" customFormat="1">
      <c r="A224" s="24"/>
      <c r="BJ224" s="24"/>
    </row>
    <row r="225" spans="1:62" s="23" customFormat="1">
      <c r="A225" s="24"/>
      <c r="BJ225" s="24"/>
    </row>
    <row r="226" spans="1:62" s="23" customFormat="1">
      <c r="A226" s="24"/>
      <c r="BJ226" s="24"/>
    </row>
    <row r="227" spans="1:62" s="23" customFormat="1">
      <c r="A227" s="24"/>
      <c r="BJ227" s="24"/>
    </row>
    <row r="228" spans="1:62" s="23" customFormat="1">
      <c r="A228" s="24"/>
      <c r="BJ228" s="24"/>
    </row>
    <row r="229" spans="1:62" s="23" customFormat="1">
      <c r="A229" s="24"/>
      <c r="BJ229" s="24"/>
    </row>
    <row r="230" spans="1:62" s="23" customFormat="1">
      <c r="A230" s="24"/>
      <c r="BJ230" s="24"/>
    </row>
    <row r="231" spans="1:62" s="23" customFormat="1">
      <c r="A231" s="24"/>
      <c r="BJ231" s="24"/>
    </row>
    <row r="232" spans="1:62" s="23" customFormat="1">
      <c r="A232" s="24"/>
      <c r="BJ232" s="24"/>
    </row>
    <row r="233" spans="1:62" s="23" customFormat="1">
      <c r="A233" s="24"/>
      <c r="BJ233" s="24"/>
    </row>
    <row r="234" spans="1:62" s="23" customFormat="1">
      <c r="A234" s="24"/>
      <c r="BJ234" s="24"/>
    </row>
    <row r="235" spans="1:62" s="23" customFormat="1">
      <c r="A235" s="24"/>
      <c r="BJ235" s="24"/>
    </row>
    <row r="236" spans="1:62" s="23" customFormat="1">
      <c r="A236" s="24"/>
      <c r="BJ236" s="24"/>
    </row>
    <row r="237" spans="1:62" s="23" customFormat="1">
      <c r="A237" s="24"/>
      <c r="BJ237" s="24"/>
    </row>
    <row r="238" spans="1:62" s="23" customFormat="1">
      <c r="A238" s="24"/>
      <c r="BJ238" s="24"/>
    </row>
    <row r="239" spans="1:62" s="23" customFormat="1">
      <c r="A239" s="24"/>
      <c r="BJ239" s="24"/>
    </row>
    <row r="240" spans="1:62" s="23" customFormat="1">
      <c r="A240" s="24"/>
      <c r="BJ240" s="24"/>
    </row>
    <row r="241" spans="1:62" s="23" customFormat="1">
      <c r="A241" s="24"/>
      <c r="BJ241" s="24"/>
    </row>
    <row r="242" spans="1:62" s="23" customFormat="1">
      <c r="A242" s="24"/>
      <c r="BJ242" s="24"/>
    </row>
    <row r="243" spans="1:62" s="23" customFormat="1">
      <c r="A243" s="24"/>
      <c r="BJ243" s="24"/>
    </row>
    <row r="244" spans="1:62" s="23" customFormat="1">
      <c r="A244" s="24"/>
      <c r="BJ244" s="24"/>
    </row>
    <row r="245" spans="1:62" s="23" customFormat="1">
      <c r="A245" s="24"/>
      <c r="BJ245" s="24"/>
    </row>
    <row r="246" spans="1:62" s="23" customFormat="1">
      <c r="A246" s="24"/>
      <c r="BJ246" s="24"/>
    </row>
    <row r="247" spans="1:62" s="23" customFormat="1">
      <c r="A247" s="24"/>
      <c r="BJ247" s="24"/>
    </row>
    <row r="248" spans="1:62" s="23" customFormat="1">
      <c r="A248" s="24"/>
      <c r="BJ248" s="24"/>
    </row>
    <row r="249" spans="1:62" s="23" customFormat="1">
      <c r="A249" s="24"/>
      <c r="BJ249" s="24"/>
    </row>
    <row r="250" spans="1:62" s="23" customFormat="1">
      <c r="A250" s="24"/>
      <c r="BJ250" s="24"/>
    </row>
    <row r="251" spans="1:62" s="23" customFormat="1">
      <c r="A251" s="24"/>
      <c r="BJ251" s="24"/>
    </row>
    <row r="252" spans="1:62" s="23" customFormat="1">
      <c r="A252" s="24"/>
      <c r="BJ252" s="24"/>
    </row>
    <row r="253" spans="1:62" s="23" customFormat="1">
      <c r="A253" s="24"/>
      <c r="BJ253" s="24"/>
    </row>
    <row r="254" spans="1:62" s="23" customFormat="1">
      <c r="A254" s="24"/>
      <c r="BJ254" s="24"/>
    </row>
    <row r="255" spans="1:62" s="23" customFormat="1">
      <c r="A255" s="24"/>
      <c r="BJ255" s="24"/>
    </row>
    <row r="256" spans="1:62" s="23" customFormat="1">
      <c r="A256" s="24"/>
      <c r="BJ256" s="24"/>
    </row>
    <row r="257" spans="1:62" s="23" customFormat="1">
      <c r="A257" s="24"/>
      <c r="BJ257" s="24"/>
    </row>
    <row r="258" spans="1:62" s="23" customFormat="1">
      <c r="A258" s="24"/>
      <c r="BJ258" s="24"/>
    </row>
    <row r="259" spans="1:62" s="23" customFormat="1">
      <c r="A259" s="24"/>
      <c r="BJ259" s="24"/>
    </row>
    <row r="260" spans="1:62" s="23" customFormat="1">
      <c r="A260" s="24"/>
      <c r="BJ260" s="24"/>
    </row>
    <row r="261" spans="1:62" s="23" customFormat="1">
      <c r="A261" s="24"/>
      <c r="BJ261" s="24"/>
    </row>
    <row r="262" spans="1:62" s="23" customFormat="1">
      <c r="A262" s="24"/>
      <c r="BJ262" s="24"/>
    </row>
    <row r="263" spans="1:62" s="23" customFormat="1">
      <c r="A263" s="24"/>
      <c r="BJ263" s="24"/>
    </row>
    <row r="264" spans="1:62" s="23" customFormat="1">
      <c r="A264" s="24"/>
      <c r="BJ264" s="24"/>
    </row>
    <row r="265" spans="1:62" s="23" customFormat="1">
      <c r="A265" s="24"/>
      <c r="BJ265" s="24"/>
    </row>
    <row r="266" spans="1:62" s="23" customFormat="1">
      <c r="A266" s="24"/>
      <c r="BJ266" s="24"/>
    </row>
    <row r="267" spans="1:62" s="23" customFormat="1">
      <c r="A267" s="24"/>
      <c r="BJ267" s="24"/>
    </row>
    <row r="268" spans="1:62" s="23" customFormat="1">
      <c r="A268" s="24"/>
      <c r="BJ268" s="24"/>
    </row>
    <row r="269" spans="1:62" s="23" customFormat="1">
      <c r="A269" s="24"/>
      <c r="BJ269" s="24"/>
    </row>
    <row r="270" spans="1:62" s="23" customFormat="1">
      <c r="A270" s="24"/>
      <c r="BJ270" s="24"/>
    </row>
    <row r="271" spans="1:62" s="23" customFormat="1">
      <c r="A271" s="24"/>
      <c r="BJ271" s="24"/>
    </row>
    <row r="272" spans="1:62" s="23" customFormat="1">
      <c r="A272" s="24"/>
      <c r="BJ272" s="24"/>
    </row>
    <row r="273" spans="1:62" s="23" customFormat="1">
      <c r="A273" s="24"/>
      <c r="BJ273" s="24"/>
    </row>
    <row r="274" spans="1:62" s="23" customFormat="1">
      <c r="A274" s="24"/>
      <c r="BJ274" s="24"/>
    </row>
    <row r="275" spans="1:62" s="23" customFormat="1">
      <c r="A275" s="24"/>
      <c r="BJ275" s="24"/>
    </row>
    <row r="276" spans="1:62" s="23" customFormat="1">
      <c r="A276" s="24"/>
      <c r="BJ276" s="24"/>
    </row>
    <row r="277" spans="1:62" s="23" customFormat="1">
      <c r="A277" s="24"/>
      <c r="BJ277" s="24"/>
    </row>
    <row r="278" spans="1:62" s="23" customFormat="1">
      <c r="A278" s="24"/>
      <c r="BJ278" s="24"/>
    </row>
    <row r="279" spans="1:62" s="23" customFormat="1">
      <c r="A279" s="24"/>
      <c r="BJ279" s="24"/>
    </row>
    <row r="280" spans="1:62" s="23" customFormat="1">
      <c r="A280" s="24"/>
      <c r="BJ280" s="24"/>
    </row>
    <row r="281" spans="1:62" s="23" customFormat="1">
      <c r="A281" s="24"/>
      <c r="BJ281" s="24"/>
    </row>
    <row r="282" spans="1:62" s="23" customFormat="1">
      <c r="A282" s="24"/>
      <c r="BJ282" s="24"/>
    </row>
    <row r="283" spans="1:62" s="23" customFormat="1">
      <c r="A283" s="24"/>
      <c r="BJ283" s="24"/>
    </row>
    <row r="284" spans="1:62" s="23" customFormat="1">
      <c r="A284" s="24"/>
      <c r="BJ284" s="24"/>
    </row>
    <row r="285" spans="1:62" s="23" customFormat="1">
      <c r="A285" s="24"/>
      <c r="BJ285" s="24"/>
    </row>
    <row r="286" spans="1:62" s="23" customFormat="1">
      <c r="A286" s="24"/>
      <c r="BJ286" s="24"/>
    </row>
    <row r="287" spans="1:62" s="23" customFormat="1">
      <c r="A287" s="24"/>
      <c r="BJ287" s="24"/>
    </row>
    <row r="288" spans="1:62" s="23" customFormat="1">
      <c r="A288" s="24"/>
      <c r="BJ288" s="24"/>
    </row>
    <row r="289" spans="1:62" s="23" customFormat="1">
      <c r="A289" s="24"/>
      <c r="BJ289" s="24"/>
    </row>
    <row r="290" spans="1:62" s="23" customFormat="1">
      <c r="A290" s="24"/>
      <c r="BJ290" s="24"/>
    </row>
    <row r="291" spans="1:62" s="23" customFormat="1">
      <c r="A291" s="24"/>
      <c r="BJ291" s="24"/>
    </row>
    <row r="292" spans="1:62" s="23" customFormat="1">
      <c r="A292" s="24"/>
      <c r="BJ292" s="24"/>
    </row>
    <row r="293" spans="1:62" s="23" customFormat="1">
      <c r="A293" s="24"/>
      <c r="BJ293" s="24"/>
    </row>
    <row r="294" spans="1:62" s="23" customFormat="1">
      <c r="A294" s="24"/>
      <c r="BJ294" s="24"/>
    </row>
    <row r="295" spans="1:62" s="23" customFormat="1">
      <c r="A295" s="24"/>
      <c r="BJ295" s="24"/>
    </row>
    <row r="296" spans="1:62" s="23" customFormat="1">
      <c r="A296" s="24"/>
      <c r="BJ296" s="24"/>
    </row>
    <row r="297" spans="1:62" s="23" customFormat="1">
      <c r="A297" s="24"/>
      <c r="BJ297" s="24"/>
    </row>
    <row r="298" spans="1:62" s="23" customFormat="1">
      <c r="A298" s="24"/>
      <c r="BJ298" s="24"/>
    </row>
    <row r="299" spans="1:62" s="23" customFormat="1">
      <c r="A299" s="24"/>
      <c r="BJ299" s="24"/>
    </row>
    <row r="300" spans="1:62" s="23" customFormat="1">
      <c r="A300" s="24"/>
      <c r="BJ300" s="24"/>
    </row>
    <row r="301" spans="1:62" s="23" customFormat="1">
      <c r="A301" s="24"/>
      <c r="BJ301" s="24"/>
    </row>
    <row r="302" spans="1:62" s="23" customFormat="1">
      <c r="A302" s="24"/>
      <c r="BJ302" s="24"/>
    </row>
    <row r="303" spans="1:62" s="23" customFormat="1">
      <c r="A303" s="24"/>
      <c r="BJ303" s="24"/>
    </row>
    <row r="304" spans="1:62" s="23" customFormat="1">
      <c r="A304" s="24"/>
      <c r="BJ304" s="24"/>
    </row>
    <row r="305" spans="1:62" s="23" customFormat="1">
      <c r="A305" s="24"/>
      <c r="BJ305" s="24"/>
    </row>
    <row r="306" spans="1:62" s="23" customFormat="1">
      <c r="A306" s="24"/>
      <c r="BJ306" s="24"/>
    </row>
    <row r="307" spans="1:62" s="23" customFormat="1">
      <c r="A307" s="24"/>
      <c r="BJ307" s="24"/>
    </row>
    <row r="308" spans="1:62" s="23" customFormat="1">
      <c r="A308" s="24"/>
      <c r="BJ308" s="24"/>
    </row>
    <row r="309" spans="1:62" s="23" customFormat="1">
      <c r="A309" s="24"/>
      <c r="BJ309" s="24"/>
    </row>
    <row r="310" spans="1:62" s="23" customFormat="1">
      <c r="A310" s="24"/>
      <c r="BJ310" s="24"/>
    </row>
    <row r="311" spans="1:62" s="23" customFormat="1">
      <c r="A311" s="24"/>
      <c r="BJ311" s="24"/>
    </row>
    <row r="312" spans="1:62" s="23" customFormat="1">
      <c r="A312" s="24"/>
      <c r="BJ312" s="24"/>
    </row>
    <row r="313" spans="1:62" s="23" customFormat="1">
      <c r="A313" s="24"/>
      <c r="BJ313" s="24"/>
    </row>
    <row r="314" spans="1:62" s="23" customFormat="1">
      <c r="A314" s="24"/>
      <c r="BJ314" s="24"/>
    </row>
    <row r="315" spans="1:62" s="23" customFormat="1">
      <c r="A315" s="24"/>
      <c r="BJ315" s="24"/>
    </row>
    <row r="316" spans="1:62" s="23" customFormat="1">
      <c r="A316" s="24"/>
      <c r="BJ316" s="24"/>
    </row>
    <row r="317" spans="1:62" s="23" customFormat="1">
      <c r="A317" s="24"/>
      <c r="BJ317" s="24"/>
    </row>
    <row r="318" spans="1:62" s="23" customFormat="1">
      <c r="A318" s="24"/>
      <c r="BJ318" s="24"/>
    </row>
    <row r="319" spans="1:62" s="23" customFormat="1">
      <c r="A319" s="24"/>
      <c r="BJ319" s="24"/>
    </row>
    <row r="320" spans="1:62" s="23" customFormat="1">
      <c r="A320" s="24"/>
      <c r="BJ320" s="24"/>
    </row>
    <row r="321" spans="1:62" s="23" customFormat="1">
      <c r="A321" s="24"/>
      <c r="BJ321" s="24"/>
    </row>
    <row r="322" spans="1:62" s="23" customFormat="1">
      <c r="A322" s="24"/>
      <c r="BJ322" s="24"/>
    </row>
    <row r="323" spans="1:62" s="23" customFormat="1">
      <c r="A323" s="24"/>
      <c r="BJ323" s="24"/>
    </row>
    <row r="324" spans="1:62" s="23" customFormat="1">
      <c r="A324" s="24"/>
      <c r="BJ324" s="24"/>
    </row>
    <row r="325" spans="1:62" s="23" customFormat="1">
      <c r="A325" s="24"/>
      <c r="BJ325" s="24"/>
    </row>
    <row r="326" spans="1:62" s="23" customFormat="1">
      <c r="A326" s="24"/>
      <c r="BJ326" s="24"/>
    </row>
    <row r="327" spans="1:62" s="23" customFormat="1">
      <c r="A327" s="24"/>
      <c r="BJ327" s="24"/>
    </row>
    <row r="328" spans="1:62" s="23" customFormat="1">
      <c r="A328" s="24"/>
      <c r="BJ328" s="24"/>
    </row>
    <row r="329" spans="1:62" s="23" customFormat="1">
      <c r="A329" s="24"/>
      <c r="BJ329" s="24"/>
    </row>
    <row r="330" spans="1:62" s="23" customFormat="1">
      <c r="A330" s="24"/>
      <c r="BJ330" s="24"/>
    </row>
    <row r="331" spans="1:62" s="23" customFormat="1">
      <c r="A331" s="24"/>
      <c r="BJ331" s="24"/>
    </row>
    <row r="332" spans="1:62" s="23" customFormat="1">
      <c r="A332" s="24"/>
      <c r="BJ332" s="24"/>
    </row>
    <row r="333" spans="1:62" s="23" customFormat="1">
      <c r="A333" s="24"/>
      <c r="BJ333" s="24"/>
    </row>
    <row r="334" spans="1:62" s="23" customFormat="1">
      <c r="A334" s="24"/>
      <c r="BJ334" s="24"/>
    </row>
    <row r="335" spans="1:62" s="23" customFormat="1">
      <c r="A335" s="24"/>
      <c r="BJ335" s="24"/>
    </row>
    <row r="336" spans="1:62" s="23" customFormat="1">
      <c r="A336" s="24"/>
      <c r="BJ336" s="24"/>
    </row>
    <row r="337" spans="1:62" s="23" customFormat="1">
      <c r="A337" s="24"/>
      <c r="BJ337" s="24"/>
    </row>
    <row r="338" spans="1:62" s="23" customFormat="1">
      <c r="A338" s="24"/>
      <c r="BJ338" s="24"/>
    </row>
    <row r="339" spans="1:62" s="23" customFormat="1">
      <c r="A339" s="24"/>
      <c r="BJ339" s="24"/>
    </row>
    <row r="340" spans="1:62" s="23" customFormat="1">
      <c r="A340" s="24"/>
      <c r="BJ340" s="24"/>
    </row>
    <row r="341" spans="1:62" s="23" customFormat="1">
      <c r="A341" s="24"/>
      <c r="BJ341" s="24"/>
    </row>
    <row r="342" spans="1:62" s="23" customFormat="1">
      <c r="A342" s="24"/>
      <c r="BJ342" s="24"/>
    </row>
    <row r="343" spans="1:62" s="23" customFormat="1">
      <c r="A343" s="24"/>
      <c r="BJ343" s="24"/>
    </row>
    <row r="344" spans="1:62" s="23" customFormat="1">
      <c r="A344" s="24"/>
      <c r="BJ344" s="24"/>
    </row>
    <row r="345" spans="1:62" s="23" customFormat="1">
      <c r="A345" s="24"/>
      <c r="BJ345" s="24"/>
    </row>
    <row r="346" spans="1:62" s="23" customFormat="1">
      <c r="A346" s="24"/>
      <c r="BJ346" s="24"/>
    </row>
    <row r="347" spans="1:62" s="23" customFormat="1">
      <c r="A347" s="24"/>
      <c r="BJ347" s="24"/>
    </row>
    <row r="348" spans="1:62" s="23" customFormat="1">
      <c r="A348" s="24"/>
      <c r="BJ348" s="24"/>
    </row>
    <row r="349" spans="1:62" s="23" customFormat="1">
      <c r="A349" s="24"/>
      <c r="BJ349" s="24"/>
    </row>
    <row r="350" spans="1:62" s="23" customFormat="1">
      <c r="A350" s="24"/>
      <c r="BJ350" s="24"/>
    </row>
    <row r="351" spans="1:62" s="23" customFormat="1">
      <c r="A351" s="24"/>
      <c r="BJ351" s="24"/>
    </row>
    <row r="352" spans="1:62" s="23" customFormat="1">
      <c r="A352" s="24"/>
      <c r="BJ352" s="24"/>
    </row>
    <row r="353" spans="1:62" s="23" customFormat="1">
      <c r="A353" s="24"/>
      <c r="BJ353" s="24"/>
    </row>
    <row r="354" spans="1:62" s="23" customFormat="1">
      <c r="A354" s="24"/>
      <c r="BJ354" s="24"/>
    </row>
    <row r="355" spans="1:62" s="23" customFormat="1">
      <c r="A355" s="24"/>
      <c r="BJ355" s="24"/>
    </row>
    <row r="356" spans="1:62" s="23" customFormat="1">
      <c r="A356" s="24"/>
      <c r="BJ356" s="24"/>
    </row>
    <row r="357" spans="1:62" s="23" customFormat="1">
      <c r="A357" s="24"/>
      <c r="BJ357" s="24"/>
    </row>
    <row r="358" spans="1:62" s="23" customFormat="1">
      <c r="A358" s="24"/>
      <c r="BJ358" s="24"/>
    </row>
    <row r="359" spans="1:62" s="23" customFormat="1">
      <c r="A359" s="24"/>
      <c r="BJ359" s="24"/>
    </row>
    <row r="360" spans="1:62" s="23" customFormat="1">
      <c r="A360" s="24"/>
      <c r="BJ360" s="24"/>
    </row>
    <row r="361" spans="1:62" s="23" customFormat="1">
      <c r="A361" s="24"/>
      <c r="BJ361" s="24"/>
    </row>
    <row r="362" spans="1:62" s="23" customFormat="1">
      <c r="A362" s="24"/>
      <c r="BJ362" s="24"/>
    </row>
    <row r="363" spans="1:62" s="23" customFormat="1">
      <c r="A363" s="24"/>
      <c r="BJ363" s="24"/>
    </row>
    <row r="364" spans="1:62" s="23" customFormat="1">
      <c r="A364" s="24"/>
      <c r="BJ364" s="24"/>
    </row>
    <row r="365" spans="1:62" s="23" customFormat="1">
      <c r="A365" s="24"/>
      <c r="BJ365" s="24"/>
    </row>
    <row r="366" spans="1:62" s="23" customFormat="1">
      <c r="A366" s="24"/>
      <c r="BJ366" s="24"/>
    </row>
    <row r="367" spans="1:62" s="23" customFormat="1">
      <c r="A367" s="24"/>
      <c r="BJ367" s="24"/>
    </row>
    <row r="368" spans="1:62" s="23" customFormat="1">
      <c r="A368" s="24"/>
      <c r="BJ368" s="24"/>
    </row>
    <row r="369" spans="1:62" s="23" customFormat="1">
      <c r="A369" s="24"/>
      <c r="BJ369" s="24"/>
    </row>
    <row r="370" spans="1:62" s="23" customFormat="1">
      <c r="A370" s="24"/>
      <c r="BJ370" s="24"/>
    </row>
    <row r="371" spans="1:62" s="23" customFormat="1">
      <c r="A371" s="24"/>
      <c r="BJ371" s="24"/>
    </row>
    <row r="372" spans="1:62" s="23" customFormat="1">
      <c r="A372" s="24"/>
      <c r="BJ372" s="24"/>
    </row>
    <row r="373" spans="1:62" s="23" customFormat="1">
      <c r="A373" s="24"/>
      <c r="BJ373" s="24"/>
    </row>
    <row r="374" spans="1:62" s="23" customFormat="1">
      <c r="A374" s="24"/>
      <c r="BJ374" s="24"/>
    </row>
    <row r="375" spans="1:62" s="23" customFormat="1">
      <c r="A375" s="24"/>
      <c r="BJ375" s="24"/>
    </row>
    <row r="376" spans="1:62" s="23" customFormat="1">
      <c r="A376" s="24"/>
      <c r="BJ376" s="24"/>
    </row>
    <row r="377" spans="1:62" s="23" customFormat="1">
      <c r="A377" s="24"/>
      <c r="BJ377" s="24"/>
    </row>
    <row r="378" spans="1:62" s="23" customFormat="1">
      <c r="A378" s="24"/>
      <c r="BJ378" s="24"/>
    </row>
    <row r="379" spans="1:62" s="23" customFormat="1">
      <c r="A379" s="24"/>
      <c r="BJ379" s="24"/>
    </row>
    <row r="380" spans="1:62" s="23" customFormat="1">
      <c r="A380" s="24"/>
      <c r="BJ380" s="24"/>
    </row>
    <row r="381" spans="1:62" s="23" customFormat="1">
      <c r="A381" s="24"/>
      <c r="BJ381" s="24"/>
    </row>
    <row r="382" spans="1:62" s="23" customFormat="1">
      <c r="A382" s="24"/>
      <c r="BJ382" s="24"/>
    </row>
    <row r="383" spans="1:62" s="23" customFormat="1">
      <c r="A383" s="24"/>
      <c r="BJ383" s="24"/>
    </row>
    <row r="384" spans="1:62" s="23" customFormat="1">
      <c r="A384" s="24"/>
      <c r="BJ384" s="24"/>
    </row>
    <row r="385" spans="1:62" s="23" customFormat="1">
      <c r="A385" s="24"/>
      <c r="BJ385" s="24"/>
    </row>
    <row r="386" spans="1:62" s="23" customFormat="1">
      <c r="A386" s="24"/>
      <c r="BJ386" s="24"/>
    </row>
    <row r="387" spans="1:62" s="23" customFormat="1">
      <c r="A387" s="24"/>
      <c r="BJ387" s="24"/>
    </row>
    <row r="388" spans="1:62" s="23" customFormat="1">
      <c r="A388" s="24"/>
      <c r="BJ388" s="24"/>
    </row>
    <row r="389" spans="1:62" s="23" customFormat="1">
      <c r="A389" s="24"/>
      <c r="BJ389" s="24"/>
    </row>
    <row r="390" spans="1:62" s="23" customFormat="1">
      <c r="A390" s="24"/>
      <c r="BJ390" s="24"/>
    </row>
    <row r="391" spans="1:62" s="23" customFormat="1">
      <c r="A391" s="24"/>
      <c r="BJ391" s="24"/>
    </row>
    <row r="392" spans="1:62" s="23" customFormat="1">
      <c r="A392" s="24"/>
      <c r="BJ392" s="24"/>
    </row>
    <row r="393" spans="1:62" s="23" customFormat="1">
      <c r="A393" s="24"/>
      <c r="BJ393" s="24"/>
    </row>
    <row r="394" spans="1:62" s="23" customFormat="1">
      <c r="A394" s="24"/>
      <c r="BJ394" s="24"/>
    </row>
    <row r="395" spans="1:62" s="23" customFormat="1">
      <c r="A395" s="24"/>
      <c r="BJ395" s="24"/>
    </row>
    <row r="396" spans="1:62" s="23" customFormat="1">
      <c r="A396" s="24"/>
      <c r="BJ396" s="24"/>
    </row>
    <row r="397" spans="1:62" s="23" customFormat="1">
      <c r="A397" s="24"/>
      <c r="BJ397" s="24"/>
    </row>
    <row r="398" spans="1:62" s="23" customFormat="1">
      <c r="A398" s="24"/>
      <c r="BJ398" s="24"/>
    </row>
    <row r="399" spans="1:62" s="23" customFormat="1">
      <c r="A399" s="24"/>
      <c r="BJ399" s="24"/>
    </row>
    <row r="400" spans="1:62" s="23" customFormat="1">
      <c r="A400" s="24"/>
      <c r="BJ400" s="24"/>
    </row>
    <row r="401" spans="1:62" s="23" customFormat="1">
      <c r="A401" s="24"/>
      <c r="BJ401" s="24"/>
    </row>
    <row r="402" spans="1:62" s="23" customFormat="1">
      <c r="A402" s="24"/>
      <c r="BJ402" s="24"/>
    </row>
    <row r="403" spans="1:62" s="23" customFormat="1">
      <c r="A403" s="24"/>
      <c r="BJ403" s="24"/>
    </row>
    <row r="404" spans="1:62" s="23" customFormat="1">
      <c r="A404" s="24"/>
      <c r="BJ404" s="24"/>
    </row>
    <row r="405" spans="1:62" s="23" customFormat="1">
      <c r="A405" s="24"/>
      <c r="BJ405" s="24"/>
    </row>
    <row r="406" spans="1:62" s="23" customFormat="1">
      <c r="A406" s="24"/>
      <c r="BJ406" s="24"/>
    </row>
    <row r="407" spans="1:62" s="23" customFormat="1">
      <c r="A407" s="24"/>
      <c r="BJ407" s="24"/>
    </row>
    <row r="408" spans="1:62" s="23" customFormat="1">
      <c r="A408" s="24"/>
      <c r="BJ408" s="24"/>
    </row>
    <row r="409" spans="1:62" s="23" customFormat="1">
      <c r="A409" s="24"/>
      <c r="BJ409" s="24"/>
    </row>
    <row r="410" spans="1:62" s="23" customFormat="1">
      <c r="A410" s="24"/>
      <c r="BJ410" s="24"/>
    </row>
    <row r="411" spans="1:62" s="23" customFormat="1">
      <c r="A411" s="24"/>
      <c r="BJ411" s="24"/>
    </row>
    <row r="412" spans="1:62" s="23" customFormat="1">
      <c r="A412" s="24"/>
      <c r="BJ412" s="24"/>
    </row>
    <row r="413" spans="1:62" s="23" customFormat="1">
      <c r="A413" s="24"/>
      <c r="BJ413" s="24"/>
    </row>
    <row r="414" spans="1:62" s="23" customFormat="1">
      <c r="A414" s="24"/>
      <c r="BJ414" s="24"/>
    </row>
    <row r="415" spans="1:62" s="23" customFormat="1">
      <c r="A415" s="24"/>
      <c r="BJ415" s="24"/>
    </row>
    <row r="416" spans="1:62" s="23" customFormat="1">
      <c r="A416" s="24"/>
      <c r="BJ416" s="24"/>
    </row>
    <row r="417" spans="1:62" s="23" customFormat="1">
      <c r="A417" s="24"/>
      <c r="BJ417" s="24"/>
    </row>
    <row r="418" spans="1:62" s="23" customFormat="1">
      <c r="A418" s="24"/>
      <c r="BJ418" s="24"/>
    </row>
    <row r="419" spans="1:62" s="23" customFormat="1">
      <c r="A419" s="24"/>
      <c r="BJ419" s="24"/>
    </row>
    <row r="420" spans="1:62" s="23" customFormat="1">
      <c r="A420" s="24"/>
      <c r="BJ420" s="24"/>
    </row>
    <row r="421" spans="1:62" s="23" customFormat="1">
      <c r="A421" s="24"/>
      <c r="BJ421" s="24"/>
    </row>
    <row r="422" spans="1:62" s="23" customFormat="1">
      <c r="A422" s="24"/>
      <c r="BJ422" s="24"/>
    </row>
    <row r="423" spans="1:62" s="23" customFormat="1">
      <c r="A423" s="24"/>
      <c r="BJ423" s="24"/>
    </row>
    <row r="424" spans="1:62" s="23" customFormat="1">
      <c r="A424" s="24"/>
      <c r="BJ424" s="24"/>
    </row>
    <row r="425" spans="1:62" s="23" customFormat="1">
      <c r="A425" s="24"/>
      <c r="BJ425" s="24"/>
    </row>
    <row r="426" spans="1:62" s="23" customFormat="1">
      <c r="A426" s="24"/>
      <c r="BJ426" s="24"/>
    </row>
    <row r="427" spans="1:62" s="23" customFormat="1">
      <c r="A427" s="24"/>
      <c r="BJ427" s="24"/>
    </row>
    <row r="428" spans="1:62" s="23" customFormat="1">
      <c r="A428" s="24"/>
      <c r="BJ428" s="24"/>
    </row>
    <row r="429" spans="1:62" s="23" customFormat="1">
      <c r="A429" s="24"/>
      <c r="BJ429" s="24"/>
    </row>
    <row r="430" spans="1:62" s="23" customFormat="1">
      <c r="A430" s="24"/>
      <c r="BJ430" s="24"/>
    </row>
    <row r="431" spans="1:62" s="23" customFormat="1">
      <c r="A431" s="24"/>
      <c r="BJ431" s="24"/>
    </row>
    <row r="432" spans="1:62" s="23" customFormat="1">
      <c r="A432" s="24"/>
      <c r="BJ432" s="24"/>
    </row>
    <row r="433" spans="1:62" s="23" customFormat="1">
      <c r="A433" s="24"/>
      <c r="BJ433" s="24"/>
    </row>
    <row r="434" spans="1:62" s="23" customFormat="1">
      <c r="A434" s="24"/>
      <c r="BJ434" s="24"/>
    </row>
    <row r="435" spans="1:62" s="23" customFormat="1">
      <c r="A435" s="24"/>
      <c r="BJ435" s="24"/>
    </row>
    <row r="436" spans="1:62" s="23" customFormat="1">
      <c r="A436" s="24"/>
      <c r="BJ436" s="24"/>
    </row>
    <row r="437" spans="1:62" s="23" customFormat="1">
      <c r="A437" s="24"/>
      <c r="BJ437" s="24"/>
    </row>
    <row r="438" spans="1:62" s="23" customFormat="1">
      <c r="A438" s="24"/>
      <c r="BJ438" s="24"/>
    </row>
    <row r="439" spans="1:62" s="23" customFormat="1">
      <c r="A439" s="24"/>
      <c r="BJ439" s="24"/>
    </row>
    <row r="440" spans="1:62" s="23" customFormat="1">
      <c r="A440" s="24"/>
      <c r="BJ440" s="24"/>
    </row>
    <row r="441" spans="1:62" s="23" customFormat="1">
      <c r="A441" s="24"/>
      <c r="BJ441" s="24"/>
    </row>
    <row r="442" spans="1:62" s="23" customFormat="1">
      <c r="A442" s="24"/>
      <c r="BJ442" s="24"/>
    </row>
    <row r="443" spans="1:62" s="23" customFormat="1">
      <c r="A443" s="24"/>
      <c r="BJ443" s="24"/>
    </row>
    <row r="444" spans="1:62" s="23" customFormat="1">
      <c r="A444" s="24"/>
      <c r="BJ444" s="24"/>
    </row>
    <row r="445" spans="1:62" s="23" customFormat="1">
      <c r="A445" s="24"/>
      <c r="BJ445" s="24"/>
    </row>
    <row r="446" spans="1:62" s="23" customFormat="1">
      <c r="A446" s="24"/>
      <c r="BJ446" s="24"/>
    </row>
    <row r="447" spans="1:62" s="23" customFormat="1">
      <c r="A447" s="24"/>
      <c r="BJ447" s="24"/>
    </row>
    <row r="448" spans="1:62" s="23" customFormat="1">
      <c r="A448" s="24"/>
      <c r="BJ448" s="24"/>
    </row>
    <row r="449" spans="1:62" s="23" customFormat="1">
      <c r="A449" s="24"/>
      <c r="BJ449" s="24"/>
    </row>
    <row r="450" spans="1:62" s="23" customFormat="1">
      <c r="A450" s="24"/>
      <c r="BJ450" s="24"/>
    </row>
    <row r="451" spans="1:62" s="23" customFormat="1">
      <c r="A451" s="24"/>
      <c r="BJ451" s="24"/>
    </row>
    <row r="452" spans="1:62" s="23" customFormat="1">
      <c r="A452" s="24"/>
      <c r="BJ452" s="24"/>
    </row>
    <row r="453" spans="1:62" s="23" customFormat="1">
      <c r="A453" s="24"/>
      <c r="BJ453" s="24"/>
    </row>
    <row r="454" spans="1:62" s="23" customFormat="1">
      <c r="A454" s="24"/>
      <c r="BJ454" s="24"/>
    </row>
    <row r="455" spans="1:62" s="23" customFormat="1">
      <c r="A455" s="24"/>
      <c r="BJ455" s="24"/>
    </row>
    <row r="456" spans="1:62" s="23" customFormat="1">
      <c r="A456" s="24"/>
      <c r="BJ456" s="24"/>
    </row>
    <row r="457" spans="1:62" s="23" customFormat="1">
      <c r="A457" s="24"/>
      <c r="BJ457" s="24"/>
    </row>
    <row r="458" spans="1:62" s="23" customFormat="1">
      <c r="A458" s="24"/>
      <c r="BJ458" s="24"/>
    </row>
    <row r="459" spans="1:62" s="23" customFormat="1">
      <c r="A459" s="24"/>
      <c r="BJ459" s="24"/>
    </row>
    <row r="460" spans="1:62" s="23" customFormat="1">
      <c r="A460" s="24"/>
      <c r="BJ460" s="24"/>
    </row>
    <row r="461" spans="1:62" s="23" customFormat="1">
      <c r="A461" s="24"/>
      <c r="BJ461" s="24"/>
    </row>
    <row r="462" spans="1:62" s="23" customFormat="1">
      <c r="A462" s="24"/>
      <c r="BJ462" s="24"/>
    </row>
    <row r="463" spans="1:62" s="23" customFormat="1">
      <c r="A463" s="24"/>
      <c r="BJ463" s="24"/>
    </row>
    <row r="464" spans="1:62" s="23" customFormat="1">
      <c r="A464" s="24"/>
      <c r="BJ464" s="24"/>
    </row>
    <row r="465" spans="1:62" s="23" customFormat="1">
      <c r="A465" s="24"/>
      <c r="BJ465" s="24"/>
    </row>
    <row r="466" spans="1:62" s="23" customFormat="1">
      <c r="A466" s="24"/>
      <c r="BJ466" s="24"/>
    </row>
    <row r="467" spans="1:62" s="23" customFormat="1">
      <c r="A467" s="24"/>
      <c r="BJ467" s="24"/>
    </row>
    <row r="468" spans="1:62" s="23" customFormat="1">
      <c r="A468" s="24"/>
      <c r="BJ468" s="24"/>
    </row>
    <row r="469" spans="1:62" s="23" customFormat="1">
      <c r="A469" s="24"/>
      <c r="BJ469" s="24"/>
    </row>
    <row r="470" spans="1:62" s="23" customFormat="1">
      <c r="A470" s="24"/>
      <c r="BJ470" s="24"/>
    </row>
    <row r="471" spans="1:62" s="23" customFormat="1">
      <c r="A471" s="24"/>
      <c r="BJ471" s="24"/>
    </row>
    <row r="472" spans="1:62" s="23" customFormat="1">
      <c r="A472" s="24"/>
      <c r="BJ472" s="24"/>
    </row>
    <row r="473" spans="1:62" s="23" customFormat="1">
      <c r="A473" s="24"/>
      <c r="BJ473" s="24"/>
    </row>
    <row r="474" spans="1:62" s="23" customFormat="1">
      <c r="A474" s="24"/>
      <c r="BJ474" s="24"/>
    </row>
    <row r="475" spans="1:62" s="23" customFormat="1">
      <c r="A475" s="24"/>
      <c r="BJ475" s="24"/>
    </row>
    <row r="476" spans="1:62" s="23" customFormat="1">
      <c r="A476" s="24"/>
      <c r="BJ476" s="24"/>
    </row>
    <row r="477" spans="1:62" s="23" customFormat="1">
      <c r="A477" s="24"/>
      <c r="BJ477" s="24"/>
    </row>
    <row r="478" spans="1:62" s="23" customFormat="1">
      <c r="A478" s="24"/>
      <c r="BJ478" s="24"/>
    </row>
    <row r="479" spans="1:62" s="23" customFormat="1">
      <c r="A479" s="24"/>
      <c r="BJ479" s="24"/>
    </row>
    <row r="480" spans="1:62" s="23" customFormat="1">
      <c r="A480" s="24"/>
      <c r="BJ480" s="24"/>
    </row>
    <row r="481" spans="1:62" s="23" customFormat="1">
      <c r="A481" s="24"/>
      <c r="BJ481" s="24"/>
    </row>
    <row r="482" spans="1:62" s="23" customFormat="1">
      <c r="A482" s="24"/>
      <c r="BJ482" s="24"/>
    </row>
    <row r="483" spans="1:62" s="23" customFormat="1">
      <c r="A483" s="24"/>
      <c r="BJ483" s="24"/>
    </row>
    <row r="484" spans="1:62" s="23" customFormat="1">
      <c r="A484" s="24"/>
      <c r="BJ484" s="24"/>
    </row>
    <row r="485" spans="1:62" s="23" customFormat="1">
      <c r="A485" s="24"/>
      <c r="BJ485" s="24"/>
    </row>
    <row r="486" spans="1:62" s="23" customFormat="1">
      <c r="A486" s="24"/>
      <c r="BJ486" s="24"/>
    </row>
    <row r="487" spans="1:62" s="23" customFormat="1">
      <c r="A487" s="24"/>
      <c r="BJ487" s="24"/>
    </row>
    <row r="488" spans="1:62" s="23" customFormat="1">
      <c r="A488" s="24"/>
      <c r="BJ488" s="24"/>
    </row>
    <row r="489" spans="1:62" s="23" customFormat="1">
      <c r="A489" s="24"/>
      <c r="BJ489" s="24"/>
    </row>
    <row r="490" spans="1:62" s="23" customFormat="1">
      <c r="A490" s="24"/>
      <c r="BJ490" s="24"/>
    </row>
    <row r="491" spans="1:62" s="23" customFormat="1">
      <c r="A491" s="24"/>
      <c r="BJ491" s="24"/>
    </row>
    <row r="492" spans="1:62" s="23" customFormat="1">
      <c r="A492" s="24"/>
      <c r="BJ492" s="24"/>
    </row>
    <row r="493" spans="1:62" s="23" customFormat="1">
      <c r="A493" s="24"/>
      <c r="BJ493" s="24"/>
    </row>
    <row r="494" spans="1:62" s="23" customFormat="1">
      <c r="A494" s="24"/>
      <c r="BJ494" s="24"/>
    </row>
    <row r="495" spans="1:62" s="23" customFormat="1">
      <c r="A495" s="24"/>
      <c r="BJ495" s="24"/>
    </row>
    <row r="496" spans="1:62" s="23" customFormat="1">
      <c r="A496" s="24"/>
      <c r="BJ496" s="24"/>
    </row>
    <row r="497" spans="1:62" s="23" customFormat="1">
      <c r="A497" s="24"/>
      <c r="BJ497" s="24"/>
    </row>
    <row r="498" spans="1:62" s="23" customFormat="1">
      <c r="A498" s="24"/>
      <c r="BJ498" s="24"/>
    </row>
    <row r="499" spans="1:62" s="23" customFormat="1">
      <c r="A499" s="24"/>
      <c r="BJ499" s="24"/>
    </row>
    <row r="500" spans="1:62" s="23" customFormat="1">
      <c r="A500" s="24"/>
      <c r="BJ500" s="24"/>
    </row>
    <row r="501" spans="1:62" s="23" customFormat="1">
      <c r="A501" s="24"/>
      <c r="BJ501" s="24"/>
    </row>
    <row r="502" spans="1:62" s="23" customFormat="1">
      <c r="A502" s="24"/>
      <c r="BJ502" s="24"/>
    </row>
    <row r="503" spans="1:62" s="23" customFormat="1">
      <c r="A503" s="24"/>
      <c r="BJ503" s="24"/>
    </row>
    <row r="504" spans="1:62" s="23" customFormat="1">
      <c r="A504" s="24"/>
      <c r="BJ504" s="24"/>
    </row>
    <row r="505" spans="1:62" s="23" customFormat="1">
      <c r="A505" s="24"/>
      <c r="BJ505" s="24"/>
    </row>
    <row r="506" spans="1:62" s="23" customFormat="1">
      <c r="A506" s="24"/>
      <c r="BJ506" s="24"/>
    </row>
    <row r="507" spans="1:62" s="23" customFormat="1">
      <c r="A507" s="24"/>
      <c r="BJ507" s="24"/>
    </row>
    <row r="508" spans="1:62" s="23" customFormat="1">
      <c r="A508" s="24"/>
      <c r="BJ508" s="24"/>
    </row>
    <row r="509" spans="1:62" s="23" customFormat="1">
      <c r="A509" s="24"/>
      <c r="BJ509" s="24"/>
    </row>
    <row r="510" spans="1:62" s="23" customFormat="1">
      <c r="A510" s="24"/>
      <c r="BJ510" s="24"/>
    </row>
    <row r="511" spans="1:62" s="23" customFormat="1">
      <c r="A511" s="24"/>
      <c r="BJ511" s="24"/>
    </row>
    <row r="512" spans="1:62" s="23" customFormat="1">
      <c r="A512" s="24"/>
      <c r="BJ512" s="24"/>
    </row>
    <row r="513" spans="1:62" s="23" customFormat="1">
      <c r="A513" s="24"/>
      <c r="BJ513" s="24"/>
    </row>
    <row r="514" spans="1:62" s="23" customFormat="1">
      <c r="A514" s="24"/>
      <c r="BJ514" s="24"/>
    </row>
    <row r="515" spans="1:62" s="23" customFormat="1">
      <c r="A515" s="24"/>
      <c r="BJ515" s="24"/>
    </row>
    <row r="516" spans="1:62" s="23" customFormat="1">
      <c r="A516" s="24"/>
      <c r="BJ516" s="24"/>
    </row>
    <row r="517" spans="1:62" s="23" customFormat="1">
      <c r="A517" s="24"/>
      <c r="BJ517" s="24"/>
    </row>
    <row r="518" spans="1:62" s="23" customFormat="1">
      <c r="A518" s="24"/>
      <c r="BJ518" s="24"/>
    </row>
    <row r="519" spans="1:62" s="23" customFormat="1">
      <c r="A519" s="24"/>
      <c r="BJ519" s="24"/>
    </row>
    <row r="520" spans="1:62" s="23" customFormat="1">
      <c r="A520" s="24"/>
      <c r="BJ520" s="24"/>
    </row>
    <row r="521" spans="1:62" s="23" customFormat="1">
      <c r="A521" s="24"/>
      <c r="BJ521" s="24"/>
    </row>
    <row r="522" spans="1:62" s="23" customFormat="1">
      <c r="A522" s="24"/>
      <c r="BJ522" s="24"/>
    </row>
    <row r="523" spans="1:62" s="23" customFormat="1">
      <c r="A523" s="24"/>
      <c r="BJ523" s="24"/>
    </row>
    <row r="524" spans="1:62" s="23" customFormat="1">
      <c r="A524" s="24"/>
      <c r="BJ524" s="24"/>
    </row>
    <row r="525" spans="1:62" s="23" customFormat="1">
      <c r="A525" s="24"/>
      <c r="BJ525" s="24"/>
    </row>
    <row r="526" spans="1:62" s="23" customFormat="1">
      <c r="A526" s="24"/>
      <c r="BJ526" s="24"/>
    </row>
    <row r="527" spans="1:62" s="23" customFormat="1">
      <c r="A527" s="24"/>
      <c r="BJ527" s="24"/>
    </row>
    <row r="528" spans="1:62" s="23" customFormat="1">
      <c r="A528" s="24"/>
      <c r="BJ528" s="24"/>
    </row>
    <row r="529" spans="1:62" s="23" customFormat="1">
      <c r="A529" s="24"/>
      <c r="BJ529" s="24"/>
    </row>
    <row r="530" spans="1:62" s="23" customFormat="1">
      <c r="A530" s="24"/>
      <c r="BJ530" s="24"/>
    </row>
    <row r="531" spans="1:62" s="23" customFormat="1">
      <c r="A531" s="24"/>
      <c r="BJ531" s="24"/>
    </row>
    <row r="532" spans="1:62" s="23" customFormat="1">
      <c r="A532" s="24"/>
      <c r="BJ532" s="24"/>
    </row>
    <row r="533" spans="1:62" s="23" customFormat="1">
      <c r="A533" s="24"/>
      <c r="BJ533" s="24"/>
    </row>
    <row r="534" spans="1:62" s="23" customFormat="1">
      <c r="A534" s="24"/>
      <c r="BJ534" s="24"/>
    </row>
    <row r="535" spans="1:62" s="23" customFormat="1">
      <c r="A535" s="24"/>
      <c r="BJ535" s="24"/>
    </row>
    <row r="536" spans="1:62" s="23" customFormat="1">
      <c r="A536" s="24"/>
      <c r="BJ536" s="24"/>
    </row>
    <row r="537" spans="1:62" s="23" customFormat="1">
      <c r="A537" s="24"/>
      <c r="BJ537" s="24"/>
    </row>
    <row r="538" spans="1:62" s="23" customFormat="1">
      <c r="A538" s="24"/>
      <c r="BJ538" s="24"/>
    </row>
    <row r="539" spans="1:62" s="23" customFormat="1">
      <c r="A539" s="24"/>
      <c r="BJ539" s="24"/>
    </row>
    <row r="540" spans="1:62" s="23" customFormat="1">
      <c r="A540" s="24"/>
      <c r="BJ540" s="24"/>
    </row>
    <row r="541" spans="1:62" s="23" customFormat="1">
      <c r="A541" s="24"/>
      <c r="BJ541" s="24"/>
    </row>
    <row r="542" spans="1:62" s="23" customFormat="1">
      <c r="A542" s="24"/>
      <c r="BJ542" s="24"/>
    </row>
    <row r="543" spans="1:62" s="23" customFormat="1">
      <c r="A543" s="24"/>
      <c r="BJ543" s="24"/>
    </row>
    <row r="544" spans="1:62" s="23" customFormat="1">
      <c r="A544" s="24"/>
      <c r="BJ544" s="24"/>
    </row>
    <row r="545" spans="1:62" s="23" customFormat="1">
      <c r="A545" s="24"/>
      <c r="BJ545" s="24"/>
    </row>
    <row r="546" spans="1:62" s="23" customFormat="1">
      <c r="A546" s="24"/>
      <c r="BJ546" s="24"/>
    </row>
    <row r="547" spans="1:62" s="23" customFormat="1">
      <c r="A547" s="24"/>
      <c r="BJ547" s="24"/>
    </row>
    <row r="548" spans="1:62" s="23" customFormat="1">
      <c r="A548" s="24"/>
      <c r="BJ548" s="24"/>
    </row>
    <row r="549" spans="1:62" s="23" customFormat="1">
      <c r="A549" s="24"/>
      <c r="BJ549" s="24"/>
    </row>
    <row r="550" spans="1:62" s="23" customFormat="1">
      <c r="A550" s="24"/>
      <c r="BJ550" s="24"/>
    </row>
    <row r="551" spans="1:62" s="23" customFormat="1">
      <c r="A551" s="24"/>
      <c r="BJ551" s="24"/>
    </row>
    <row r="552" spans="1:62" s="23" customFormat="1">
      <c r="A552" s="24"/>
      <c r="BJ552" s="24"/>
    </row>
    <row r="553" spans="1:62" s="23" customFormat="1">
      <c r="A553" s="24"/>
      <c r="BJ553" s="24"/>
    </row>
    <row r="554" spans="1:62" s="23" customFormat="1">
      <c r="A554" s="24"/>
      <c r="BJ554" s="24"/>
    </row>
    <row r="555" spans="1:62" s="23" customFormat="1">
      <c r="A555" s="24"/>
      <c r="BJ555" s="24"/>
    </row>
    <row r="556" spans="1:62" s="23" customFormat="1">
      <c r="A556" s="24"/>
      <c r="BJ556" s="24"/>
    </row>
    <row r="557" spans="1:62" s="23" customFormat="1">
      <c r="A557" s="24"/>
      <c r="BJ557" s="24"/>
    </row>
    <row r="558" spans="1:62" s="23" customFormat="1">
      <c r="A558" s="24"/>
      <c r="BJ558" s="24"/>
    </row>
    <row r="559" spans="1:62" s="23" customFormat="1">
      <c r="A559" s="24"/>
      <c r="BJ559" s="24"/>
    </row>
    <row r="560" spans="1:62" s="23" customFormat="1">
      <c r="A560" s="24"/>
      <c r="BJ560" s="24"/>
    </row>
    <row r="561" spans="1:62" s="23" customFormat="1">
      <c r="A561" s="24"/>
      <c r="BJ561" s="24"/>
    </row>
    <row r="562" spans="1:62" s="23" customFormat="1">
      <c r="A562" s="24"/>
      <c r="BJ562" s="24"/>
    </row>
    <row r="563" spans="1:62" s="23" customFormat="1">
      <c r="A563" s="24"/>
      <c r="BJ563" s="24"/>
    </row>
    <row r="564" spans="1:62" s="23" customFormat="1">
      <c r="A564" s="24"/>
      <c r="BJ564" s="24"/>
    </row>
    <row r="565" spans="1:62" s="23" customFormat="1">
      <c r="A565" s="24"/>
      <c r="BJ565" s="24"/>
    </row>
    <row r="566" spans="1:62" s="23" customFormat="1">
      <c r="A566" s="24"/>
      <c r="BJ566" s="24"/>
    </row>
    <row r="567" spans="1:62" s="23" customFormat="1">
      <c r="A567" s="24"/>
      <c r="BJ567" s="24"/>
    </row>
    <row r="568" spans="1:62" s="23" customFormat="1">
      <c r="A568" s="24"/>
      <c r="BJ568" s="24"/>
    </row>
    <row r="569" spans="1:62" s="23" customFormat="1">
      <c r="A569" s="24"/>
      <c r="BJ569" s="24"/>
    </row>
    <row r="570" spans="1:62" s="23" customFormat="1">
      <c r="A570" s="24"/>
      <c r="BJ570" s="24"/>
    </row>
    <row r="571" spans="1:62" s="23" customFormat="1">
      <c r="A571" s="24"/>
      <c r="BJ571" s="24"/>
    </row>
    <row r="572" spans="1:62" s="23" customFormat="1">
      <c r="A572" s="24"/>
      <c r="BJ572" s="24"/>
    </row>
    <row r="573" spans="1:62" s="23" customFormat="1">
      <c r="A573" s="24"/>
      <c r="BJ573" s="24"/>
    </row>
    <row r="574" spans="1:62" s="23" customFormat="1">
      <c r="A574" s="24"/>
      <c r="BJ574" s="24"/>
    </row>
    <row r="575" spans="1:62" s="23" customFormat="1">
      <c r="A575" s="24"/>
      <c r="BJ575" s="24"/>
    </row>
    <row r="576" spans="1:62" s="23" customFormat="1">
      <c r="A576" s="24"/>
      <c r="BJ576" s="24"/>
    </row>
    <row r="577" spans="1:62" s="23" customFormat="1">
      <c r="A577" s="24"/>
      <c r="BJ577" s="24"/>
    </row>
    <row r="578" spans="1:62" s="23" customFormat="1">
      <c r="A578" s="24"/>
      <c r="BJ578" s="24"/>
    </row>
    <row r="579" spans="1:62" s="23" customFormat="1">
      <c r="A579" s="24"/>
      <c r="BJ579" s="24"/>
    </row>
    <row r="580" spans="1:62" s="23" customFormat="1">
      <c r="A580" s="24"/>
      <c r="BJ580" s="24"/>
    </row>
    <row r="581" spans="1:62" s="23" customFormat="1">
      <c r="A581" s="24"/>
      <c r="BJ581" s="24"/>
    </row>
    <row r="582" spans="1:62" s="23" customFormat="1">
      <c r="A582" s="24"/>
      <c r="BJ582" s="24"/>
    </row>
    <row r="583" spans="1:62" s="23" customFormat="1">
      <c r="A583" s="24"/>
      <c r="BJ583" s="24"/>
    </row>
    <row r="584" spans="1:62" s="23" customFormat="1">
      <c r="A584" s="24"/>
      <c r="BJ584" s="24"/>
    </row>
    <row r="585" spans="1:62" s="23" customFormat="1">
      <c r="A585" s="24"/>
      <c r="BJ585" s="24"/>
    </row>
    <row r="586" spans="1:62" s="23" customFormat="1">
      <c r="A586" s="24"/>
      <c r="BJ586" s="24"/>
    </row>
    <row r="587" spans="1:62" s="23" customFormat="1">
      <c r="A587" s="24"/>
      <c r="BJ587" s="24"/>
    </row>
    <row r="588" spans="1:62" s="23" customFormat="1">
      <c r="A588" s="24"/>
      <c r="BJ588" s="24"/>
    </row>
    <row r="589" spans="1:62" s="23" customFormat="1">
      <c r="A589" s="24"/>
      <c r="BJ589" s="24"/>
    </row>
    <row r="590" spans="1:62" s="23" customFormat="1">
      <c r="A590" s="24"/>
      <c r="BJ590" s="24"/>
    </row>
    <row r="591" spans="1:62" s="23" customFormat="1">
      <c r="A591" s="24"/>
      <c r="BJ591" s="24"/>
    </row>
    <row r="592" spans="1:62" s="23" customFormat="1">
      <c r="A592" s="24"/>
      <c r="BJ592" s="24"/>
    </row>
    <row r="593" spans="1:62" s="23" customFormat="1">
      <c r="A593" s="24"/>
      <c r="BJ593" s="24"/>
    </row>
    <row r="594" spans="1:62" s="23" customFormat="1">
      <c r="A594" s="24"/>
      <c r="BJ594" s="24"/>
    </row>
    <row r="595" spans="1:62" s="23" customFormat="1">
      <c r="A595" s="24"/>
      <c r="BJ595" s="24"/>
    </row>
    <row r="596" spans="1:62" s="23" customFormat="1">
      <c r="A596" s="24"/>
      <c r="BJ596" s="24"/>
    </row>
    <row r="597" spans="1:62" s="23" customFormat="1">
      <c r="A597" s="24"/>
      <c r="BJ597" s="24"/>
    </row>
    <row r="598" spans="1:62" s="23" customFormat="1">
      <c r="A598" s="24"/>
      <c r="BJ598" s="24"/>
    </row>
    <row r="599" spans="1:62" s="23" customFormat="1">
      <c r="A599" s="24"/>
      <c r="BJ599" s="24"/>
    </row>
    <row r="600" spans="1:62" s="23" customFormat="1">
      <c r="A600" s="24"/>
      <c r="BJ600" s="24"/>
    </row>
    <row r="601" spans="1:62" s="23" customFormat="1">
      <c r="A601" s="24"/>
      <c r="BJ601" s="24"/>
    </row>
    <row r="602" spans="1:62" s="23" customFormat="1">
      <c r="A602" s="24"/>
      <c r="BJ602" s="24"/>
    </row>
    <row r="603" spans="1:62" s="23" customFormat="1">
      <c r="A603" s="24"/>
      <c r="BJ603" s="24"/>
    </row>
    <row r="604" spans="1:62" s="23" customFormat="1">
      <c r="A604" s="24"/>
      <c r="BJ604" s="24"/>
    </row>
    <row r="605" spans="1:62" s="23" customFormat="1">
      <c r="A605" s="24"/>
      <c r="BJ605" s="24"/>
    </row>
    <row r="606" spans="1:62" s="23" customFormat="1">
      <c r="A606" s="24"/>
      <c r="BJ606" s="24"/>
    </row>
    <row r="607" spans="1:62" s="23" customFormat="1">
      <c r="A607" s="24"/>
      <c r="BJ607" s="24"/>
    </row>
    <row r="608" spans="1:62" s="23" customFormat="1">
      <c r="A608" s="24"/>
      <c r="BJ608" s="24"/>
    </row>
    <row r="609" spans="1:62" s="23" customFormat="1">
      <c r="A609" s="24"/>
      <c r="BJ609" s="24"/>
    </row>
    <row r="610" spans="1:62" s="23" customFormat="1">
      <c r="A610" s="24"/>
      <c r="BJ610" s="24"/>
    </row>
    <row r="611" spans="1:62" s="23" customFormat="1">
      <c r="A611" s="24"/>
      <c r="BJ611" s="24"/>
    </row>
    <row r="612" spans="1:62" s="23" customFormat="1">
      <c r="A612" s="24"/>
      <c r="BJ612" s="24"/>
    </row>
    <row r="613" spans="1:62" s="23" customFormat="1">
      <c r="A613" s="24"/>
      <c r="BJ613" s="24"/>
    </row>
    <row r="614" spans="1:62" s="23" customFormat="1">
      <c r="A614" s="24"/>
      <c r="BJ614" s="24"/>
    </row>
    <row r="615" spans="1:62" s="23" customFormat="1">
      <c r="A615" s="24"/>
      <c r="BJ615" s="24"/>
    </row>
    <row r="616" spans="1:62" s="23" customFormat="1">
      <c r="A616" s="24"/>
      <c r="BJ616" s="24"/>
    </row>
    <row r="617" spans="1:62" s="23" customFormat="1">
      <c r="A617" s="24"/>
      <c r="BJ617" s="24"/>
    </row>
    <row r="618" spans="1:62" s="23" customFormat="1">
      <c r="A618" s="24"/>
      <c r="BJ618" s="24"/>
    </row>
    <row r="619" spans="1:62" s="23" customFormat="1">
      <c r="A619" s="24"/>
      <c r="BJ619" s="24"/>
    </row>
    <row r="620" spans="1:62" s="23" customFormat="1">
      <c r="A620" s="24"/>
      <c r="BJ620" s="24"/>
    </row>
    <row r="621" spans="1:62" s="23" customFormat="1">
      <c r="A621" s="24"/>
      <c r="BJ621" s="24"/>
    </row>
    <row r="622" spans="1:62" s="23" customFormat="1">
      <c r="A622" s="24"/>
      <c r="BJ622" s="24"/>
    </row>
    <row r="623" spans="1:62" s="23" customFormat="1">
      <c r="A623" s="24"/>
      <c r="BJ623" s="24"/>
    </row>
    <row r="624" spans="1:62" s="23" customFormat="1">
      <c r="A624" s="24"/>
      <c r="BJ624" s="24"/>
    </row>
    <row r="625" spans="1:62" s="23" customFormat="1">
      <c r="A625" s="24"/>
      <c r="BJ625" s="24"/>
    </row>
    <row r="626" spans="1:62" s="23" customFormat="1">
      <c r="A626" s="24"/>
      <c r="BJ626" s="24"/>
    </row>
    <row r="627" spans="1:62" s="23" customFormat="1">
      <c r="A627" s="24"/>
      <c r="BJ627" s="24"/>
    </row>
    <row r="628" spans="1:62" s="23" customFormat="1">
      <c r="A628" s="24"/>
      <c r="BJ628" s="24"/>
    </row>
    <row r="629" spans="1:62" s="23" customFormat="1">
      <c r="A629" s="24"/>
      <c r="BJ629" s="24"/>
    </row>
    <row r="630" spans="1:62" s="23" customFormat="1">
      <c r="A630" s="24"/>
      <c r="BJ630" s="24"/>
    </row>
    <row r="631" spans="1:62" s="23" customFormat="1">
      <c r="A631" s="24"/>
      <c r="BJ631" s="24"/>
    </row>
    <row r="632" spans="1:62" s="23" customFormat="1">
      <c r="A632" s="24"/>
      <c r="BJ632" s="24"/>
    </row>
    <row r="633" spans="1:62" s="23" customFormat="1">
      <c r="A633" s="24"/>
      <c r="BJ633" s="24"/>
    </row>
    <row r="634" spans="1:62" s="23" customFormat="1">
      <c r="A634" s="24"/>
      <c r="BJ634" s="24"/>
    </row>
    <row r="635" spans="1:62" s="23" customFormat="1">
      <c r="A635" s="24"/>
      <c r="BJ635" s="24"/>
    </row>
    <row r="636" spans="1:62" s="23" customFormat="1">
      <c r="A636" s="24"/>
      <c r="BJ636" s="24"/>
    </row>
    <row r="637" spans="1:62" s="23" customFormat="1">
      <c r="A637" s="24"/>
      <c r="BJ637" s="24"/>
    </row>
    <row r="638" spans="1:62" s="23" customFormat="1">
      <c r="A638" s="24"/>
      <c r="BJ638" s="24"/>
    </row>
    <row r="639" spans="1:62" s="23" customFormat="1">
      <c r="A639" s="24"/>
      <c r="BJ639" s="24"/>
    </row>
    <row r="640" spans="1:62" s="23" customFormat="1">
      <c r="A640" s="24"/>
      <c r="BJ640" s="24"/>
    </row>
    <row r="641" spans="1:62" s="23" customFormat="1">
      <c r="A641" s="24"/>
      <c r="BJ641" s="24"/>
    </row>
    <row r="642" spans="1:62" s="23" customFormat="1">
      <c r="A642" s="24"/>
      <c r="BJ642" s="24"/>
    </row>
    <row r="643" spans="1:62" s="23" customFormat="1">
      <c r="A643" s="24"/>
      <c r="BJ643" s="24"/>
    </row>
    <row r="644" spans="1:62" s="23" customFormat="1">
      <c r="A644" s="24"/>
      <c r="BJ644" s="24"/>
    </row>
    <row r="645" spans="1:62" s="23" customFormat="1">
      <c r="A645" s="24"/>
      <c r="BJ645" s="24"/>
    </row>
    <row r="646" spans="1:62" s="23" customFormat="1">
      <c r="A646" s="24"/>
      <c r="BJ646" s="24"/>
    </row>
    <row r="647" spans="1:62" s="23" customFormat="1">
      <c r="A647" s="24"/>
      <c r="BJ647" s="24"/>
    </row>
    <row r="648" spans="1:62" s="23" customFormat="1">
      <c r="A648" s="24"/>
      <c r="BJ648" s="24"/>
    </row>
    <row r="649" spans="1:62" s="23" customFormat="1">
      <c r="A649" s="24"/>
      <c r="BJ649" s="24"/>
    </row>
    <row r="650" spans="1:62" s="23" customFormat="1">
      <c r="A650" s="24"/>
      <c r="BJ650" s="24"/>
    </row>
    <row r="651" spans="1:62" s="23" customFormat="1">
      <c r="A651" s="24"/>
      <c r="BJ651" s="24"/>
    </row>
    <row r="652" spans="1:62" s="23" customFormat="1">
      <c r="A652" s="24"/>
      <c r="BJ652" s="24"/>
    </row>
    <row r="653" spans="1:62" s="23" customFormat="1">
      <c r="A653" s="24"/>
      <c r="BJ653" s="24"/>
    </row>
    <row r="654" spans="1:62" s="23" customFormat="1">
      <c r="A654" s="24"/>
      <c r="BJ654" s="24"/>
    </row>
    <row r="655" spans="1:62" s="23" customFormat="1">
      <c r="A655" s="24"/>
      <c r="BJ655" s="24"/>
    </row>
    <row r="656" spans="1:62" s="23" customFormat="1">
      <c r="A656" s="24"/>
      <c r="BJ656" s="24"/>
    </row>
    <row r="657" spans="1:62" s="23" customFormat="1">
      <c r="A657" s="24"/>
      <c r="BJ657" s="24"/>
    </row>
    <row r="658" spans="1:62" s="23" customFormat="1">
      <c r="A658" s="24"/>
      <c r="BJ658" s="24"/>
    </row>
    <row r="659" spans="1:62" s="23" customFormat="1">
      <c r="A659" s="24"/>
      <c r="BJ659" s="24"/>
    </row>
    <row r="660" spans="1:62" s="23" customFormat="1">
      <c r="A660" s="24"/>
      <c r="BJ660" s="24"/>
    </row>
    <row r="661" spans="1:62" s="23" customFormat="1">
      <c r="A661" s="24"/>
      <c r="BJ661" s="24"/>
    </row>
    <row r="662" spans="1:62" s="23" customFormat="1">
      <c r="A662" s="24"/>
      <c r="BJ662" s="24"/>
    </row>
    <row r="663" spans="1:62" s="23" customFormat="1">
      <c r="A663" s="24"/>
      <c r="BJ663" s="24"/>
    </row>
    <row r="664" spans="1:62" s="23" customFormat="1">
      <c r="A664" s="24"/>
      <c r="BJ664" s="24"/>
    </row>
    <row r="665" spans="1:62" s="23" customFormat="1">
      <c r="A665" s="24"/>
      <c r="BJ665" s="24"/>
    </row>
    <row r="666" spans="1:62" s="23" customFormat="1">
      <c r="A666" s="24"/>
      <c r="BJ666" s="24"/>
    </row>
    <row r="667" spans="1:62" s="23" customFormat="1">
      <c r="A667" s="24"/>
      <c r="BJ667" s="24"/>
    </row>
    <row r="668" spans="1:62" s="23" customFormat="1">
      <c r="A668" s="24"/>
      <c r="BJ668" s="24"/>
    </row>
    <row r="669" spans="1:62" s="23" customFormat="1">
      <c r="A669" s="24"/>
      <c r="BJ669" s="24"/>
    </row>
    <row r="670" spans="1:62" s="23" customFormat="1">
      <c r="A670" s="24"/>
      <c r="BJ670" s="24"/>
    </row>
    <row r="671" spans="1:62" s="23" customFormat="1">
      <c r="A671" s="24"/>
      <c r="BJ671" s="24"/>
    </row>
    <row r="672" spans="1:62" s="23" customFormat="1">
      <c r="A672" s="24"/>
      <c r="BJ672" s="24"/>
    </row>
    <row r="673" spans="1:62" s="23" customFormat="1">
      <c r="A673" s="24"/>
      <c r="BJ673" s="24"/>
    </row>
    <row r="674" spans="1:62" s="23" customFormat="1">
      <c r="A674" s="24"/>
      <c r="BJ674" s="24"/>
    </row>
    <row r="675" spans="1:62" s="23" customFormat="1">
      <c r="A675" s="24"/>
      <c r="BJ675" s="24"/>
    </row>
    <row r="676" spans="1:62" s="23" customFormat="1">
      <c r="A676" s="24"/>
      <c r="BJ676" s="24"/>
    </row>
    <row r="677" spans="1:62" s="23" customFormat="1">
      <c r="A677" s="24"/>
      <c r="BJ677" s="24"/>
    </row>
    <row r="678" spans="1:62" s="23" customFormat="1">
      <c r="A678" s="24"/>
      <c r="BJ678" s="24"/>
    </row>
    <row r="679" spans="1:62" s="23" customFormat="1">
      <c r="A679" s="24"/>
      <c r="BJ679" s="24"/>
    </row>
    <row r="680" spans="1:62" s="23" customFormat="1">
      <c r="A680" s="24"/>
      <c r="BJ680" s="24"/>
    </row>
    <row r="681" spans="1:62" s="23" customFormat="1">
      <c r="A681" s="24"/>
      <c r="BJ681" s="24"/>
    </row>
    <row r="682" spans="1:62" s="23" customFormat="1">
      <c r="A682" s="24"/>
      <c r="BJ682" s="24"/>
    </row>
    <row r="683" spans="1:62" s="23" customFormat="1">
      <c r="A683" s="24"/>
      <c r="BJ683" s="24"/>
    </row>
    <row r="684" spans="1:62" s="23" customFormat="1">
      <c r="A684" s="24"/>
      <c r="BJ684" s="24"/>
    </row>
    <row r="685" spans="1:62" s="23" customFormat="1">
      <c r="A685" s="24"/>
      <c r="BJ685" s="24"/>
    </row>
    <row r="686" spans="1:62" s="23" customFormat="1">
      <c r="A686" s="24"/>
      <c r="BJ686" s="24"/>
    </row>
    <row r="687" spans="1:62" s="23" customFormat="1">
      <c r="A687" s="24"/>
      <c r="BJ687" s="24"/>
    </row>
    <row r="688" spans="1:62" s="23" customFormat="1">
      <c r="A688" s="24"/>
      <c r="BJ688" s="24"/>
    </row>
    <row r="689" spans="1:62" s="23" customFormat="1">
      <c r="A689" s="24"/>
      <c r="BJ689" s="24"/>
    </row>
    <row r="690" spans="1:62" s="23" customFormat="1">
      <c r="A690" s="24"/>
      <c r="BJ690" s="24"/>
    </row>
    <row r="691" spans="1:62" s="23" customFormat="1">
      <c r="A691" s="24"/>
      <c r="BJ691" s="24"/>
    </row>
    <row r="692" spans="1:62" s="23" customFormat="1">
      <c r="A692" s="24"/>
      <c r="BJ692" s="24"/>
    </row>
    <row r="693" spans="1:62" s="23" customFormat="1">
      <c r="A693" s="24"/>
      <c r="BJ693" s="24"/>
    </row>
    <row r="694" spans="1:62" s="23" customFormat="1">
      <c r="A694" s="24"/>
      <c r="BJ694" s="24"/>
    </row>
    <row r="695" spans="1:62" s="23" customFormat="1">
      <c r="A695" s="24"/>
      <c r="BJ695" s="24"/>
    </row>
    <row r="696" spans="1:62" s="23" customFormat="1">
      <c r="A696" s="24"/>
      <c r="BJ696" s="24"/>
    </row>
    <row r="697" spans="1:62" s="23" customFormat="1">
      <c r="A697" s="24"/>
      <c r="BJ697" s="24"/>
    </row>
    <row r="698" spans="1:62" s="23" customFormat="1">
      <c r="A698" s="24"/>
      <c r="BJ698" s="24"/>
    </row>
    <row r="699" spans="1:62" s="23" customFormat="1">
      <c r="A699" s="24"/>
      <c r="BJ699" s="24"/>
    </row>
    <row r="700" spans="1:62" s="23" customFormat="1">
      <c r="A700" s="24"/>
      <c r="BJ700" s="24"/>
    </row>
    <row r="701" spans="1:62" s="23" customFormat="1">
      <c r="A701" s="24"/>
      <c r="BJ701" s="24"/>
    </row>
    <row r="702" spans="1:62" s="23" customFormat="1">
      <c r="A702" s="24"/>
      <c r="BJ702" s="24"/>
    </row>
    <row r="703" spans="1:62" s="23" customFormat="1">
      <c r="A703" s="24"/>
      <c r="BJ703" s="24"/>
    </row>
    <row r="704" spans="1:62" s="23" customFormat="1">
      <c r="A704" s="24"/>
      <c r="BJ704" s="24"/>
    </row>
    <row r="705" spans="1:62" s="23" customFormat="1">
      <c r="A705" s="24"/>
      <c r="BJ705" s="24"/>
    </row>
    <row r="706" spans="1:62" s="23" customFormat="1">
      <c r="A706" s="24"/>
      <c r="BJ706" s="24"/>
    </row>
    <row r="707" spans="1:62" s="23" customFormat="1">
      <c r="A707" s="24"/>
      <c r="BJ707" s="24"/>
    </row>
    <row r="708" spans="1:62" s="23" customFormat="1">
      <c r="A708" s="24"/>
      <c r="BJ708" s="24"/>
    </row>
    <row r="709" spans="1:62" s="23" customFormat="1">
      <c r="A709" s="24"/>
      <c r="BJ709" s="24"/>
    </row>
    <row r="710" spans="1:62" s="23" customFormat="1">
      <c r="A710" s="24"/>
      <c r="BJ710" s="24"/>
    </row>
    <row r="711" spans="1:62" s="23" customFormat="1">
      <c r="A711" s="24"/>
      <c r="BJ711" s="24"/>
    </row>
    <row r="712" spans="1:62" s="23" customFormat="1">
      <c r="A712" s="24"/>
      <c r="BJ712" s="24"/>
    </row>
    <row r="713" spans="1:62" s="23" customFormat="1">
      <c r="A713" s="24"/>
      <c r="BJ713" s="24"/>
    </row>
    <row r="714" spans="1:62" s="23" customFormat="1">
      <c r="A714" s="24"/>
      <c r="BJ714" s="24"/>
    </row>
    <row r="715" spans="1:62" s="23" customFormat="1">
      <c r="A715" s="24"/>
      <c r="BJ715" s="24"/>
    </row>
    <row r="716" spans="1:62" s="23" customFormat="1">
      <c r="A716" s="24"/>
      <c r="BJ716" s="24"/>
    </row>
    <row r="717" spans="1:62" s="23" customFormat="1">
      <c r="A717" s="24"/>
      <c r="BJ717" s="24"/>
    </row>
    <row r="718" spans="1:62" s="23" customFormat="1">
      <c r="A718" s="24"/>
      <c r="BJ718" s="24"/>
    </row>
    <row r="719" spans="1:62" s="23" customFormat="1">
      <c r="A719" s="24"/>
      <c r="BJ719" s="24"/>
    </row>
    <row r="720" spans="1:62" s="23" customFormat="1">
      <c r="A720" s="24"/>
      <c r="BJ720" s="24"/>
    </row>
    <row r="721" spans="1:62" s="23" customFormat="1">
      <c r="A721" s="24"/>
      <c r="BJ721" s="24"/>
    </row>
    <row r="722" spans="1:62" s="23" customFormat="1">
      <c r="A722" s="24"/>
      <c r="BJ722" s="24"/>
    </row>
    <row r="723" spans="1:62" s="23" customFormat="1">
      <c r="A723" s="24"/>
      <c r="BJ723" s="24"/>
    </row>
    <row r="724" spans="1:62" s="23" customFormat="1">
      <c r="A724" s="24"/>
      <c r="BJ724" s="24"/>
    </row>
    <row r="725" spans="1:62" s="23" customFormat="1">
      <c r="A725" s="24"/>
      <c r="BJ725" s="24"/>
    </row>
    <row r="726" spans="1:62" s="23" customFormat="1">
      <c r="A726" s="24"/>
      <c r="BJ726" s="24"/>
    </row>
    <row r="727" spans="1:62" s="23" customFormat="1">
      <c r="A727" s="24"/>
      <c r="BJ727" s="24"/>
    </row>
    <row r="728" spans="1:62" s="23" customFormat="1">
      <c r="A728" s="24"/>
      <c r="BJ728" s="24"/>
    </row>
    <row r="729" spans="1:62" s="23" customFormat="1">
      <c r="A729" s="24"/>
      <c r="BJ729" s="24"/>
    </row>
    <row r="730" spans="1:62" s="23" customFormat="1">
      <c r="A730" s="24"/>
      <c r="BJ730" s="24"/>
    </row>
    <row r="731" spans="1:62" s="23" customFormat="1">
      <c r="A731" s="24"/>
      <c r="BJ731" s="24"/>
    </row>
    <row r="732" spans="1:62" s="23" customFormat="1">
      <c r="A732" s="24"/>
      <c r="BJ732" s="24"/>
    </row>
    <row r="733" spans="1:62" s="23" customFormat="1">
      <c r="A733" s="24"/>
      <c r="BJ733" s="24"/>
    </row>
    <row r="734" spans="1:62" s="23" customFormat="1">
      <c r="A734" s="24"/>
      <c r="BJ734" s="24"/>
    </row>
    <row r="735" spans="1:62" s="23" customFormat="1">
      <c r="A735" s="24"/>
      <c r="BJ735" s="24"/>
    </row>
    <row r="736" spans="1:62" s="23" customFormat="1">
      <c r="A736" s="24"/>
      <c r="BJ736" s="24"/>
    </row>
    <row r="737" spans="1:62" s="23" customFormat="1">
      <c r="A737" s="24"/>
      <c r="BJ737" s="24"/>
    </row>
    <row r="738" spans="1:62" s="23" customFormat="1">
      <c r="A738" s="24"/>
      <c r="BJ738" s="24"/>
    </row>
    <row r="739" spans="1:62" s="23" customFormat="1">
      <c r="A739" s="24"/>
      <c r="BJ739" s="24"/>
    </row>
    <row r="740" spans="1:62" s="23" customFormat="1">
      <c r="A740" s="24"/>
      <c r="BJ740" s="24"/>
    </row>
    <row r="741" spans="1:62" s="23" customFormat="1">
      <c r="A741" s="24"/>
      <c r="BJ741" s="24"/>
    </row>
    <row r="742" spans="1:62" s="23" customFormat="1">
      <c r="A742" s="24"/>
      <c r="BJ742" s="24"/>
    </row>
    <row r="743" spans="1:62" s="23" customFormat="1">
      <c r="A743" s="24"/>
      <c r="BJ743" s="24"/>
    </row>
    <row r="744" spans="1:62" s="23" customFormat="1">
      <c r="A744" s="24"/>
      <c r="BJ744" s="24"/>
    </row>
    <row r="745" spans="1:62" s="23" customFormat="1">
      <c r="A745" s="24"/>
      <c r="BJ745" s="24"/>
    </row>
    <row r="746" spans="1:62" s="23" customFormat="1">
      <c r="A746" s="24"/>
      <c r="BJ746" s="24"/>
    </row>
    <row r="747" spans="1:62" s="23" customFormat="1">
      <c r="A747" s="24"/>
      <c r="BJ747" s="24"/>
    </row>
    <row r="748" spans="1:62" s="23" customFormat="1">
      <c r="A748" s="24"/>
      <c r="BJ748" s="24"/>
    </row>
    <row r="749" spans="1:62" s="23" customFormat="1">
      <c r="A749" s="24"/>
      <c r="BJ749" s="24"/>
    </row>
    <row r="750" spans="1:62" s="23" customFormat="1">
      <c r="A750" s="24"/>
      <c r="BJ750" s="24"/>
    </row>
    <row r="751" spans="1:62" s="23" customFormat="1">
      <c r="A751" s="24"/>
      <c r="BJ751" s="24"/>
    </row>
    <row r="752" spans="1:62" s="23" customFormat="1">
      <c r="A752" s="24"/>
      <c r="BJ752" s="24"/>
    </row>
    <row r="753" spans="1:62" s="23" customFormat="1">
      <c r="A753" s="24"/>
      <c r="BJ753" s="24"/>
    </row>
    <row r="754" spans="1:62" s="23" customFormat="1">
      <c r="A754" s="24"/>
      <c r="BJ754" s="24"/>
    </row>
    <row r="755" spans="1:62" s="23" customFormat="1">
      <c r="A755" s="24"/>
      <c r="BJ755" s="24"/>
    </row>
    <row r="756" spans="1:62" s="23" customFormat="1">
      <c r="A756" s="24"/>
      <c r="BJ756" s="24"/>
    </row>
    <row r="757" spans="1:62" s="23" customFormat="1">
      <c r="A757" s="24"/>
      <c r="BJ757" s="24"/>
    </row>
    <row r="758" spans="1:62" s="23" customFormat="1">
      <c r="A758" s="24"/>
      <c r="BJ758" s="24"/>
    </row>
    <row r="759" spans="1:62" s="23" customFormat="1">
      <c r="A759" s="24"/>
      <c r="BJ759" s="24"/>
    </row>
    <row r="760" spans="1:62" s="23" customFormat="1">
      <c r="A760" s="24"/>
      <c r="BJ760" s="24"/>
    </row>
    <row r="761" spans="1:62" s="23" customFormat="1">
      <c r="A761" s="24"/>
      <c r="BJ761" s="24"/>
    </row>
    <row r="762" spans="1:62" s="23" customFormat="1">
      <c r="A762" s="24"/>
      <c r="BJ762" s="24"/>
    </row>
    <row r="763" spans="1:62" s="23" customFormat="1">
      <c r="A763" s="24"/>
      <c r="BJ763" s="24"/>
    </row>
    <row r="764" spans="1:62" s="23" customFormat="1">
      <c r="A764" s="24"/>
      <c r="BJ764" s="24"/>
    </row>
    <row r="765" spans="1:62" s="23" customFormat="1">
      <c r="A765" s="24"/>
      <c r="BJ765" s="24"/>
    </row>
    <row r="766" spans="1:62" s="23" customFormat="1">
      <c r="A766" s="24"/>
      <c r="BJ766" s="24"/>
    </row>
    <row r="767" spans="1:62" s="23" customFormat="1">
      <c r="A767" s="24"/>
      <c r="BJ767" s="24"/>
    </row>
    <row r="768" spans="1:62" s="23" customFormat="1">
      <c r="A768" s="24"/>
      <c r="BJ768" s="24"/>
    </row>
    <row r="769" spans="1:62" s="23" customFormat="1">
      <c r="A769" s="24"/>
      <c r="BJ769" s="24"/>
    </row>
    <row r="770" spans="1:62" s="23" customFormat="1">
      <c r="A770" s="24"/>
      <c r="BJ770" s="24"/>
    </row>
    <row r="771" spans="1:62" s="23" customFormat="1">
      <c r="A771" s="24"/>
      <c r="BJ771" s="24"/>
    </row>
    <row r="772" spans="1:62" s="23" customFormat="1">
      <c r="A772" s="24"/>
      <c r="BJ772" s="24"/>
    </row>
    <row r="773" spans="1:62" s="23" customFormat="1">
      <c r="A773" s="24"/>
      <c r="BJ773" s="24"/>
    </row>
    <row r="774" spans="1:62" s="23" customFormat="1">
      <c r="A774" s="24"/>
      <c r="BJ774" s="24"/>
    </row>
    <row r="775" spans="1:62" s="23" customFormat="1">
      <c r="A775" s="24"/>
      <c r="BJ775" s="24"/>
    </row>
    <row r="776" spans="1:62" s="23" customFormat="1">
      <c r="A776" s="24"/>
      <c r="BJ776" s="24"/>
    </row>
    <row r="777" spans="1:62" s="23" customFormat="1">
      <c r="A777" s="24"/>
      <c r="BJ777" s="24"/>
    </row>
    <row r="778" spans="1:62" s="23" customFormat="1">
      <c r="A778" s="24"/>
      <c r="BJ778" s="24"/>
    </row>
    <row r="779" spans="1:62" s="23" customFormat="1">
      <c r="A779" s="24"/>
      <c r="BJ779" s="24"/>
    </row>
    <row r="780" spans="1:62" s="23" customFormat="1">
      <c r="A780" s="24"/>
      <c r="BJ780" s="24"/>
    </row>
    <row r="781" spans="1:62" s="23" customFormat="1">
      <c r="A781" s="24"/>
      <c r="BJ781" s="24"/>
    </row>
    <row r="782" spans="1:62" s="23" customFormat="1">
      <c r="A782" s="24"/>
      <c r="BJ782" s="24"/>
    </row>
    <row r="783" spans="1:62" s="23" customFormat="1">
      <c r="A783" s="24"/>
      <c r="BJ783" s="24"/>
    </row>
    <row r="784" spans="1:62" s="23" customFormat="1">
      <c r="A784" s="24"/>
      <c r="BJ784" s="24"/>
    </row>
    <row r="785" spans="1:62" s="23" customFormat="1">
      <c r="A785" s="24"/>
      <c r="BJ785" s="24"/>
    </row>
    <row r="786" spans="1:62" s="23" customFormat="1">
      <c r="A786" s="24"/>
      <c r="BJ786" s="24"/>
    </row>
    <row r="787" spans="1:62" s="23" customFormat="1">
      <c r="A787" s="24"/>
      <c r="BJ787" s="24"/>
    </row>
    <row r="788" spans="1:62" s="23" customFormat="1">
      <c r="A788" s="24"/>
      <c r="BJ788" s="24"/>
    </row>
    <row r="789" spans="1:62" s="23" customFormat="1">
      <c r="A789" s="24"/>
      <c r="BJ789" s="24"/>
    </row>
    <row r="790" spans="1:62" s="23" customFormat="1">
      <c r="A790" s="24"/>
      <c r="BJ790" s="24"/>
    </row>
    <row r="791" spans="1:62" s="23" customFormat="1">
      <c r="A791" s="24"/>
      <c r="BJ791" s="24"/>
    </row>
    <row r="792" spans="1:62" s="23" customFormat="1">
      <c r="A792" s="24"/>
      <c r="BJ792" s="24"/>
    </row>
    <row r="793" spans="1:62" s="23" customFormat="1">
      <c r="A793" s="24"/>
      <c r="BJ793" s="24"/>
    </row>
    <row r="794" spans="1:62" s="23" customFormat="1">
      <c r="A794" s="24"/>
      <c r="BJ794" s="24"/>
    </row>
    <row r="795" spans="1:62" s="23" customFormat="1">
      <c r="A795" s="24"/>
      <c r="BJ795" s="24"/>
    </row>
    <row r="796" spans="1:62" s="23" customFormat="1">
      <c r="A796" s="24"/>
      <c r="BJ796" s="24"/>
    </row>
    <row r="797" spans="1:62" s="23" customFormat="1">
      <c r="A797" s="24"/>
      <c r="BJ797" s="24"/>
    </row>
    <row r="798" spans="1:62" s="23" customFormat="1">
      <c r="A798" s="24"/>
      <c r="BJ798" s="24"/>
    </row>
    <row r="799" spans="1:62" s="23" customFormat="1">
      <c r="A799" s="24"/>
      <c r="BJ799" s="24"/>
    </row>
    <row r="800" spans="1:62" s="23" customFormat="1">
      <c r="A800" s="24"/>
      <c r="BJ800" s="24"/>
    </row>
    <row r="801" spans="1:62" s="23" customFormat="1">
      <c r="A801" s="24"/>
      <c r="BJ801" s="24"/>
    </row>
    <row r="802" spans="1:62" s="23" customFormat="1">
      <c r="A802" s="24"/>
      <c r="BJ802" s="24"/>
    </row>
    <row r="803" spans="1:62" s="23" customFormat="1">
      <c r="A803" s="24"/>
      <c r="BJ803" s="24"/>
    </row>
    <row r="804" spans="1:62" s="23" customFormat="1">
      <c r="A804" s="24"/>
      <c r="BJ804" s="24"/>
    </row>
    <row r="805" spans="1:62" s="23" customFormat="1">
      <c r="A805" s="24"/>
      <c r="BJ805" s="24"/>
    </row>
    <row r="806" spans="1:62" s="23" customFormat="1">
      <c r="A806" s="24"/>
      <c r="BJ806" s="24"/>
    </row>
    <row r="807" spans="1:62" s="23" customFormat="1">
      <c r="A807" s="24"/>
      <c r="BJ807" s="24"/>
    </row>
    <row r="808" spans="1:62" s="23" customFormat="1">
      <c r="A808" s="24"/>
      <c r="BJ808" s="24"/>
    </row>
    <row r="809" spans="1:62" s="23" customFormat="1">
      <c r="A809" s="24"/>
      <c r="BJ809" s="24"/>
    </row>
    <row r="810" spans="1:62" s="23" customFormat="1">
      <c r="A810" s="24"/>
      <c r="BJ810" s="24"/>
    </row>
    <row r="811" spans="1:62" s="23" customFormat="1">
      <c r="A811" s="24"/>
      <c r="BJ811" s="24"/>
    </row>
    <row r="812" spans="1:62" s="23" customFormat="1">
      <c r="A812" s="24"/>
      <c r="BJ812" s="24"/>
    </row>
    <row r="813" spans="1:62" s="23" customFormat="1">
      <c r="A813" s="24"/>
      <c r="BJ813" s="24"/>
    </row>
    <row r="814" spans="1:62" s="23" customFormat="1">
      <c r="A814" s="24"/>
      <c r="BJ814" s="24"/>
    </row>
    <row r="815" spans="1:62" s="23" customFormat="1">
      <c r="A815" s="24"/>
      <c r="BJ815" s="24"/>
    </row>
    <row r="816" spans="1:62" s="23" customFormat="1">
      <c r="A816" s="24"/>
      <c r="BJ816" s="24"/>
    </row>
    <row r="817" spans="1:62" s="23" customFormat="1">
      <c r="A817" s="24"/>
      <c r="BJ817" s="24"/>
    </row>
    <row r="818" spans="1:62" s="23" customFormat="1">
      <c r="A818" s="24"/>
      <c r="BJ818" s="24"/>
    </row>
    <row r="819" spans="1:62" s="23" customFormat="1">
      <c r="A819" s="24"/>
      <c r="BJ819" s="24"/>
    </row>
    <row r="820" spans="1:62" s="23" customFormat="1">
      <c r="A820" s="24"/>
      <c r="BJ820" s="24"/>
    </row>
    <row r="821" spans="1:62" s="23" customFormat="1">
      <c r="A821" s="24"/>
      <c r="BJ821" s="24"/>
    </row>
    <row r="822" spans="1:62" s="23" customFormat="1">
      <c r="A822" s="24"/>
      <c r="BJ822" s="24"/>
    </row>
    <row r="823" spans="1:62" s="23" customFormat="1">
      <c r="A823" s="24"/>
      <c r="BJ823" s="24"/>
    </row>
    <row r="824" spans="1:62" s="23" customFormat="1">
      <c r="A824" s="24"/>
      <c r="BJ824" s="24"/>
    </row>
    <row r="825" spans="1:62" s="23" customFormat="1">
      <c r="A825" s="24"/>
      <c r="BJ825" s="24"/>
    </row>
    <row r="826" spans="1:62" s="23" customFormat="1">
      <c r="A826" s="24"/>
      <c r="BJ826" s="24"/>
    </row>
    <row r="827" spans="1:62" s="23" customFormat="1">
      <c r="A827" s="24"/>
      <c r="BJ827" s="24"/>
    </row>
    <row r="828" spans="1:62" s="23" customFormat="1">
      <c r="A828" s="24"/>
      <c r="BJ828" s="24"/>
    </row>
    <row r="829" spans="1:62" s="23" customFormat="1">
      <c r="A829" s="24"/>
      <c r="BJ829" s="24"/>
    </row>
    <row r="830" spans="1:62" s="23" customFormat="1">
      <c r="A830" s="24"/>
      <c r="BJ830" s="24"/>
    </row>
    <row r="831" spans="1:62" s="23" customFormat="1">
      <c r="A831" s="24"/>
      <c r="BJ831" s="24"/>
    </row>
    <row r="832" spans="1:62" s="23" customFormat="1">
      <c r="A832" s="24"/>
      <c r="BJ832" s="24"/>
    </row>
    <row r="833" spans="1:62" s="23" customFormat="1">
      <c r="A833" s="24"/>
      <c r="BJ833" s="24"/>
    </row>
    <row r="834" spans="1:62" s="23" customFormat="1">
      <c r="A834" s="24"/>
      <c r="BJ834" s="24"/>
    </row>
    <row r="835" spans="1:62" s="23" customFormat="1">
      <c r="A835" s="24"/>
      <c r="BJ835" s="24"/>
    </row>
    <row r="836" spans="1:62" s="23" customFormat="1">
      <c r="A836" s="24"/>
      <c r="BJ836" s="24"/>
    </row>
    <row r="837" spans="1:62" s="23" customFormat="1">
      <c r="A837" s="24"/>
      <c r="BJ837" s="24"/>
    </row>
    <row r="838" spans="1:62" s="23" customFormat="1">
      <c r="A838" s="24"/>
      <c r="BJ838" s="24"/>
    </row>
    <row r="839" spans="1:62" s="23" customFormat="1">
      <c r="A839" s="24"/>
      <c r="BJ839" s="24"/>
    </row>
    <row r="840" spans="1:62" s="23" customFormat="1">
      <c r="A840" s="24"/>
      <c r="BJ840" s="24"/>
    </row>
    <row r="841" spans="1:62" s="23" customFormat="1">
      <c r="A841" s="24"/>
      <c r="BJ841" s="24"/>
    </row>
    <row r="842" spans="1:62" s="23" customFormat="1">
      <c r="A842" s="24"/>
      <c r="BJ842" s="24"/>
    </row>
    <row r="843" spans="1:62" s="23" customFormat="1">
      <c r="A843" s="24"/>
      <c r="BJ843" s="24"/>
    </row>
    <row r="844" spans="1:62" s="23" customFormat="1">
      <c r="A844" s="24"/>
      <c r="BJ844" s="24"/>
    </row>
    <row r="845" spans="1:62" s="23" customFormat="1">
      <c r="A845" s="24"/>
      <c r="BJ845" s="24"/>
    </row>
    <row r="846" spans="1:62" s="23" customFormat="1">
      <c r="A846" s="24"/>
      <c r="BJ846" s="24"/>
    </row>
    <row r="847" spans="1:62" s="23" customFormat="1">
      <c r="A847" s="24"/>
      <c r="BJ847" s="24"/>
    </row>
    <row r="848" spans="1:62" s="23" customFormat="1">
      <c r="A848" s="24"/>
      <c r="BJ848" s="24"/>
    </row>
    <row r="849" spans="1:62" s="23" customFormat="1">
      <c r="A849" s="24"/>
      <c r="BJ849" s="24"/>
    </row>
    <row r="850" spans="1:62" s="23" customFormat="1">
      <c r="A850" s="24"/>
      <c r="BJ850" s="24"/>
    </row>
    <row r="851" spans="1:62" s="23" customFormat="1">
      <c r="A851" s="24"/>
      <c r="BJ851" s="24"/>
    </row>
    <row r="852" spans="1:62" s="23" customFormat="1">
      <c r="A852" s="24"/>
      <c r="BJ852" s="24"/>
    </row>
    <row r="853" spans="1:62" s="23" customFormat="1">
      <c r="A853" s="24"/>
      <c r="BJ853" s="24"/>
    </row>
    <row r="854" spans="1:62" s="23" customFormat="1">
      <c r="A854" s="24"/>
      <c r="BJ854" s="24"/>
    </row>
    <row r="855" spans="1:62" s="23" customFormat="1">
      <c r="A855" s="24"/>
      <c r="BJ855" s="24"/>
    </row>
    <row r="856" spans="1:62" s="23" customFormat="1">
      <c r="A856" s="24"/>
      <c r="BJ856" s="24"/>
    </row>
    <row r="857" spans="1:62" s="23" customFormat="1">
      <c r="A857" s="24"/>
      <c r="BJ857" s="24"/>
    </row>
    <row r="858" spans="1:62" s="23" customFormat="1">
      <c r="A858" s="24"/>
      <c r="BJ858" s="24"/>
    </row>
    <row r="859" spans="1:62" s="23" customFormat="1">
      <c r="A859" s="24"/>
      <c r="BJ859" s="24"/>
    </row>
    <row r="860" spans="1:62" s="23" customFormat="1">
      <c r="A860" s="24"/>
      <c r="BJ860" s="24"/>
    </row>
    <row r="861" spans="1:62" s="23" customFormat="1">
      <c r="A861" s="24"/>
      <c r="BJ861" s="24"/>
    </row>
    <row r="862" spans="1:62" s="23" customFormat="1">
      <c r="A862" s="24"/>
      <c r="BJ862" s="24"/>
    </row>
    <row r="863" spans="1:62" s="23" customFormat="1">
      <c r="A863" s="24"/>
      <c r="BJ863" s="24"/>
    </row>
    <row r="864" spans="1:62" s="23" customFormat="1">
      <c r="A864" s="24"/>
      <c r="BJ864" s="24"/>
    </row>
    <row r="865" spans="1:62" s="23" customFormat="1">
      <c r="A865" s="24"/>
      <c r="BJ865" s="24"/>
    </row>
    <row r="866" spans="1:62" s="23" customFormat="1">
      <c r="A866" s="24"/>
      <c r="BJ866" s="24"/>
    </row>
    <row r="867" spans="1:62" s="23" customFormat="1">
      <c r="A867" s="24"/>
      <c r="BJ867" s="24"/>
    </row>
    <row r="868" spans="1:62" s="23" customFormat="1">
      <c r="A868" s="24"/>
      <c r="BJ868" s="24"/>
    </row>
    <row r="869" spans="1:62" s="23" customFormat="1">
      <c r="A869" s="24"/>
      <c r="BJ869" s="24"/>
    </row>
    <row r="870" spans="1:62" s="23" customFormat="1">
      <c r="A870" s="24"/>
      <c r="BJ870" s="24"/>
    </row>
    <row r="871" spans="1:62" s="23" customFormat="1">
      <c r="A871" s="24"/>
      <c r="BJ871" s="24"/>
    </row>
    <row r="872" spans="1:62" s="23" customFormat="1">
      <c r="A872" s="24"/>
      <c r="BJ872" s="24"/>
    </row>
    <row r="873" spans="1:62" s="23" customFormat="1">
      <c r="A873" s="24"/>
      <c r="BJ873" s="24"/>
    </row>
    <row r="874" spans="1:62" s="23" customFormat="1">
      <c r="A874" s="24"/>
      <c r="BJ874" s="24"/>
    </row>
    <row r="875" spans="1:62" s="23" customFormat="1">
      <c r="A875" s="24"/>
      <c r="BJ875" s="24"/>
    </row>
    <row r="876" spans="1:62" s="23" customFormat="1">
      <c r="A876" s="24"/>
      <c r="BJ876" s="24"/>
    </row>
    <row r="877" spans="1:62" s="23" customFormat="1">
      <c r="A877" s="24"/>
      <c r="BJ877" s="24"/>
    </row>
    <row r="878" spans="1:62" s="23" customFormat="1">
      <c r="A878" s="24"/>
      <c r="BJ878" s="24"/>
    </row>
    <row r="879" spans="1:62" s="23" customFormat="1">
      <c r="A879" s="24"/>
      <c r="BJ879" s="24"/>
    </row>
    <row r="880" spans="1:62" s="23" customFormat="1">
      <c r="A880" s="24"/>
      <c r="BJ880" s="24"/>
    </row>
    <row r="881" spans="1:62" s="23" customFormat="1">
      <c r="A881" s="24"/>
      <c r="BJ881" s="24"/>
    </row>
    <row r="882" spans="1:62" s="23" customFormat="1">
      <c r="A882" s="24"/>
      <c r="BJ882" s="24"/>
    </row>
    <row r="883" spans="1:62" s="23" customFormat="1">
      <c r="A883" s="24"/>
      <c r="BJ883" s="24"/>
    </row>
    <row r="884" spans="1:62" s="23" customFormat="1">
      <c r="A884" s="24"/>
      <c r="BJ884" s="24"/>
    </row>
    <row r="885" spans="1:62" s="23" customFormat="1">
      <c r="A885" s="24"/>
      <c r="BJ885" s="24"/>
    </row>
    <row r="886" spans="1:62" s="23" customFormat="1">
      <c r="A886" s="24"/>
      <c r="BJ886" s="24"/>
    </row>
    <row r="887" spans="1:62" s="23" customFormat="1">
      <c r="A887" s="24"/>
      <c r="BJ887" s="24"/>
    </row>
    <row r="888" spans="1:62" s="23" customFormat="1">
      <c r="A888" s="24"/>
      <c r="BJ888" s="24"/>
    </row>
    <row r="889" spans="1:62" s="23" customFormat="1">
      <c r="A889" s="24"/>
      <c r="BJ889" s="24"/>
    </row>
    <row r="890" spans="1:62" s="23" customFormat="1">
      <c r="A890" s="24"/>
      <c r="BJ890" s="24"/>
    </row>
    <row r="891" spans="1:62" s="23" customFormat="1">
      <c r="A891" s="24"/>
      <c r="BJ891" s="24"/>
    </row>
    <row r="892" spans="1:62" s="23" customFormat="1">
      <c r="A892" s="24"/>
      <c r="BJ892" s="24"/>
    </row>
    <row r="893" spans="1:62" s="23" customFormat="1">
      <c r="A893" s="24"/>
      <c r="BJ893" s="24"/>
    </row>
    <row r="894" spans="1:62" s="23" customFormat="1">
      <c r="A894" s="24"/>
      <c r="BJ894" s="24"/>
    </row>
    <row r="895" spans="1:62" s="23" customFormat="1">
      <c r="A895" s="24"/>
      <c r="BJ895" s="24"/>
    </row>
    <row r="896" spans="1:62" s="23" customFormat="1">
      <c r="A896" s="24"/>
      <c r="BJ896" s="24"/>
    </row>
    <row r="897" spans="1:62" s="23" customFormat="1">
      <c r="A897" s="24"/>
      <c r="BJ897" s="24"/>
    </row>
    <row r="898" spans="1:62" s="23" customFormat="1">
      <c r="A898" s="24"/>
      <c r="BJ898" s="24"/>
    </row>
    <row r="899" spans="1:62" s="23" customFormat="1">
      <c r="A899" s="24"/>
      <c r="BJ899" s="24"/>
    </row>
    <row r="900" spans="1:62" s="23" customFormat="1">
      <c r="A900" s="24"/>
      <c r="BJ900" s="24"/>
    </row>
    <row r="901" spans="1:62" s="23" customFormat="1">
      <c r="A901" s="24"/>
      <c r="BJ901" s="24"/>
    </row>
    <row r="902" spans="1:62" s="23" customFormat="1">
      <c r="A902" s="24"/>
      <c r="BJ902" s="24"/>
    </row>
    <row r="903" spans="1:62" s="23" customFormat="1">
      <c r="A903" s="24"/>
      <c r="BJ903" s="24"/>
    </row>
    <row r="904" spans="1:62" s="23" customFormat="1">
      <c r="A904" s="24"/>
      <c r="BJ904" s="24"/>
    </row>
    <row r="905" spans="1:62" s="23" customFormat="1">
      <c r="A905" s="24"/>
      <c r="BJ905" s="24"/>
    </row>
    <row r="906" spans="1:62" s="23" customFormat="1">
      <c r="A906" s="24"/>
      <c r="BJ906" s="24"/>
    </row>
    <row r="907" spans="1:62" s="23" customFormat="1">
      <c r="A907" s="24"/>
      <c r="BJ907" s="24"/>
    </row>
    <row r="908" spans="1:62" s="23" customFormat="1">
      <c r="A908" s="24"/>
      <c r="BJ908" s="24"/>
    </row>
    <row r="909" spans="1:62" s="23" customFormat="1">
      <c r="A909" s="24"/>
      <c r="BJ909" s="24"/>
    </row>
    <row r="910" spans="1:62" s="23" customFormat="1">
      <c r="A910" s="24"/>
      <c r="BJ910" s="24"/>
    </row>
    <row r="911" spans="1:62" s="23" customFormat="1">
      <c r="A911" s="24"/>
      <c r="BJ911" s="24"/>
    </row>
    <row r="912" spans="1:62" s="23" customFormat="1">
      <c r="A912" s="24"/>
      <c r="BJ912" s="24"/>
    </row>
    <row r="913" spans="1:62" s="23" customFormat="1">
      <c r="A913" s="24"/>
      <c r="BJ913" s="24"/>
    </row>
    <row r="914" spans="1:62" s="23" customFormat="1">
      <c r="A914" s="24"/>
      <c r="BJ914" s="24"/>
    </row>
    <row r="915" spans="1:62" s="23" customFormat="1">
      <c r="A915" s="24"/>
      <c r="BJ915" s="24"/>
    </row>
    <row r="916" spans="1:62" s="23" customFormat="1">
      <c r="A916" s="24"/>
      <c r="BJ916" s="24"/>
    </row>
    <row r="917" spans="1:62" s="23" customFormat="1">
      <c r="A917" s="24"/>
      <c r="BJ917" s="24"/>
    </row>
    <row r="918" spans="1:62" s="23" customFormat="1">
      <c r="A918" s="24"/>
      <c r="BJ918" s="24"/>
    </row>
    <row r="919" spans="1:62" s="23" customFormat="1">
      <c r="A919" s="24"/>
      <c r="BJ919" s="24"/>
    </row>
    <row r="920" spans="1:62" s="23" customFormat="1">
      <c r="A920" s="24"/>
      <c r="BJ920" s="24"/>
    </row>
    <row r="921" spans="1:62" s="23" customFormat="1">
      <c r="A921" s="24"/>
      <c r="BJ921" s="24"/>
    </row>
    <row r="922" spans="1:62" s="23" customFormat="1">
      <c r="A922" s="24"/>
      <c r="BJ922" s="24"/>
    </row>
    <row r="923" spans="1:62" s="23" customFormat="1">
      <c r="A923" s="24"/>
      <c r="BJ923" s="24"/>
    </row>
    <row r="924" spans="1:62" s="23" customFormat="1">
      <c r="A924" s="24"/>
      <c r="BJ924" s="24"/>
    </row>
    <row r="925" spans="1:62" s="23" customFormat="1">
      <c r="A925" s="24"/>
      <c r="BJ925" s="24"/>
    </row>
    <row r="926" spans="1:62" s="23" customFormat="1">
      <c r="A926" s="24"/>
      <c r="BJ926" s="24"/>
    </row>
    <row r="927" spans="1:62" s="23" customFormat="1">
      <c r="A927" s="24"/>
      <c r="BJ927" s="24"/>
    </row>
    <row r="928" spans="1:62" s="23" customFormat="1">
      <c r="A928" s="24"/>
      <c r="BJ928" s="24"/>
    </row>
    <row r="929" spans="1:62" s="23" customFormat="1">
      <c r="A929" s="24"/>
      <c r="BJ929" s="24"/>
    </row>
    <row r="930" spans="1:62" s="23" customFormat="1">
      <c r="A930" s="24"/>
      <c r="BJ930" s="24"/>
    </row>
    <row r="931" spans="1:62" s="23" customFormat="1">
      <c r="A931" s="24"/>
      <c r="BJ931" s="24"/>
    </row>
    <row r="932" spans="1:62" s="23" customFormat="1">
      <c r="A932" s="24"/>
      <c r="BJ932" s="24"/>
    </row>
    <row r="933" spans="1:62" s="23" customFormat="1">
      <c r="A933" s="24"/>
      <c r="BJ933" s="24"/>
    </row>
    <row r="934" spans="1:62" s="23" customFormat="1">
      <c r="A934" s="24"/>
      <c r="BJ934" s="24"/>
    </row>
    <row r="935" spans="1:62" s="23" customFormat="1">
      <c r="A935" s="24"/>
      <c r="BJ935" s="24"/>
    </row>
    <row r="936" spans="1:62" s="23" customFormat="1">
      <c r="A936" s="24"/>
      <c r="BJ936" s="24"/>
    </row>
    <row r="937" spans="1:62" s="23" customFormat="1">
      <c r="A937" s="24"/>
      <c r="BJ937" s="24"/>
    </row>
    <row r="938" spans="1:62" s="23" customFormat="1">
      <c r="A938" s="24"/>
      <c r="BJ938" s="24"/>
    </row>
    <row r="939" spans="1:62" s="23" customFormat="1">
      <c r="A939" s="24"/>
      <c r="BJ939" s="24"/>
    </row>
    <row r="940" spans="1:62" s="23" customFormat="1">
      <c r="A940" s="24"/>
      <c r="BJ940" s="24"/>
    </row>
    <row r="941" spans="1:62" s="23" customFormat="1">
      <c r="A941" s="24"/>
      <c r="BJ941" s="24"/>
    </row>
    <row r="942" spans="1:62" s="23" customFormat="1">
      <c r="A942" s="24"/>
      <c r="BJ942" s="24"/>
    </row>
    <row r="943" spans="1:62" s="23" customFormat="1">
      <c r="A943" s="24"/>
      <c r="BJ943" s="24"/>
    </row>
    <row r="944" spans="1:62" s="23" customFormat="1">
      <c r="A944" s="24"/>
      <c r="BJ944" s="24"/>
    </row>
    <row r="945" spans="1:62" s="23" customFormat="1">
      <c r="A945" s="24"/>
      <c r="BJ945" s="24"/>
    </row>
    <row r="946" spans="1:62" s="23" customFormat="1">
      <c r="A946" s="24"/>
      <c r="BJ946" s="24"/>
    </row>
    <row r="947" spans="1:62" s="23" customFormat="1">
      <c r="A947" s="24"/>
      <c r="BJ947" s="24"/>
    </row>
    <row r="948" spans="1:62" s="23" customFormat="1">
      <c r="A948" s="24"/>
      <c r="BJ948" s="24"/>
    </row>
    <row r="949" spans="1:62" s="23" customFormat="1">
      <c r="A949" s="24"/>
      <c r="BJ949" s="24"/>
    </row>
    <row r="950" spans="1:62" s="23" customFormat="1">
      <c r="A950" s="24"/>
      <c r="BJ950" s="24"/>
    </row>
    <row r="951" spans="1:62" s="23" customFormat="1">
      <c r="A951" s="24"/>
      <c r="BJ951" s="24"/>
    </row>
    <row r="952" spans="1:62" s="23" customFormat="1">
      <c r="A952" s="24"/>
      <c r="BJ952" s="24"/>
    </row>
    <row r="953" spans="1:62" s="23" customFormat="1">
      <c r="A953" s="24"/>
      <c r="BJ953" s="24"/>
    </row>
    <row r="954" spans="1:62" s="23" customFormat="1">
      <c r="A954" s="24"/>
      <c r="BJ954" s="24"/>
    </row>
    <row r="955" spans="1:62" s="23" customFormat="1">
      <c r="A955" s="24"/>
      <c r="BJ955" s="24"/>
    </row>
    <row r="956" spans="1:62" s="23" customFormat="1">
      <c r="A956" s="24"/>
      <c r="BJ956" s="24"/>
    </row>
    <row r="957" spans="1:62" s="23" customFormat="1">
      <c r="A957" s="24"/>
      <c r="BJ957" s="24"/>
    </row>
    <row r="958" spans="1:62" s="23" customFormat="1">
      <c r="A958" s="24"/>
      <c r="BJ958" s="24"/>
    </row>
    <row r="959" spans="1:62" s="23" customFormat="1">
      <c r="A959" s="24"/>
      <c r="BJ959" s="24"/>
    </row>
    <row r="960" spans="1:62" s="23" customFormat="1">
      <c r="A960" s="24"/>
      <c r="BJ960" s="24"/>
    </row>
    <row r="961" spans="1:62" s="23" customFormat="1">
      <c r="A961" s="24"/>
      <c r="BJ961" s="24"/>
    </row>
    <row r="962" spans="1:62" s="23" customFormat="1">
      <c r="A962" s="24"/>
      <c r="BJ962" s="24"/>
    </row>
    <row r="963" spans="1:62" s="23" customFormat="1">
      <c r="A963" s="24"/>
      <c r="BJ963" s="24"/>
    </row>
    <row r="964" spans="1:62" s="23" customFormat="1">
      <c r="A964" s="24"/>
      <c r="BJ964" s="24"/>
    </row>
    <row r="965" spans="1:62" s="23" customFormat="1">
      <c r="A965" s="24"/>
      <c r="BJ965" s="24"/>
    </row>
    <row r="966" spans="1:62" s="23" customFormat="1">
      <c r="A966" s="24"/>
      <c r="BJ966" s="24"/>
    </row>
    <row r="967" spans="1:62" s="23" customFormat="1">
      <c r="A967" s="24"/>
      <c r="BJ967" s="24"/>
    </row>
    <row r="968" spans="1:62" s="23" customFormat="1">
      <c r="A968" s="24"/>
      <c r="BJ968" s="24"/>
    </row>
    <row r="969" spans="1:62" s="23" customFormat="1">
      <c r="A969" s="24"/>
      <c r="BJ969" s="24"/>
    </row>
    <row r="970" spans="1:62" s="23" customFormat="1">
      <c r="A970" s="24"/>
      <c r="BJ970" s="24"/>
    </row>
    <row r="971" spans="1:62" s="23" customFormat="1">
      <c r="A971" s="24"/>
      <c r="BJ971" s="24"/>
    </row>
    <row r="972" spans="1:62" s="23" customFormat="1">
      <c r="A972" s="24"/>
      <c r="BJ972" s="24"/>
    </row>
    <row r="973" spans="1:62" s="23" customFormat="1">
      <c r="A973" s="24"/>
      <c r="BJ973" s="24"/>
    </row>
    <row r="974" spans="1:62" s="23" customFormat="1">
      <c r="A974" s="24"/>
      <c r="BJ974" s="24"/>
    </row>
    <row r="975" spans="1:62" s="23" customFormat="1">
      <c r="A975" s="24"/>
      <c r="BJ975" s="24"/>
    </row>
    <row r="976" spans="1:62" s="23" customFormat="1">
      <c r="A976" s="24"/>
      <c r="BJ976" s="24"/>
    </row>
    <row r="977" spans="1:62" s="23" customFormat="1">
      <c r="A977" s="24"/>
      <c r="BJ977" s="24"/>
    </row>
    <row r="978" spans="1:62" s="23" customFormat="1">
      <c r="A978" s="24"/>
      <c r="BJ978" s="24"/>
    </row>
    <row r="979" spans="1:62" s="23" customFormat="1">
      <c r="A979" s="24"/>
      <c r="BJ979" s="24"/>
    </row>
    <row r="980" spans="1:62" s="23" customFormat="1">
      <c r="A980" s="24"/>
      <c r="BJ980" s="24"/>
    </row>
    <row r="981" spans="1:62" s="23" customFormat="1">
      <c r="A981" s="24"/>
      <c r="BJ981" s="24"/>
    </row>
    <row r="982" spans="1:62" s="23" customFormat="1">
      <c r="A982" s="24"/>
      <c r="BJ982" s="24"/>
    </row>
    <row r="983" spans="1:62" s="23" customFormat="1">
      <c r="A983" s="24"/>
      <c r="BJ983" s="24"/>
    </row>
    <row r="984" spans="1:62" s="23" customFormat="1">
      <c r="A984" s="24"/>
      <c r="BJ984" s="24"/>
    </row>
    <row r="985" spans="1:62" s="23" customFormat="1">
      <c r="A985" s="24"/>
      <c r="BJ985" s="24"/>
    </row>
    <row r="986" spans="1:62" s="23" customFormat="1">
      <c r="A986" s="24"/>
      <c r="BJ986" s="24"/>
    </row>
    <row r="987" spans="1:62" s="23" customFormat="1">
      <c r="A987" s="24"/>
      <c r="BJ987" s="24"/>
    </row>
    <row r="988" spans="1:62" s="23" customFormat="1">
      <c r="A988" s="24"/>
      <c r="BJ988" s="24"/>
    </row>
    <row r="989" spans="1:62" s="23" customFormat="1">
      <c r="A989" s="24"/>
      <c r="BJ989" s="24"/>
    </row>
    <row r="990" spans="1:62" s="23" customFormat="1">
      <c r="A990" s="24"/>
      <c r="BJ990" s="24"/>
    </row>
    <row r="991" spans="1:62" s="23" customFormat="1">
      <c r="A991" s="24"/>
      <c r="BJ991" s="24"/>
    </row>
    <row r="992" spans="1:62" s="23" customFormat="1">
      <c r="A992" s="24"/>
      <c r="BJ992" s="24"/>
    </row>
    <row r="993" spans="1:62" s="23" customFormat="1">
      <c r="A993" s="24"/>
      <c r="BJ993" s="24"/>
    </row>
    <row r="994" spans="1:62" s="23" customFormat="1">
      <c r="A994" s="24"/>
      <c r="BJ994" s="24"/>
    </row>
    <row r="995" spans="1:62" s="23" customFormat="1">
      <c r="A995" s="24"/>
      <c r="BJ995" s="24"/>
    </row>
    <row r="996" spans="1:62" s="23" customFormat="1">
      <c r="A996" s="24"/>
      <c r="BJ996" s="24"/>
    </row>
    <row r="997" spans="1:62" s="23" customFormat="1">
      <c r="A997" s="24"/>
      <c r="BJ997" s="24"/>
    </row>
    <row r="998" spans="1:62" s="23" customFormat="1">
      <c r="A998" s="24"/>
      <c r="BJ998" s="24"/>
    </row>
    <row r="999" spans="1:62" s="23" customFormat="1">
      <c r="A999" s="24"/>
      <c r="BJ999" s="24"/>
    </row>
    <row r="1000" spans="1:62" s="23" customFormat="1">
      <c r="A1000" s="24"/>
      <c r="BJ1000" s="24"/>
    </row>
    <row r="1001" spans="1:62" s="23" customFormat="1">
      <c r="A1001" s="24"/>
      <c r="BJ1001" s="24"/>
    </row>
    <row r="1002" spans="1:62" s="23" customFormat="1">
      <c r="A1002" s="24"/>
      <c r="BJ1002" s="24"/>
    </row>
    <row r="1003" spans="1:62" s="23" customFormat="1">
      <c r="A1003" s="24"/>
      <c r="BJ1003" s="24"/>
    </row>
    <row r="1004" spans="1:62" s="23" customFormat="1">
      <c r="A1004" s="24"/>
      <c r="BJ1004" s="24"/>
    </row>
    <row r="1005" spans="1:62" s="23" customFormat="1">
      <c r="A1005" s="24"/>
      <c r="BJ1005" s="24"/>
    </row>
    <row r="1006" spans="1:62" s="23" customFormat="1">
      <c r="A1006" s="24"/>
      <c r="BJ1006" s="24"/>
    </row>
    <row r="1007" spans="1:62" s="23" customFormat="1">
      <c r="A1007" s="24"/>
      <c r="BJ1007" s="24"/>
    </row>
    <row r="1008" spans="1:62" s="23" customFormat="1">
      <c r="A1008" s="24"/>
      <c r="BJ1008" s="24"/>
    </row>
    <row r="1009" spans="1:62" s="23" customFormat="1">
      <c r="A1009" s="24"/>
      <c r="BJ1009" s="24"/>
    </row>
    <row r="1010" spans="1:62" s="23" customFormat="1">
      <c r="A1010" s="24"/>
      <c r="BJ1010" s="24"/>
    </row>
    <row r="1011" spans="1:62" s="23" customFormat="1">
      <c r="A1011" s="24"/>
      <c r="BJ1011" s="24"/>
    </row>
    <row r="1012" spans="1:62" s="23" customFormat="1">
      <c r="A1012" s="24"/>
      <c r="BJ1012" s="24"/>
    </row>
    <row r="1013" spans="1:62" s="23" customFormat="1">
      <c r="A1013" s="24"/>
      <c r="BJ1013" s="24"/>
    </row>
    <row r="1014" spans="1:62" s="23" customFormat="1">
      <c r="A1014" s="24"/>
      <c r="BJ1014" s="24"/>
    </row>
    <row r="1015" spans="1:62" s="23" customFormat="1">
      <c r="A1015" s="24"/>
      <c r="BJ1015" s="24"/>
    </row>
    <row r="1016" spans="1:62" s="23" customFormat="1">
      <c r="A1016" s="24"/>
      <c r="BJ1016" s="24"/>
    </row>
    <row r="1017" spans="1:62" s="23" customFormat="1">
      <c r="A1017" s="24"/>
      <c r="BJ1017" s="24"/>
    </row>
    <row r="1018" spans="1:62" s="23" customFormat="1">
      <c r="A1018" s="24"/>
      <c r="BJ1018" s="24"/>
    </row>
    <row r="1019" spans="1:62" s="23" customFormat="1">
      <c r="A1019" s="24"/>
      <c r="BJ1019" s="24"/>
    </row>
    <row r="1020" spans="1:62" s="23" customFormat="1">
      <c r="A1020" s="24"/>
      <c r="BJ1020" s="24"/>
    </row>
    <row r="1021" spans="1:62" s="23" customFormat="1">
      <c r="A1021" s="24"/>
      <c r="BJ1021" s="24"/>
    </row>
    <row r="1022" spans="1:62" s="23" customFormat="1">
      <c r="A1022" s="24"/>
      <c r="BJ1022" s="24"/>
    </row>
    <row r="1023" spans="1:62" s="23" customFormat="1">
      <c r="A1023" s="24"/>
      <c r="BJ1023" s="24"/>
    </row>
    <row r="1024" spans="1:62" s="23" customFormat="1">
      <c r="A1024" s="24"/>
      <c r="BJ1024" s="24"/>
    </row>
    <row r="1025" spans="1:62" s="23" customFormat="1">
      <c r="A1025" s="24"/>
      <c r="BJ1025" s="24"/>
    </row>
    <row r="1026" spans="1:62" s="23" customFormat="1">
      <c r="A1026" s="24"/>
      <c r="BJ1026" s="24"/>
    </row>
    <row r="1027" spans="1:62" s="23" customFormat="1">
      <c r="A1027" s="24"/>
      <c r="BJ1027" s="24"/>
    </row>
    <row r="1028" spans="1:62" s="23" customFormat="1">
      <c r="A1028" s="24"/>
      <c r="BJ1028" s="24"/>
    </row>
    <row r="1029" spans="1:62" s="23" customFormat="1">
      <c r="A1029" s="24"/>
      <c r="BJ1029" s="24"/>
    </row>
    <row r="1030" spans="1:62" s="23" customFormat="1">
      <c r="A1030" s="24"/>
      <c r="BJ1030" s="24"/>
    </row>
    <row r="1031" spans="1:62" s="23" customFormat="1">
      <c r="A1031" s="24"/>
      <c r="BJ1031" s="24"/>
    </row>
    <row r="1032" spans="1:62" s="23" customFormat="1">
      <c r="A1032" s="24"/>
      <c r="BJ1032" s="24"/>
    </row>
    <row r="1033" spans="1:62" s="23" customFormat="1">
      <c r="A1033" s="24"/>
      <c r="BJ1033" s="24"/>
    </row>
    <row r="1034" spans="1:62" s="23" customFormat="1">
      <c r="A1034" s="24"/>
      <c r="BJ1034" s="24"/>
    </row>
    <row r="1035" spans="1:62" s="23" customFormat="1">
      <c r="A1035" s="24"/>
      <c r="BJ1035" s="24"/>
    </row>
    <row r="1036" spans="1:62" s="23" customFormat="1">
      <c r="A1036" s="24"/>
      <c r="BJ1036" s="24"/>
    </row>
    <row r="1037" spans="1:62" s="23" customFormat="1">
      <c r="A1037" s="24"/>
      <c r="BJ1037" s="24"/>
    </row>
    <row r="1038" spans="1:62" s="23" customFormat="1">
      <c r="A1038" s="24"/>
      <c r="BJ1038" s="24"/>
    </row>
    <row r="1039" spans="1:62" s="23" customFormat="1">
      <c r="A1039" s="24"/>
      <c r="BJ1039" s="24"/>
    </row>
    <row r="1040" spans="1:62" s="23" customFormat="1">
      <c r="A1040" s="24"/>
      <c r="BJ1040" s="24"/>
    </row>
    <row r="1041" spans="1:62" s="23" customFormat="1">
      <c r="A1041" s="24"/>
      <c r="BJ1041" s="24"/>
    </row>
    <row r="1042" spans="1:62" s="23" customFormat="1">
      <c r="A1042" s="24"/>
      <c r="BJ1042" s="24"/>
    </row>
    <row r="1043" spans="1:62" s="23" customFormat="1">
      <c r="A1043" s="24"/>
      <c r="BJ1043" s="24"/>
    </row>
    <row r="1044" spans="1:62" s="23" customFormat="1">
      <c r="A1044" s="24"/>
      <c r="BJ1044" s="24"/>
    </row>
    <row r="1045" spans="1:62" s="23" customFormat="1">
      <c r="A1045" s="24"/>
      <c r="BJ1045" s="24"/>
    </row>
    <row r="1046" spans="1:62" s="23" customFormat="1">
      <c r="A1046" s="24"/>
      <c r="BJ1046" s="24"/>
    </row>
    <row r="1047" spans="1:62" s="23" customFormat="1">
      <c r="A1047" s="24"/>
      <c r="BJ1047" s="24"/>
    </row>
    <row r="1048" spans="1:62" s="23" customFormat="1">
      <c r="A1048" s="24"/>
      <c r="BJ1048" s="24"/>
    </row>
    <row r="1049" spans="1:62" s="23" customFormat="1">
      <c r="A1049" s="24"/>
      <c r="BJ1049" s="24"/>
    </row>
    <row r="1050" spans="1:62" s="23" customFormat="1">
      <c r="A1050" s="24"/>
      <c r="BJ1050" s="24"/>
    </row>
    <row r="1051" spans="1:62" s="23" customFormat="1">
      <c r="A1051" s="24"/>
      <c r="BJ1051" s="24"/>
    </row>
    <row r="1052" spans="1:62" s="23" customFormat="1">
      <c r="A1052" s="24"/>
      <c r="BJ1052" s="24"/>
    </row>
    <row r="1053" spans="1:62" s="23" customFormat="1">
      <c r="A1053" s="24"/>
      <c r="BJ1053" s="24"/>
    </row>
    <row r="1054" spans="1:62" s="23" customFormat="1">
      <c r="A1054" s="24"/>
      <c r="BJ1054" s="24"/>
    </row>
    <row r="1055" spans="1:62" s="23" customFormat="1">
      <c r="A1055" s="24"/>
      <c r="BJ1055" s="24"/>
    </row>
    <row r="1056" spans="1:62" s="23" customFormat="1">
      <c r="A1056" s="24"/>
      <c r="BJ1056" s="24"/>
    </row>
    <row r="1057" spans="1:62" s="23" customFormat="1">
      <c r="A1057" s="24"/>
      <c r="BJ1057" s="24"/>
    </row>
    <row r="1058" spans="1:62" s="23" customFormat="1">
      <c r="A1058" s="24"/>
      <c r="BJ1058" s="24"/>
    </row>
    <row r="1059" spans="1:62" s="23" customFormat="1">
      <c r="A1059" s="24"/>
      <c r="BJ1059" s="24"/>
    </row>
    <row r="1060" spans="1:62" s="23" customFormat="1">
      <c r="A1060" s="24"/>
      <c r="BJ1060" s="24"/>
    </row>
    <row r="1061" spans="1:62" s="23" customFormat="1">
      <c r="A1061" s="24"/>
      <c r="BJ1061" s="24"/>
    </row>
    <row r="1062" spans="1:62" s="23" customFormat="1">
      <c r="A1062" s="24"/>
      <c r="BJ1062" s="24"/>
    </row>
    <row r="1063" spans="1:62" s="23" customFormat="1">
      <c r="A1063" s="24"/>
      <c r="BJ1063" s="24"/>
    </row>
    <row r="1064" spans="1:62" s="23" customFormat="1">
      <c r="A1064" s="24"/>
      <c r="BJ1064" s="24"/>
    </row>
    <row r="1065" spans="1:62" s="23" customFormat="1">
      <c r="A1065" s="24"/>
      <c r="BJ1065" s="24"/>
    </row>
    <row r="1066" spans="1:62" s="23" customFormat="1">
      <c r="A1066" s="24"/>
      <c r="BJ1066" s="24"/>
    </row>
    <row r="1067" spans="1:62" s="23" customFormat="1">
      <c r="A1067" s="24"/>
      <c r="BJ1067" s="24"/>
    </row>
    <row r="1068" spans="1:62" s="23" customFormat="1">
      <c r="A1068" s="24"/>
      <c r="BJ1068" s="24"/>
    </row>
    <row r="1069" spans="1:62" s="23" customFormat="1">
      <c r="A1069" s="24"/>
      <c r="BJ1069" s="24"/>
    </row>
    <row r="1070" spans="1:62" s="23" customFormat="1">
      <c r="A1070" s="24"/>
      <c r="BJ1070" s="24"/>
    </row>
    <row r="1071" spans="1:62" s="23" customFormat="1">
      <c r="A1071" s="24"/>
      <c r="BJ1071" s="24"/>
    </row>
    <row r="1072" spans="1:62" s="23" customFormat="1">
      <c r="A1072" s="24"/>
      <c r="BJ1072" s="24"/>
    </row>
    <row r="1073" spans="1:62" s="23" customFormat="1">
      <c r="A1073" s="24"/>
      <c r="BJ1073" s="24"/>
    </row>
    <row r="1074" spans="1:62" s="23" customFormat="1">
      <c r="A1074" s="24"/>
      <c r="BJ1074" s="24"/>
    </row>
    <row r="1075" spans="1:62" s="23" customFormat="1">
      <c r="A1075" s="24"/>
      <c r="BJ1075" s="24"/>
    </row>
    <row r="1076" spans="1:62" s="23" customFormat="1">
      <c r="A1076" s="24"/>
      <c r="BJ1076" s="24"/>
    </row>
    <row r="1077" spans="1:62" s="23" customFormat="1">
      <c r="A1077" s="24"/>
      <c r="BJ1077" s="24"/>
    </row>
    <row r="1078" spans="1:62" s="23" customFormat="1">
      <c r="A1078" s="24"/>
      <c r="BJ1078" s="24"/>
    </row>
    <row r="1079" spans="1:62" s="23" customFormat="1">
      <c r="A1079" s="24"/>
      <c r="BJ1079" s="24"/>
    </row>
    <row r="1080" spans="1:62" s="23" customFormat="1">
      <c r="A1080" s="24"/>
      <c r="BJ1080" s="24"/>
    </row>
    <row r="1081" spans="1:62" s="23" customFormat="1">
      <c r="A1081" s="24"/>
      <c r="BJ1081" s="24"/>
    </row>
    <row r="1082" spans="1:62" s="23" customFormat="1">
      <c r="A1082" s="24"/>
      <c r="BJ1082" s="24"/>
    </row>
    <row r="1083" spans="1:62" s="23" customFormat="1">
      <c r="A1083" s="24"/>
      <c r="BJ1083" s="24"/>
    </row>
    <row r="1084" spans="1:62" s="23" customFormat="1">
      <c r="A1084" s="24"/>
      <c r="BJ1084" s="24"/>
    </row>
    <row r="1085" spans="1:62" s="23" customFormat="1">
      <c r="A1085" s="24"/>
      <c r="BJ1085" s="24"/>
    </row>
    <row r="1086" spans="1:62" s="23" customFormat="1">
      <c r="A1086" s="24"/>
      <c r="BJ1086" s="24"/>
    </row>
    <row r="1087" spans="1:62" s="23" customFormat="1">
      <c r="A1087" s="24"/>
      <c r="BJ1087" s="24"/>
    </row>
    <row r="1088" spans="1:62" s="23" customFormat="1">
      <c r="A1088" s="24"/>
      <c r="BJ1088" s="24"/>
    </row>
    <row r="1089" spans="1:62" s="23" customFormat="1">
      <c r="A1089" s="24"/>
      <c r="BJ1089" s="24"/>
    </row>
    <row r="1090" spans="1:62" s="23" customFormat="1">
      <c r="A1090" s="24"/>
      <c r="BJ1090" s="24"/>
    </row>
    <row r="1091" spans="1:62" s="23" customFormat="1">
      <c r="A1091" s="24"/>
      <c r="BJ1091" s="24"/>
    </row>
    <row r="1092" spans="1:62" s="23" customFormat="1">
      <c r="A1092" s="24"/>
      <c r="BJ1092" s="24"/>
    </row>
    <row r="1093" spans="1:62" s="23" customFormat="1">
      <c r="A1093" s="24"/>
      <c r="BJ1093" s="24"/>
    </row>
    <row r="1094" spans="1:62" s="23" customFormat="1">
      <c r="A1094" s="24"/>
      <c r="BJ1094" s="24"/>
    </row>
    <row r="1095" spans="1:62" s="23" customFormat="1">
      <c r="A1095" s="24"/>
      <c r="BJ1095" s="24"/>
    </row>
    <row r="1096" spans="1:62" s="23" customFormat="1">
      <c r="A1096" s="24"/>
      <c r="BJ1096" s="24"/>
    </row>
    <row r="1097" spans="1:62" s="23" customFormat="1">
      <c r="A1097" s="24"/>
      <c r="BJ1097" s="24"/>
    </row>
    <row r="1098" spans="1:62" s="23" customFormat="1">
      <c r="A1098" s="24"/>
      <c r="BJ1098" s="24"/>
    </row>
    <row r="1099" spans="1:62" s="23" customFormat="1">
      <c r="A1099" s="24"/>
      <c r="BJ1099" s="24"/>
    </row>
    <row r="1100" spans="1:62" s="23" customFormat="1">
      <c r="A1100" s="24"/>
      <c r="BJ1100" s="24"/>
    </row>
    <row r="1101" spans="1:62" s="23" customFormat="1">
      <c r="A1101" s="24"/>
      <c r="BJ1101" s="24"/>
    </row>
    <row r="1102" spans="1:62" s="23" customFormat="1">
      <c r="A1102" s="24"/>
      <c r="BJ1102" s="24"/>
    </row>
    <row r="1103" spans="1:62" s="23" customFormat="1">
      <c r="A1103" s="24"/>
      <c r="BJ1103" s="24"/>
    </row>
    <row r="1104" spans="1:62" s="23" customFormat="1">
      <c r="A1104" s="24"/>
      <c r="BJ1104" s="24"/>
    </row>
    <row r="1105" spans="1:62" s="23" customFormat="1">
      <c r="A1105" s="24"/>
      <c r="BJ1105" s="24"/>
    </row>
    <row r="1106" spans="1:62" s="23" customFormat="1">
      <c r="A1106" s="24"/>
      <c r="BJ1106" s="24"/>
    </row>
    <row r="1107" spans="1:62" s="23" customFormat="1">
      <c r="A1107" s="24"/>
      <c r="BJ1107" s="24"/>
    </row>
    <row r="1108" spans="1:62" s="23" customFormat="1">
      <c r="A1108" s="24"/>
      <c r="BJ1108" s="24"/>
    </row>
    <row r="1109" spans="1:62" s="23" customFormat="1">
      <c r="A1109" s="24"/>
      <c r="BJ1109" s="24"/>
    </row>
    <row r="1110" spans="1:62" s="23" customFormat="1">
      <c r="A1110" s="24"/>
      <c r="BJ1110" s="24"/>
    </row>
    <row r="1111" spans="1:62" s="23" customFormat="1">
      <c r="A1111" s="24"/>
      <c r="BJ1111" s="24"/>
    </row>
    <row r="1112" spans="1:62" s="23" customFormat="1">
      <c r="A1112" s="24"/>
      <c r="BJ1112" s="24"/>
    </row>
    <row r="1113" spans="1:62" s="23" customFormat="1">
      <c r="A1113" s="24"/>
      <c r="BJ1113" s="24"/>
    </row>
    <row r="1114" spans="1:62" s="23" customFormat="1">
      <c r="A1114" s="24"/>
      <c r="BJ1114" s="24"/>
    </row>
    <row r="1115" spans="1:62" s="23" customFormat="1">
      <c r="A1115" s="24"/>
      <c r="BJ1115" s="24"/>
    </row>
    <row r="1116" spans="1:62" s="23" customFormat="1">
      <c r="A1116" s="24"/>
      <c r="BJ1116" s="24"/>
    </row>
    <row r="1117" spans="1:62" s="23" customFormat="1">
      <c r="A1117" s="24"/>
      <c r="BJ1117" s="24"/>
    </row>
    <row r="1118" spans="1:62" s="23" customFormat="1">
      <c r="A1118" s="24"/>
      <c r="BJ1118" s="24"/>
    </row>
    <row r="1119" spans="1:62" s="23" customFormat="1">
      <c r="A1119" s="24"/>
      <c r="BJ1119" s="24"/>
    </row>
    <row r="1120" spans="1:62" s="23" customFormat="1">
      <c r="A1120" s="24"/>
      <c r="BJ1120" s="24"/>
    </row>
    <row r="1121" spans="1:62" s="23" customFormat="1">
      <c r="A1121" s="24"/>
      <c r="BJ1121" s="24"/>
    </row>
    <row r="1122" spans="1:62" s="23" customFormat="1">
      <c r="A1122" s="24"/>
      <c r="BJ1122" s="24"/>
    </row>
    <row r="1123" spans="1:62" s="23" customFormat="1">
      <c r="A1123" s="24"/>
      <c r="BJ1123" s="24"/>
    </row>
    <row r="1124" spans="1:62" s="23" customFormat="1">
      <c r="A1124" s="24"/>
      <c r="BJ1124" s="24"/>
    </row>
    <row r="1125" spans="1:62" s="23" customFormat="1">
      <c r="A1125" s="24"/>
      <c r="BJ1125" s="24"/>
    </row>
    <row r="1126" spans="1:62" s="23" customFormat="1">
      <c r="A1126" s="24"/>
      <c r="BJ1126" s="24"/>
    </row>
    <row r="1127" spans="1:62" s="23" customFormat="1">
      <c r="A1127" s="24"/>
      <c r="BJ1127" s="24"/>
    </row>
    <row r="1128" spans="1:62" s="23" customFormat="1">
      <c r="A1128" s="24"/>
      <c r="BJ1128" s="24"/>
    </row>
    <row r="1129" spans="1:62" s="23" customFormat="1">
      <c r="A1129" s="24"/>
      <c r="BJ1129" s="24"/>
    </row>
    <row r="1130" spans="1:62" s="23" customFormat="1">
      <c r="A1130" s="24"/>
      <c r="BJ1130" s="24"/>
    </row>
    <row r="1131" spans="1:62" s="23" customFormat="1">
      <c r="A1131" s="24"/>
      <c r="BJ1131" s="24"/>
    </row>
    <row r="1132" spans="1:62" s="23" customFormat="1">
      <c r="A1132" s="24"/>
      <c r="BJ1132" s="24"/>
    </row>
    <row r="1133" spans="1:62" s="23" customFormat="1">
      <c r="A1133" s="24"/>
      <c r="BJ1133" s="24"/>
    </row>
    <row r="1134" spans="1:62" s="23" customFormat="1">
      <c r="A1134" s="24"/>
      <c r="BJ1134" s="24"/>
    </row>
    <row r="1135" spans="1:62" s="23" customFormat="1">
      <c r="A1135" s="24"/>
      <c r="BJ1135" s="24"/>
    </row>
    <row r="1136" spans="1:62" s="23" customFormat="1">
      <c r="A1136" s="24"/>
      <c r="BJ1136" s="24"/>
    </row>
    <row r="1137" spans="1:62" s="23" customFormat="1">
      <c r="A1137" s="24"/>
      <c r="BJ1137" s="24"/>
    </row>
    <row r="1138" spans="1:62" s="23" customFormat="1">
      <c r="A1138" s="24"/>
      <c r="BJ1138" s="24"/>
    </row>
    <row r="1139" spans="1:62" s="23" customFormat="1">
      <c r="A1139" s="24"/>
      <c r="BJ1139" s="24"/>
    </row>
    <row r="1140" spans="1:62" s="23" customFormat="1">
      <c r="A1140" s="24"/>
      <c r="BJ1140" s="24"/>
    </row>
    <row r="1141" spans="1:62" s="23" customFormat="1">
      <c r="A1141" s="24"/>
      <c r="BJ1141" s="24"/>
    </row>
    <row r="1142" spans="1:62" s="23" customFormat="1">
      <c r="A1142" s="24"/>
      <c r="BJ1142" s="24"/>
    </row>
    <row r="1143" spans="1:62" s="23" customFormat="1">
      <c r="A1143" s="24"/>
      <c r="BJ1143" s="24"/>
    </row>
    <row r="1144" spans="1:62" s="23" customFormat="1">
      <c r="A1144" s="24"/>
      <c r="BJ1144" s="24"/>
    </row>
    <row r="1145" spans="1:62" s="23" customFormat="1">
      <c r="A1145" s="24"/>
      <c r="BJ1145" s="24"/>
    </row>
    <row r="1146" spans="1:62" s="23" customFormat="1">
      <c r="A1146" s="24"/>
      <c r="BJ1146" s="24"/>
    </row>
    <row r="1147" spans="1:62" s="23" customFormat="1">
      <c r="A1147" s="24"/>
      <c r="BJ1147" s="24"/>
    </row>
    <row r="1148" spans="1:62" s="23" customFormat="1">
      <c r="A1148" s="24"/>
      <c r="BJ1148" s="24"/>
    </row>
    <row r="1149" spans="1:62" s="23" customFormat="1">
      <c r="A1149" s="24"/>
      <c r="BJ1149" s="24"/>
    </row>
    <row r="1150" spans="1:62" s="23" customFormat="1">
      <c r="A1150" s="24"/>
      <c r="BJ1150" s="24"/>
    </row>
    <row r="1151" spans="1:62" s="23" customFormat="1">
      <c r="A1151" s="24"/>
      <c r="BJ1151" s="24"/>
    </row>
    <row r="1152" spans="1:62" s="23" customFormat="1">
      <c r="A1152" s="24"/>
      <c r="BJ1152" s="24"/>
    </row>
    <row r="1153" spans="1:62" s="23" customFormat="1">
      <c r="A1153" s="24"/>
      <c r="BJ1153" s="24"/>
    </row>
    <row r="1154" spans="1:62" s="23" customFormat="1">
      <c r="A1154" s="24"/>
      <c r="BJ1154" s="24"/>
    </row>
    <row r="1155" spans="1:62" s="23" customFormat="1">
      <c r="A1155" s="24"/>
      <c r="BJ1155" s="24"/>
    </row>
    <row r="1156" spans="1:62" s="23" customFormat="1">
      <c r="A1156" s="24"/>
      <c r="BJ1156" s="24"/>
    </row>
    <row r="1157" spans="1:62" s="23" customFormat="1">
      <c r="A1157" s="24"/>
      <c r="BJ1157" s="24"/>
    </row>
    <row r="1158" spans="1:62" s="23" customFormat="1">
      <c r="A1158" s="24"/>
      <c r="BJ1158" s="24"/>
    </row>
    <row r="1159" spans="1:62" s="23" customFormat="1">
      <c r="A1159" s="24"/>
      <c r="BJ1159" s="24"/>
    </row>
    <row r="1160" spans="1:62" s="23" customFormat="1">
      <c r="A1160" s="24"/>
      <c r="BJ1160" s="24"/>
    </row>
    <row r="1161" spans="1:62" s="23" customFormat="1">
      <c r="A1161" s="24"/>
      <c r="BJ1161" s="24"/>
    </row>
    <row r="1162" spans="1:62" s="23" customFormat="1">
      <c r="A1162" s="24"/>
      <c r="BJ1162" s="24"/>
    </row>
    <row r="1163" spans="1:62" s="23" customFormat="1">
      <c r="A1163" s="24"/>
      <c r="BJ1163" s="24"/>
    </row>
    <row r="1164" spans="1:62" s="23" customFormat="1">
      <c r="A1164" s="24"/>
      <c r="BJ1164" s="24"/>
    </row>
    <row r="1165" spans="1:62" s="23" customFormat="1">
      <c r="A1165" s="24"/>
      <c r="BJ1165" s="24"/>
    </row>
    <row r="1166" spans="1:62" s="23" customFormat="1">
      <c r="A1166" s="24"/>
      <c r="BJ1166" s="24"/>
    </row>
    <row r="1167" spans="1:62" s="23" customFormat="1">
      <c r="A1167" s="24"/>
      <c r="BJ1167" s="24"/>
    </row>
    <row r="1168" spans="1:62" s="23" customFormat="1">
      <c r="A1168" s="24"/>
      <c r="BJ1168" s="24"/>
    </row>
    <row r="1169" spans="1:62" s="23" customFormat="1">
      <c r="A1169" s="24"/>
      <c r="BJ1169" s="24"/>
    </row>
    <row r="1170" spans="1:62" s="23" customFormat="1">
      <c r="A1170" s="24"/>
      <c r="BJ1170" s="24"/>
    </row>
    <row r="1171" spans="1:62" s="23" customFormat="1">
      <c r="A1171" s="24"/>
      <c r="BJ1171" s="24"/>
    </row>
    <row r="1172" spans="1:62" s="23" customFormat="1">
      <c r="A1172" s="24"/>
      <c r="BJ1172" s="24"/>
    </row>
    <row r="1173" spans="1:62" s="23" customFormat="1">
      <c r="A1173" s="24"/>
      <c r="BJ1173" s="24"/>
    </row>
    <row r="1174" spans="1:62" s="23" customFormat="1">
      <c r="A1174" s="24"/>
      <c r="BJ1174" s="24"/>
    </row>
    <row r="1175" spans="1:62" s="23" customFormat="1">
      <c r="A1175" s="24"/>
      <c r="BJ1175" s="24"/>
    </row>
    <row r="1176" spans="1:62" s="23" customFormat="1">
      <c r="A1176" s="24"/>
      <c r="BJ1176" s="24"/>
    </row>
    <row r="1177" spans="1:62" s="23" customFormat="1">
      <c r="A1177" s="24"/>
      <c r="BJ1177" s="24"/>
    </row>
    <row r="1178" spans="1:62" s="23" customFormat="1">
      <c r="A1178" s="24"/>
      <c r="BJ1178" s="24"/>
    </row>
    <row r="1179" spans="1:62" s="23" customFormat="1">
      <c r="A1179" s="24"/>
      <c r="BJ1179" s="24"/>
    </row>
    <row r="1180" spans="1:62" s="23" customFormat="1">
      <c r="A1180" s="24"/>
      <c r="BJ1180" s="24"/>
    </row>
    <row r="1181" spans="1:62" s="23" customFormat="1">
      <c r="A1181" s="24"/>
      <c r="BJ1181" s="24"/>
    </row>
    <row r="1182" spans="1:62" s="23" customFormat="1">
      <c r="A1182" s="24"/>
      <c r="BJ1182" s="24"/>
    </row>
    <row r="1183" spans="1:62" s="23" customFormat="1">
      <c r="A1183" s="24"/>
      <c r="BJ1183" s="24"/>
    </row>
    <row r="1184" spans="1:62" s="23" customFormat="1">
      <c r="A1184" s="24"/>
      <c r="BJ1184" s="24"/>
    </row>
    <row r="1185" spans="1:62" s="23" customFormat="1">
      <c r="A1185" s="24"/>
      <c r="BJ1185" s="24"/>
    </row>
    <row r="1186" spans="1:62" s="23" customFormat="1">
      <c r="A1186" s="24"/>
      <c r="BJ1186" s="24"/>
    </row>
    <row r="1187" spans="1:62" s="23" customFormat="1">
      <c r="A1187" s="24"/>
      <c r="BJ1187" s="24"/>
    </row>
    <row r="1188" spans="1:62" s="23" customFormat="1">
      <c r="A1188" s="24"/>
      <c r="BJ1188" s="24"/>
    </row>
    <row r="1189" spans="1:62" s="23" customFormat="1">
      <c r="A1189" s="24"/>
      <c r="BJ1189" s="24"/>
    </row>
    <row r="1190" spans="1:62" s="23" customFormat="1">
      <c r="A1190" s="24"/>
      <c r="BJ1190" s="24"/>
    </row>
    <row r="1191" spans="1:62" s="23" customFormat="1">
      <c r="A1191" s="24"/>
      <c r="BJ1191" s="24"/>
    </row>
    <row r="1192" spans="1:62" s="23" customFormat="1">
      <c r="A1192" s="24"/>
      <c r="BJ1192" s="24"/>
    </row>
    <row r="1193" spans="1:62" s="23" customFormat="1">
      <c r="A1193" s="24"/>
      <c r="BJ1193" s="24"/>
    </row>
    <row r="1194" spans="1:62" s="23" customFormat="1">
      <c r="A1194" s="24"/>
      <c r="BJ1194" s="24"/>
    </row>
    <row r="1195" spans="1:62" s="23" customFormat="1">
      <c r="A1195" s="24"/>
      <c r="BJ1195" s="24"/>
    </row>
    <row r="1196" spans="1:62" s="23" customFormat="1">
      <c r="A1196" s="24"/>
      <c r="BJ1196" s="24"/>
    </row>
    <row r="1197" spans="1:62" s="23" customFormat="1">
      <c r="A1197" s="24"/>
      <c r="BJ1197" s="24"/>
    </row>
    <row r="1198" spans="1:62" s="23" customFormat="1">
      <c r="A1198" s="24"/>
      <c r="BJ1198" s="24"/>
    </row>
    <row r="1199" spans="1:62" s="23" customFormat="1">
      <c r="A1199" s="24"/>
      <c r="BJ1199" s="24"/>
    </row>
    <row r="1200" spans="1:62" s="23" customFormat="1">
      <c r="A1200" s="24"/>
      <c r="BJ1200" s="24"/>
    </row>
    <row r="1201" spans="1:62" s="23" customFormat="1">
      <c r="A1201" s="24"/>
      <c r="BJ1201" s="24"/>
    </row>
    <row r="1202" spans="1:62" s="23" customFormat="1">
      <c r="A1202" s="24"/>
      <c r="BJ1202" s="24"/>
    </row>
    <row r="1203" spans="1:62" s="23" customFormat="1">
      <c r="A1203" s="24"/>
      <c r="BJ1203" s="24"/>
    </row>
    <row r="1204" spans="1:62" s="23" customFormat="1">
      <c r="A1204" s="24"/>
      <c r="BJ1204" s="24"/>
    </row>
    <row r="1205" spans="1:62" s="23" customFormat="1">
      <c r="A1205" s="24"/>
      <c r="BJ1205" s="24"/>
    </row>
    <row r="1206" spans="1:62" s="23" customFormat="1">
      <c r="A1206" s="24"/>
      <c r="BJ1206" s="24"/>
    </row>
    <row r="1207" spans="1:62" s="23" customFormat="1">
      <c r="A1207" s="24"/>
      <c r="BJ1207" s="24"/>
    </row>
    <row r="1208" spans="1:62" s="23" customFormat="1">
      <c r="A1208" s="24"/>
      <c r="BJ1208" s="24"/>
    </row>
    <row r="1209" spans="1:62" s="23" customFormat="1">
      <c r="A1209" s="24"/>
      <c r="BJ1209" s="24"/>
    </row>
    <row r="1210" spans="1:62" s="23" customFormat="1">
      <c r="A1210" s="24"/>
      <c r="BJ1210" s="24"/>
    </row>
    <row r="1211" spans="1:62" s="23" customFormat="1">
      <c r="A1211" s="24"/>
      <c r="BJ1211" s="24"/>
    </row>
    <row r="1212" spans="1:62" s="23" customFormat="1">
      <c r="A1212" s="24"/>
      <c r="BJ1212" s="24"/>
    </row>
    <row r="1213" spans="1:62" s="23" customFormat="1">
      <c r="A1213" s="24"/>
      <c r="BJ1213" s="24"/>
    </row>
    <row r="1214" spans="1:62" s="23" customFormat="1">
      <c r="A1214" s="24"/>
      <c r="BJ1214" s="24"/>
    </row>
    <row r="1215" spans="1:62" s="23" customFormat="1">
      <c r="A1215" s="24"/>
      <c r="BJ1215" s="24"/>
    </row>
    <row r="1216" spans="1:62" s="23" customFormat="1">
      <c r="A1216" s="24"/>
      <c r="BJ1216" s="24"/>
    </row>
    <row r="1217" spans="1:62" s="23" customFormat="1">
      <c r="A1217" s="24"/>
      <c r="BJ1217" s="24"/>
    </row>
    <row r="1218" spans="1:62" s="23" customFormat="1">
      <c r="A1218" s="24"/>
      <c r="BJ1218" s="24"/>
    </row>
    <row r="1219" spans="1:62" s="23" customFormat="1">
      <c r="A1219" s="24"/>
      <c r="BJ1219" s="24"/>
    </row>
    <row r="1220" spans="1:62" s="23" customFormat="1">
      <c r="A1220" s="24"/>
      <c r="BJ1220" s="24"/>
    </row>
    <row r="1221" spans="1:62" s="23" customFormat="1">
      <c r="A1221" s="24"/>
      <c r="BJ1221" s="24"/>
    </row>
    <row r="1222" spans="1:62" s="23" customFormat="1">
      <c r="A1222" s="24"/>
      <c r="BJ1222" s="24"/>
    </row>
    <row r="1223" spans="1:62" s="23" customFormat="1">
      <c r="A1223" s="24"/>
      <c r="BJ1223" s="24"/>
    </row>
    <row r="1224" spans="1:62" s="23" customFormat="1">
      <c r="A1224" s="24"/>
      <c r="BJ1224" s="24"/>
    </row>
    <row r="1225" spans="1:62" s="23" customFormat="1">
      <c r="A1225" s="24"/>
      <c r="BJ1225" s="24"/>
    </row>
    <row r="1226" spans="1:62" s="23" customFormat="1">
      <c r="A1226" s="24"/>
      <c r="BJ1226" s="24"/>
    </row>
    <row r="1227" spans="1:62" s="23" customFormat="1">
      <c r="A1227" s="24"/>
      <c r="BJ1227" s="24"/>
    </row>
    <row r="1228" spans="1:62" s="23" customFormat="1">
      <c r="A1228" s="24"/>
      <c r="BJ1228" s="24"/>
    </row>
    <row r="1229" spans="1:62" s="23" customFormat="1">
      <c r="A1229" s="24"/>
      <c r="BJ1229" s="24"/>
    </row>
    <row r="1230" spans="1:62" s="23" customFormat="1">
      <c r="A1230" s="24"/>
      <c r="BJ1230" s="24"/>
    </row>
    <row r="1231" spans="1:62" s="23" customFormat="1">
      <c r="A1231" s="24"/>
      <c r="BJ1231" s="24"/>
    </row>
    <row r="1232" spans="1:62" s="23" customFormat="1">
      <c r="A1232" s="24"/>
      <c r="BJ1232" s="24"/>
    </row>
    <row r="1233" spans="1:62" s="23" customFormat="1">
      <c r="A1233" s="24"/>
      <c r="BJ1233" s="24"/>
    </row>
    <row r="1234" spans="1:62" s="23" customFormat="1">
      <c r="A1234" s="24"/>
      <c r="BJ1234" s="24"/>
    </row>
    <row r="1235" spans="1:62" s="23" customFormat="1">
      <c r="A1235" s="24"/>
      <c r="BJ1235" s="24"/>
    </row>
    <row r="1236" spans="1:62" s="23" customFormat="1">
      <c r="A1236" s="24"/>
      <c r="BJ1236" s="24"/>
    </row>
    <row r="1237" spans="1:62" s="23" customFormat="1">
      <c r="A1237" s="24"/>
      <c r="BJ1237" s="24"/>
    </row>
    <row r="1238" spans="1:62" s="23" customFormat="1">
      <c r="A1238" s="24"/>
      <c r="BJ1238" s="24"/>
    </row>
    <row r="1239" spans="1:62" s="23" customFormat="1">
      <c r="A1239" s="24"/>
      <c r="BJ1239" s="24"/>
    </row>
    <row r="1240" spans="1:62" s="23" customFormat="1">
      <c r="A1240" s="24"/>
      <c r="BJ1240" s="24"/>
    </row>
    <row r="1241" spans="1:62" s="23" customFormat="1">
      <c r="A1241" s="24"/>
      <c r="BJ1241" s="24"/>
    </row>
    <row r="1242" spans="1:62" s="23" customFormat="1">
      <c r="A1242" s="24"/>
      <c r="BJ1242" s="24"/>
    </row>
    <row r="1243" spans="1:62" s="23" customFormat="1">
      <c r="A1243" s="24"/>
      <c r="BJ1243" s="24"/>
    </row>
    <row r="1244" spans="1:62" s="23" customFormat="1">
      <c r="A1244" s="24"/>
      <c r="BJ1244" s="24"/>
    </row>
    <row r="1245" spans="1:62" s="23" customFormat="1">
      <c r="A1245" s="24"/>
      <c r="BJ1245" s="24"/>
    </row>
    <row r="1246" spans="1:62" s="23" customFormat="1">
      <c r="A1246" s="24"/>
      <c r="BJ1246" s="24"/>
    </row>
    <row r="1247" spans="1:62" s="23" customFormat="1">
      <c r="A1247" s="24"/>
      <c r="BJ1247" s="24"/>
    </row>
    <row r="1248" spans="1:62" s="23" customFormat="1">
      <c r="A1248" s="24"/>
      <c r="BJ1248" s="24"/>
    </row>
    <row r="1249" spans="1:62" s="23" customFormat="1">
      <c r="A1249" s="24"/>
      <c r="BJ1249" s="24"/>
    </row>
    <row r="1250" spans="1:62" s="23" customFormat="1">
      <c r="A1250" s="24"/>
      <c r="BJ1250" s="24"/>
    </row>
    <row r="1251" spans="1:62" s="23" customFormat="1">
      <c r="A1251" s="24"/>
      <c r="BJ1251" s="24"/>
    </row>
    <row r="1252" spans="1:62" s="23" customFormat="1">
      <c r="A1252" s="24"/>
      <c r="BJ1252" s="24"/>
    </row>
    <row r="1253" spans="1:62" s="23" customFormat="1">
      <c r="A1253" s="24"/>
      <c r="BJ1253" s="24"/>
    </row>
    <row r="1254" spans="1:62" s="23" customFormat="1">
      <c r="A1254" s="24"/>
      <c r="BJ1254" s="24"/>
    </row>
    <row r="1255" spans="1:62" s="23" customFormat="1">
      <c r="A1255" s="24"/>
      <c r="BJ1255" s="24"/>
    </row>
    <row r="1256" spans="1:62" s="23" customFormat="1">
      <c r="A1256" s="24"/>
      <c r="BJ1256" s="24"/>
    </row>
    <row r="1257" spans="1:62" s="23" customFormat="1">
      <c r="A1257" s="24"/>
      <c r="BJ1257" s="24"/>
    </row>
    <row r="1258" spans="1:62" s="23" customFormat="1">
      <c r="A1258" s="24"/>
      <c r="BJ1258" s="24"/>
    </row>
    <row r="1259" spans="1:62" s="23" customFormat="1">
      <c r="A1259" s="24"/>
      <c r="BJ1259" s="24"/>
    </row>
    <row r="1260" spans="1:62" s="23" customFormat="1">
      <c r="A1260" s="24"/>
      <c r="BJ1260" s="24"/>
    </row>
    <row r="1261" spans="1:62" s="23" customFormat="1">
      <c r="A1261" s="24"/>
      <c r="BJ1261" s="24"/>
    </row>
    <row r="1262" spans="1:62" s="23" customFormat="1">
      <c r="A1262" s="24"/>
      <c r="BJ1262" s="24"/>
    </row>
    <row r="1263" spans="1:62" s="23" customFormat="1">
      <c r="A1263" s="24"/>
      <c r="BJ1263" s="24"/>
    </row>
    <row r="1264" spans="1:62" s="23" customFormat="1">
      <c r="A1264" s="24"/>
      <c r="BJ1264" s="24"/>
    </row>
    <row r="1265" spans="1:62" s="23" customFormat="1">
      <c r="A1265" s="24"/>
      <c r="BJ1265" s="24"/>
    </row>
    <row r="1266" spans="1:62" s="23" customFormat="1">
      <c r="A1266" s="24"/>
      <c r="BJ1266" s="24"/>
    </row>
    <row r="1267" spans="1:62" s="23" customFormat="1">
      <c r="A1267" s="24"/>
      <c r="BJ1267" s="24"/>
    </row>
    <row r="1268" spans="1:62" s="23" customFormat="1">
      <c r="A1268" s="24"/>
      <c r="BJ1268" s="24"/>
    </row>
    <row r="1269" spans="1:62" s="23" customFormat="1">
      <c r="A1269" s="24"/>
      <c r="BJ1269" s="24"/>
    </row>
    <row r="1270" spans="1:62" s="23" customFormat="1">
      <c r="A1270" s="24"/>
      <c r="BJ1270" s="24"/>
    </row>
    <row r="1271" spans="1:62" s="23" customFormat="1">
      <c r="A1271" s="24"/>
      <c r="BJ1271" s="24"/>
    </row>
    <row r="1272" spans="1:62" s="23" customFormat="1">
      <c r="A1272" s="24"/>
      <c r="BJ1272" s="24"/>
    </row>
    <row r="1273" spans="1:62" s="23" customFormat="1">
      <c r="A1273" s="24"/>
      <c r="BJ1273" s="24"/>
    </row>
    <row r="1274" spans="1:62" s="23" customFormat="1">
      <c r="A1274" s="24"/>
      <c r="BJ1274" s="24"/>
    </row>
    <row r="1275" spans="1:62" s="23" customFormat="1">
      <c r="A1275" s="24"/>
      <c r="BJ1275" s="24"/>
    </row>
    <row r="1276" spans="1:62" s="23" customFormat="1">
      <c r="A1276" s="24"/>
      <c r="BJ1276" s="24"/>
    </row>
    <row r="1277" spans="1:62" s="23" customFormat="1">
      <c r="A1277" s="24"/>
      <c r="BJ1277" s="24"/>
    </row>
    <row r="1278" spans="1:62" s="23" customFormat="1">
      <c r="A1278" s="24"/>
      <c r="BJ1278" s="24"/>
    </row>
    <row r="1279" spans="1:62" s="23" customFormat="1">
      <c r="A1279" s="24"/>
      <c r="BJ1279" s="24"/>
    </row>
    <row r="1280" spans="1:62" s="23" customFormat="1">
      <c r="A1280" s="24"/>
      <c r="BJ1280" s="24"/>
    </row>
    <row r="1281" spans="1:62" s="23" customFormat="1">
      <c r="A1281" s="24"/>
      <c r="BJ1281" s="24"/>
    </row>
    <row r="1282" spans="1:62" s="23" customFormat="1">
      <c r="A1282" s="24"/>
      <c r="BJ1282" s="24"/>
    </row>
    <row r="1283" spans="1:62" s="23" customFormat="1">
      <c r="A1283" s="24"/>
      <c r="BJ1283" s="24"/>
    </row>
    <row r="1284" spans="1:62" s="23" customFormat="1">
      <c r="A1284" s="24"/>
      <c r="BJ1284" s="24"/>
    </row>
    <row r="1285" spans="1:62" s="23" customFormat="1">
      <c r="A1285" s="24"/>
      <c r="BJ1285" s="24"/>
    </row>
    <row r="1286" spans="1:62" s="23" customFormat="1">
      <c r="A1286" s="24"/>
      <c r="BJ1286" s="24"/>
    </row>
    <row r="1287" spans="1:62" s="23" customFormat="1">
      <c r="A1287" s="24"/>
      <c r="BJ1287" s="24"/>
    </row>
    <row r="1288" spans="1:62" s="23" customFormat="1">
      <c r="A1288" s="24"/>
      <c r="BJ1288" s="24"/>
    </row>
    <row r="1289" spans="1:62" s="23" customFormat="1">
      <c r="A1289" s="24"/>
      <c r="BJ1289" s="24"/>
    </row>
    <row r="1290" spans="1:62" s="23" customFormat="1">
      <c r="A1290" s="24"/>
      <c r="BJ1290" s="24"/>
    </row>
    <row r="1291" spans="1:62" s="23" customFormat="1">
      <c r="A1291" s="24"/>
      <c r="BJ1291" s="24"/>
    </row>
    <row r="1292" spans="1:62" s="23" customFormat="1">
      <c r="A1292" s="24"/>
      <c r="BJ1292" s="24"/>
    </row>
    <row r="1293" spans="1:62" s="23" customFormat="1">
      <c r="A1293" s="24"/>
      <c r="BJ1293" s="24"/>
    </row>
    <row r="1294" spans="1:62" s="23" customFormat="1">
      <c r="A1294" s="24"/>
      <c r="BJ1294" s="24"/>
    </row>
    <row r="1295" spans="1:62" s="23" customFormat="1">
      <c r="A1295" s="24"/>
      <c r="BJ1295" s="24"/>
    </row>
    <row r="1296" spans="1:62" s="23" customFormat="1">
      <c r="A1296" s="24"/>
      <c r="BJ1296" s="24"/>
    </row>
    <row r="1297" spans="1:62" s="23" customFormat="1">
      <c r="A1297" s="24"/>
      <c r="BJ1297" s="24"/>
    </row>
    <row r="1298" spans="1:62" s="23" customFormat="1">
      <c r="A1298" s="24"/>
      <c r="BJ1298" s="24"/>
    </row>
    <row r="1299" spans="1:62" s="23" customFormat="1">
      <c r="A1299" s="24"/>
      <c r="BJ1299" s="24"/>
    </row>
    <row r="1300" spans="1:62" s="23" customFormat="1">
      <c r="A1300" s="24"/>
      <c r="BJ1300" s="24"/>
    </row>
    <row r="1301" spans="1:62" s="23" customFormat="1">
      <c r="A1301" s="24"/>
      <c r="BJ1301" s="24"/>
    </row>
    <row r="1302" spans="1:62" s="23" customFormat="1">
      <c r="A1302" s="24"/>
      <c r="BJ1302" s="24"/>
    </row>
    <row r="1303" spans="1:62" s="23" customFormat="1">
      <c r="A1303" s="24"/>
      <c r="BJ1303" s="24"/>
    </row>
    <row r="1304" spans="1:62" s="23" customFormat="1">
      <c r="A1304" s="24"/>
      <c r="BJ1304" s="24"/>
    </row>
    <row r="1305" spans="1:62" s="23" customFormat="1">
      <c r="A1305" s="24"/>
      <c r="BJ1305" s="24"/>
    </row>
    <row r="1306" spans="1:62" s="23" customFormat="1">
      <c r="A1306" s="24"/>
      <c r="BJ1306" s="24"/>
    </row>
    <row r="1307" spans="1:62" s="23" customFormat="1">
      <c r="A1307" s="24"/>
      <c r="BJ1307" s="24"/>
    </row>
    <row r="1308" spans="1:62" s="23" customFormat="1">
      <c r="A1308" s="24"/>
      <c r="BJ1308" s="24"/>
    </row>
    <row r="1309" spans="1:62" s="23" customFormat="1">
      <c r="A1309" s="24"/>
      <c r="BJ1309" s="24"/>
    </row>
    <row r="1310" spans="1:62" s="23" customFormat="1">
      <c r="A1310" s="24"/>
      <c r="BJ1310" s="24"/>
    </row>
    <row r="1311" spans="1:62" s="23" customFormat="1">
      <c r="A1311" s="24"/>
      <c r="BJ1311" s="24"/>
    </row>
    <row r="1312" spans="1:62" s="23" customFormat="1">
      <c r="A1312" s="24"/>
      <c r="BJ1312" s="24"/>
    </row>
    <row r="1313" spans="1:62" s="23" customFormat="1">
      <c r="A1313" s="24"/>
      <c r="BJ1313" s="24"/>
    </row>
    <row r="1314" spans="1:62" s="23" customFormat="1">
      <c r="A1314" s="24"/>
      <c r="BJ1314" s="24"/>
    </row>
    <row r="1315" spans="1:62" s="23" customFormat="1">
      <c r="A1315" s="24"/>
      <c r="BJ1315" s="24"/>
    </row>
    <row r="1316" spans="1:62" s="23" customFormat="1">
      <c r="A1316" s="24"/>
      <c r="BJ1316" s="24"/>
    </row>
    <row r="1317" spans="1:62" s="23" customFormat="1">
      <c r="A1317" s="24"/>
      <c r="BJ1317" s="24"/>
    </row>
    <row r="1318" spans="1:62" s="23" customFormat="1">
      <c r="A1318" s="24"/>
      <c r="BJ1318" s="24"/>
    </row>
    <row r="1319" spans="1:62" s="23" customFormat="1">
      <c r="A1319" s="24"/>
      <c r="BJ1319" s="24"/>
    </row>
    <row r="1320" spans="1:62" s="23" customFormat="1">
      <c r="A1320" s="24"/>
      <c r="BJ1320" s="24"/>
    </row>
    <row r="1321" spans="1:62" s="23" customFormat="1">
      <c r="A1321" s="24"/>
      <c r="BJ1321" s="24"/>
    </row>
    <row r="1322" spans="1:62" s="23" customFormat="1">
      <c r="A1322" s="24"/>
      <c r="BJ1322" s="24"/>
    </row>
    <row r="1323" spans="1:62" s="23" customFormat="1">
      <c r="A1323" s="24"/>
      <c r="BJ1323" s="24"/>
    </row>
    <row r="1324" spans="1:62" s="23" customFormat="1">
      <c r="A1324" s="24"/>
      <c r="BJ1324" s="24"/>
    </row>
    <row r="1325" spans="1:62" s="23" customFormat="1">
      <c r="A1325" s="24"/>
      <c r="BJ1325" s="24"/>
    </row>
    <row r="1326" spans="1:62" s="23" customFormat="1">
      <c r="A1326" s="24"/>
      <c r="BJ1326" s="24"/>
    </row>
    <row r="1327" spans="1:62" s="23" customFormat="1">
      <c r="A1327" s="24"/>
      <c r="BJ1327" s="24"/>
    </row>
    <row r="1328" spans="1:62" s="23" customFormat="1">
      <c r="A1328" s="24"/>
      <c r="BJ1328" s="24"/>
    </row>
    <row r="1329" spans="1:62" s="23" customFormat="1">
      <c r="A1329" s="24"/>
      <c r="BJ1329" s="24"/>
    </row>
    <row r="1330" spans="1:62" s="23" customFormat="1">
      <c r="A1330" s="24"/>
      <c r="BJ1330" s="24"/>
    </row>
    <row r="1331" spans="1:62" s="23" customFormat="1">
      <c r="A1331" s="24"/>
      <c r="BJ1331" s="24"/>
    </row>
    <row r="1332" spans="1:62" s="23" customFormat="1">
      <c r="A1332" s="24"/>
      <c r="BJ1332" s="24"/>
    </row>
    <row r="1333" spans="1:62" s="23" customFormat="1">
      <c r="A1333" s="24"/>
      <c r="BJ1333" s="24"/>
    </row>
    <row r="1334" spans="1:62" s="23" customFormat="1">
      <c r="A1334" s="24"/>
      <c r="BJ1334" s="24"/>
    </row>
    <row r="1335" spans="1:62" s="23" customFormat="1">
      <c r="A1335" s="24"/>
      <c r="BJ1335" s="24"/>
    </row>
    <row r="1336" spans="1:62" s="23" customFormat="1">
      <c r="A1336" s="24"/>
      <c r="BJ1336" s="24"/>
    </row>
    <row r="1337" spans="1:62" s="23" customFormat="1">
      <c r="A1337" s="24"/>
      <c r="BJ1337" s="24"/>
    </row>
    <row r="1338" spans="1:62" s="23" customFormat="1">
      <c r="A1338" s="24"/>
      <c r="BJ1338" s="24"/>
    </row>
    <row r="1339" spans="1:62" s="23" customFormat="1">
      <c r="A1339" s="24"/>
      <c r="BJ1339" s="24"/>
    </row>
    <row r="1340" spans="1:62" s="23" customFormat="1">
      <c r="A1340" s="24"/>
      <c r="BJ1340" s="24"/>
    </row>
    <row r="1341" spans="1:62" s="23" customFormat="1">
      <c r="A1341" s="24"/>
      <c r="BJ1341" s="24"/>
    </row>
    <row r="1342" spans="1:62" s="23" customFormat="1">
      <c r="A1342" s="24"/>
      <c r="BJ1342" s="24"/>
    </row>
    <row r="1343" spans="1:62" s="23" customFormat="1">
      <c r="A1343" s="24"/>
      <c r="BJ1343" s="24"/>
    </row>
    <row r="1344" spans="1:62" s="23" customFormat="1">
      <c r="A1344" s="24"/>
      <c r="BJ1344" s="24"/>
    </row>
    <row r="1345" spans="1:62" s="23" customFormat="1">
      <c r="A1345" s="24"/>
      <c r="BJ1345" s="24"/>
    </row>
    <row r="1346" spans="1:62" s="23" customFormat="1">
      <c r="A1346" s="24"/>
      <c r="BJ1346" s="24"/>
    </row>
    <row r="1347" spans="1:62" s="23" customFormat="1">
      <c r="A1347" s="24"/>
      <c r="BJ1347" s="24"/>
    </row>
    <row r="1348" spans="1:62" s="23" customFormat="1">
      <c r="A1348" s="24"/>
      <c r="BJ1348" s="24"/>
    </row>
    <row r="1349" spans="1:62" s="23" customFormat="1">
      <c r="A1349" s="24"/>
      <c r="BJ1349" s="24"/>
    </row>
    <row r="1350" spans="1:62" s="23" customFormat="1">
      <c r="A1350" s="24"/>
      <c r="BJ1350" s="24"/>
    </row>
    <row r="1351" spans="1:62" s="23" customFormat="1">
      <c r="A1351" s="24"/>
      <c r="BJ1351" s="24"/>
    </row>
    <row r="1352" spans="1:62" s="23" customFormat="1">
      <c r="A1352" s="24"/>
      <c r="BJ1352" s="24"/>
    </row>
    <row r="1353" spans="1:62" s="23" customFormat="1">
      <c r="A1353" s="24"/>
      <c r="BJ1353" s="24"/>
    </row>
    <row r="1354" spans="1:62" s="23" customFormat="1">
      <c r="A1354" s="24"/>
      <c r="BJ1354" s="24"/>
    </row>
    <row r="1355" spans="1:62" s="23" customFormat="1">
      <c r="A1355" s="24"/>
      <c r="BJ1355" s="24"/>
    </row>
    <row r="1356" spans="1:62" s="23" customFormat="1">
      <c r="A1356" s="24"/>
      <c r="BJ1356" s="24"/>
    </row>
    <row r="1357" spans="1:62" s="23" customFormat="1">
      <c r="A1357" s="24"/>
      <c r="BJ1357" s="24"/>
    </row>
    <row r="1358" spans="1:62" s="23" customFormat="1">
      <c r="A1358" s="24"/>
      <c r="BJ1358" s="24"/>
    </row>
    <row r="1359" spans="1:62" s="23" customFormat="1">
      <c r="A1359" s="24"/>
      <c r="BJ1359" s="24"/>
    </row>
    <row r="1360" spans="1:62" s="23" customFormat="1">
      <c r="A1360" s="24"/>
      <c r="BJ1360" s="24"/>
    </row>
    <row r="1361" spans="1:62" s="23" customFormat="1">
      <c r="A1361" s="24"/>
      <c r="BJ1361" s="24"/>
    </row>
    <row r="1362" spans="1:62" s="23" customFormat="1">
      <c r="A1362" s="24"/>
      <c r="BJ1362" s="24"/>
    </row>
    <row r="1363" spans="1:62" s="23" customFormat="1">
      <c r="A1363" s="24"/>
      <c r="BJ1363" s="24"/>
    </row>
    <row r="1364" spans="1:62" s="23" customFormat="1">
      <c r="A1364" s="24"/>
      <c r="BJ1364" s="24"/>
    </row>
    <row r="1365" spans="1:62" s="23" customFormat="1">
      <c r="A1365" s="24"/>
      <c r="BJ1365" s="24"/>
    </row>
    <row r="1366" spans="1:62" s="23" customFormat="1">
      <c r="A1366" s="24"/>
      <c r="BJ1366" s="24"/>
    </row>
    <row r="1367" spans="1:62" s="23" customFormat="1">
      <c r="A1367" s="24"/>
      <c r="BJ1367" s="24"/>
    </row>
    <row r="1368" spans="1:62" s="23" customFormat="1">
      <c r="A1368" s="24"/>
      <c r="BJ1368" s="24"/>
    </row>
    <row r="1369" spans="1:62" s="23" customFormat="1">
      <c r="A1369" s="24"/>
      <c r="BJ1369" s="24"/>
    </row>
    <row r="1370" spans="1:62" s="23" customFormat="1">
      <c r="A1370" s="24"/>
      <c r="BJ1370" s="24"/>
    </row>
    <row r="1371" spans="1:62" s="23" customFormat="1">
      <c r="A1371" s="24"/>
      <c r="BJ1371" s="24"/>
    </row>
    <row r="1372" spans="1:62" s="23" customFormat="1">
      <c r="A1372" s="24"/>
      <c r="BJ1372" s="24"/>
    </row>
    <row r="1373" spans="1:62" s="23" customFormat="1">
      <c r="A1373" s="24"/>
      <c r="BJ1373" s="24"/>
    </row>
    <row r="1374" spans="1:62" s="23" customFormat="1">
      <c r="A1374" s="24"/>
      <c r="BJ1374" s="24"/>
    </row>
    <row r="1375" spans="1:62" s="23" customFormat="1">
      <c r="A1375" s="24"/>
      <c r="BJ1375" s="24"/>
    </row>
    <row r="1376" spans="1:62" s="23" customFormat="1">
      <c r="A1376" s="24"/>
      <c r="BJ1376" s="24"/>
    </row>
    <row r="1377" spans="1:62" s="23" customFormat="1">
      <c r="A1377" s="24"/>
      <c r="BJ1377" s="24"/>
    </row>
    <row r="1378" spans="1:62" s="23" customFormat="1">
      <c r="A1378" s="24"/>
      <c r="BJ1378" s="24"/>
    </row>
    <row r="1379" spans="1:62" s="23" customFormat="1">
      <c r="A1379" s="24"/>
      <c r="BJ1379" s="24"/>
    </row>
    <row r="1380" spans="1:62" s="23" customFormat="1">
      <c r="A1380" s="24"/>
      <c r="BJ1380" s="24"/>
    </row>
    <row r="1381" spans="1:62" s="23" customFormat="1">
      <c r="A1381" s="24"/>
      <c r="BJ1381" s="24"/>
    </row>
    <row r="1382" spans="1:62" s="23" customFormat="1">
      <c r="A1382" s="24"/>
      <c r="BJ1382" s="24"/>
    </row>
    <row r="1383" spans="1:62" s="23" customFormat="1">
      <c r="A1383" s="24"/>
      <c r="BJ1383" s="24"/>
    </row>
    <row r="1384" spans="1:62" s="23" customFormat="1">
      <c r="A1384" s="24"/>
      <c r="BJ1384" s="24"/>
    </row>
    <row r="1385" spans="1:62" s="23" customFormat="1">
      <c r="A1385" s="24"/>
      <c r="BJ1385" s="24"/>
    </row>
    <row r="1386" spans="1:62" s="23" customFormat="1">
      <c r="A1386" s="24"/>
      <c r="BJ1386" s="24"/>
    </row>
    <row r="1387" spans="1:62" s="23" customFormat="1">
      <c r="A1387" s="24"/>
      <c r="BJ1387" s="24"/>
    </row>
    <row r="1388" spans="1:62" s="23" customFormat="1">
      <c r="A1388" s="24"/>
      <c r="BJ1388" s="24"/>
    </row>
    <row r="1389" spans="1:62" s="23" customFormat="1">
      <c r="A1389" s="24"/>
      <c r="BJ1389" s="24"/>
    </row>
    <row r="1390" spans="1:62" s="23" customFormat="1">
      <c r="A1390" s="24"/>
      <c r="BJ1390" s="24"/>
    </row>
    <row r="1391" spans="1:62" s="23" customFormat="1">
      <c r="A1391" s="24"/>
      <c r="BJ1391" s="24"/>
    </row>
    <row r="1392" spans="1:62" s="23" customFormat="1">
      <c r="A1392" s="24"/>
      <c r="BJ1392" s="24"/>
    </row>
    <row r="1393" spans="1:62" s="23" customFormat="1">
      <c r="A1393" s="24"/>
      <c r="BJ1393" s="24"/>
    </row>
    <row r="1394" spans="1:62" s="23" customFormat="1">
      <c r="A1394" s="24"/>
      <c r="BJ1394" s="24"/>
    </row>
    <row r="1395" spans="1:62" s="23" customFormat="1">
      <c r="A1395" s="24"/>
      <c r="BJ1395" s="24"/>
    </row>
    <row r="1396" spans="1:62" s="23" customFormat="1">
      <c r="A1396" s="24"/>
      <c r="BJ1396" s="24"/>
    </row>
    <row r="1397" spans="1:62" s="23" customFormat="1">
      <c r="A1397" s="24"/>
      <c r="BJ1397" s="24"/>
    </row>
    <row r="1398" spans="1:62" s="23" customFormat="1">
      <c r="A1398" s="24"/>
      <c r="BJ1398" s="24"/>
    </row>
    <row r="1399" spans="1:62" s="23" customFormat="1">
      <c r="A1399" s="24"/>
      <c r="BJ1399" s="24"/>
    </row>
    <row r="1400" spans="1:62" s="23" customFormat="1">
      <c r="A1400" s="24"/>
      <c r="BJ1400" s="24"/>
    </row>
    <row r="1401" spans="1:62" s="23" customFormat="1">
      <c r="A1401" s="24"/>
      <c r="BJ1401" s="24"/>
    </row>
    <row r="1402" spans="1:62" s="23" customFormat="1">
      <c r="A1402" s="24"/>
      <c r="BJ1402" s="24"/>
    </row>
    <row r="1403" spans="1:62" s="23" customFormat="1">
      <c r="A1403" s="24"/>
      <c r="BJ1403" s="24"/>
    </row>
    <row r="1404" spans="1:62" s="23" customFormat="1">
      <c r="A1404" s="24"/>
      <c r="BJ1404" s="24"/>
    </row>
    <row r="1405" spans="1:62" s="23" customFormat="1">
      <c r="A1405" s="24"/>
      <c r="BJ1405" s="24"/>
    </row>
    <row r="1406" spans="1:62" s="23" customFormat="1">
      <c r="A1406" s="24"/>
      <c r="BJ1406" s="24"/>
    </row>
    <row r="1407" spans="1:62" s="23" customFormat="1">
      <c r="A1407" s="24"/>
      <c r="BJ1407" s="24"/>
    </row>
    <row r="1408" spans="1:62" s="23" customFormat="1">
      <c r="A1408" s="24"/>
      <c r="BJ1408" s="24"/>
    </row>
    <row r="1409" spans="1:62" s="23" customFormat="1">
      <c r="A1409" s="24"/>
      <c r="BJ1409" s="24"/>
    </row>
    <row r="1410" spans="1:62" s="23" customFormat="1">
      <c r="A1410" s="24"/>
      <c r="BJ1410" s="24"/>
    </row>
    <row r="1411" spans="1:62" s="23" customFormat="1">
      <c r="A1411" s="24"/>
      <c r="BJ1411" s="24"/>
    </row>
    <row r="1412" spans="1:62" s="23" customFormat="1">
      <c r="A1412" s="24"/>
      <c r="BJ1412" s="24"/>
    </row>
    <row r="1413" spans="1:62" s="23" customFormat="1">
      <c r="A1413" s="24"/>
      <c r="BJ1413" s="24"/>
    </row>
    <row r="1414" spans="1:62" s="23" customFormat="1">
      <c r="A1414" s="24"/>
      <c r="BJ1414" s="24"/>
    </row>
    <row r="1415" spans="1:62" s="23" customFormat="1">
      <c r="A1415" s="24"/>
      <c r="BJ1415" s="24"/>
    </row>
    <row r="1416" spans="1:62" s="23" customFormat="1">
      <c r="A1416" s="24"/>
      <c r="BJ1416" s="24"/>
    </row>
    <row r="1417" spans="1:62" s="23" customFormat="1">
      <c r="A1417" s="24"/>
      <c r="BJ1417" s="24"/>
    </row>
    <row r="1418" spans="1:62" s="23" customFormat="1">
      <c r="A1418" s="24"/>
      <c r="BJ1418" s="24"/>
    </row>
    <row r="1419" spans="1:62" s="23" customFormat="1">
      <c r="A1419" s="24"/>
      <c r="BJ1419" s="24"/>
    </row>
    <row r="1420" spans="1:62" s="23" customFormat="1">
      <c r="A1420" s="24"/>
      <c r="BJ1420" s="24"/>
    </row>
    <row r="1421" spans="1:62" s="23" customFormat="1">
      <c r="A1421" s="24"/>
      <c r="BJ1421" s="24"/>
    </row>
    <row r="1422" spans="1:62" s="23" customFormat="1">
      <c r="A1422" s="24"/>
      <c r="BJ1422" s="24"/>
    </row>
    <row r="1423" spans="1:62" s="23" customFormat="1">
      <c r="A1423" s="24"/>
      <c r="BJ1423" s="24"/>
    </row>
    <row r="1424" spans="1:62" s="23" customFormat="1">
      <c r="A1424" s="24"/>
      <c r="BJ1424" s="24"/>
    </row>
    <row r="1425" spans="1:62" s="23" customFormat="1">
      <c r="A1425" s="24"/>
      <c r="BJ1425" s="24"/>
    </row>
    <row r="1426" spans="1:62" s="23" customFormat="1">
      <c r="A1426" s="24"/>
      <c r="BJ1426" s="24"/>
    </row>
    <row r="1427" spans="1:62" s="23" customFormat="1">
      <c r="A1427" s="24"/>
      <c r="BJ1427" s="24"/>
    </row>
    <row r="1428" spans="1:62" s="23" customFormat="1">
      <c r="A1428" s="24"/>
      <c r="BJ1428" s="24"/>
    </row>
    <row r="1429" spans="1:62" s="23" customFormat="1">
      <c r="A1429" s="24"/>
      <c r="BJ1429" s="24"/>
    </row>
    <row r="1430" spans="1:62" s="23" customFormat="1">
      <c r="A1430" s="24"/>
      <c r="BJ1430" s="24"/>
    </row>
    <row r="1431" spans="1:62" s="23" customFormat="1">
      <c r="A1431" s="24"/>
      <c r="BJ1431" s="24"/>
    </row>
    <row r="1432" spans="1:62" s="23" customFormat="1">
      <c r="A1432" s="24"/>
      <c r="BJ1432" s="24"/>
    </row>
    <row r="1433" spans="1:62" s="23" customFormat="1">
      <c r="A1433" s="24"/>
      <c r="BJ1433" s="24"/>
    </row>
    <row r="1434" spans="1:62" s="23" customFormat="1">
      <c r="A1434" s="24"/>
      <c r="BJ1434" s="24"/>
    </row>
    <row r="1435" spans="1:62" s="23" customFormat="1">
      <c r="A1435" s="24"/>
      <c r="BJ1435" s="24"/>
    </row>
    <row r="1436" spans="1:62" s="23" customFormat="1">
      <c r="A1436" s="24"/>
      <c r="BJ1436" s="24"/>
    </row>
    <row r="1437" spans="1:62" s="23" customFormat="1">
      <c r="A1437" s="24"/>
      <c r="BJ1437" s="24"/>
    </row>
    <row r="1438" spans="1:62" s="23" customFormat="1">
      <c r="A1438" s="24"/>
      <c r="BJ1438" s="24"/>
    </row>
    <row r="1439" spans="1:62" s="23" customFormat="1">
      <c r="A1439" s="24"/>
      <c r="BJ1439" s="24"/>
    </row>
    <row r="1440" spans="1:62" s="23" customFormat="1">
      <c r="A1440" s="24"/>
      <c r="BJ1440" s="24"/>
    </row>
    <row r="1441" spans="1:62" s="23" customFormat="1">
      <c r="A1441" s="24"/>
      <c r="BJ1441" s="24"/>
    </row>
    <row r="1442" spans="1:62" s="23" customFormat="1">
      <c r="A1442" s="24"/>
      <c r="BJ1442" s="24"/>
    </row>
    <row r="1443" spans="1:62" s="23" customFormat="1">
      <c r="A1443" s="24"/>
      <c r="BJ1443" s="24"/>
    </row>
    <row r="1444" spans="1:62" s="23" customFormat="1">
      <c r="A1444" s="24"/>
      <c r="BJ1444" s="24"/>
    </row>
    <row r="1445" spans="1:62" s="23" customFormat="1">
      <c r="A1445" s="24"/>
      <c r="BJ1445" s="24"/>
    </row>
    <row r="1446" spans="1:62" s="23" customFormat="1">
      <c r="A1446" s="24"/>
      <c r="BJ1446" s="24"/>
    </row>
    <row r="1447" spans="1:62" s="23" customFormat="1">
      <c r="A1447" s="24"/>
      <c r="BJ1447" s="24"/>
    </row>
    <row r="1448" spans="1:62" s="23" customFormat="1">
      <c r="A1448" s="24"/>
      <c r="BJ1448" s="24"/>
    </row>
    <row r="1449" spans="1:62" s="23" customFormat="1">
      <c r="A1449" s="24"/>
      <c r="BJ1449" s="24"/>
    </row>
    <row r="1450" spans="1:62" s="23" customFormat="1">
      <c r="A1450" s="24"/>
      <c r="BJ1450" s="24"/>
    </row>
    <row r="1451" spans="1:62" s="23" customFormat="1">
      <c r="A1451" s="24"/>
      <c r="BJ1451" s="24"/>
    </row>
    <row r="1452" spans="1:62" s="23" customFormat="1">
      <c r="A1452" s="24"/>
      <c r="BJ1452" s="24"/>
    </row>
    <row r="1453" spans="1:62" s="23" customFormat="1">
      <c r="A1453" s="24"/>
      <c r="BJ1453" s="24"/>
    </row>
    <row r="1454" spans="1:62" s="23" customFormat="1">
      <c r="A1454" s="24"/>
      <c r="BJ1454" s="24"/>
    </row>
    <row r="1455" spans="1:62" s="23" customFormat="1">
      <c r="A1455" s="24"/>
      <c r="BJ1455" s="24"/>
    </row>
    <row r="1456" spans="1:62" s="23" customFormat="1">
      <c r="A1456" s="24"/>
      <c r="BJ1456" s="24"/>
    </row>
    <row r="1457" spans="1:62" s="23" customFormat="1">
      <c r="A1457" s="24"/>
      <c r="BJ1457" s="24"/>
    </row>
    <row r="1458" spans="1:62" s="23" customFormat="1">
      <c r="A1458" s="24"/>
      <c r="BJ1458" s="24"/>
    </row>
    <row r="1459" spans="1:62" s="23" customFormat="1">
      <c r="A1459" s="24"/>
      <c r="BJ1459" s="24"/>
    </row>
    <row r="1460" spans="1:62" s="23" customFormat="1">
      <c r="A1460" s="24"/>
      <c r="BJ1460" s="24"/>
    </row>
    <row r="1461" spans="1:62" s="23" customFormat="1">
      <c r="A1461" s="24"/>
      <c r="BJ1461" s="24"/>
    </row>
    <row r="1462" spans="1:62" s="23" customFormat="1">
      <c r="A1462" s="24"/>
      <c r="BJ1462" s="24"/>
    </row>
    <row r="1463" spans="1:62" s="23" customFormat="1">
      <c r="A1463" s="24"/>
      <c r="BJ1463" s="24"/>
    </row>
    <row r="1464" spans="1:62" s="23" customFormat="1">
      <c r="A1464" s="24"/>
      <c r="BJ1464" s="24"/>
    </row>
    <row r="1465" spans="1:62" s="23" customFormat="1">
      <c r="A1465" s="24"/>
      <c r="BJ1465" s="24"/>
    </row>
    <row r="1466" spans="1:62" s="23" customFormat="1">
      <c r="A1466" s="24"/>
      <c r="BJ1466" s="24"/>
    </row>
    <row r="1467" spans="1:62" s="23" customFormat="1">
      <c r="A1467" s="24"/>
      <c r="BJ1467" s="24"/>
    </row>
    <row r="1468" spans="1:62" s="23" customFormat="1">
      <c r="A1468" s="24"/>
      <c r="BJ1468" s="24"/>
    </row>
    <row r="1469" spans="1:62" s="23" customFormat="1">
      <c r="A1469" s="24"/>
      <c r="BJ1469" s="24"/>
    </row>
    <row r="1470" spans="1:62" s="23" customFormat="1">
      <c r="A1470" s="24"/>
      <c r="BJ1470" s="24"/>
    </row>
    <row r="1471" spans="1:62" s="23" customFormat="1">
      <c r="A1471" s="24"/>
      <c r="BJ1471" s="24"/>
    </row>
    <row r="1472" spans="1:62" s="23" customFormat="1">
      <c r="A1472" s="24"/>
      <c r="BJ1472" s="24"/>
    </row>
    <row r="1473" spans="1:62" s="23" customFormat="1">
      <c r="A1473" s="24"/>
      <c r="BJ1473" s="24"/>
    </row>
    <row r="1474" spans="1:62" s="23" customFormat="1">
      <c r="A1474" s="24"/>
      <c r="BJ1474" s="24"/>
    </row>
    <row r="1475" spans="1:62" s="23" customFormat="1">
      <c r="A1475" s="24"/>
      <c r="BJ1475" s="24"/>
    </row>
    <row r="1476" spans="1:62" s="23" customFormat="1">
      <c r="A1476" s="24"/>
      <c r="BJ1476" s="24"/>
    </row>
    <row r="1477" spans="1:62" s="23" customFormat="1">
      <c r="A1477" s="24"/>
      <c r="BJ1477" s="24"/>
    </row>
    <row r="1478" spans="1:62" s="23" customFormat="1">
      <c r="A1478" s="24"/>
      <c r="BJ1478" s="24"/>
    </row>
    <row r="1479" spans="1:62" s="23" customFormat="1">
      <c r="A1479" s="24"/>
      <c r="BJ1479" s="24"/>
    </row>
    <row r="1480" spans="1:62" s="23" customFormat="1">
      <c r="A1480" s="24"/>
      <c r="BJ1480" s="24"/>
    </row>
    <row r="1481" spans="1:62" s="23" customFormat="1">
      <c r="A1481" s="24"/>
      <c r="BJ1481" s="24"/>
    </row>
    <row r="1482" spans="1:62" s="23" customFormat="1">
      <c r="A1482" s="24"/>
      <c r="BJ1482" s="24"/>
    </row>
    <row r="1483" spans="1:62" s="23" customFormat="1">
      <c r="A1483" s="24"/>
      <c r="BJ1483" s="24"/>
    </row>
    <row r="1484" spans="1:62" s="23" customFormat="1">
      <c r="A1484" s="24"/>
      <c r="BJ1484" s="24"/>
    </row>
    <row r="1485" spans="1:62" s="23" customFormat="1">
      <c r="A1485" s="24"/>
      <c r="BJ1485" s="24"/>
    </row>
    <row r="1486" spans="1:62" s="23" customFormat="1">
      <c r="A1486" s="24"/>
      <c r="BJ1486" s="24"/>
    </row>
    <row r="1487" spans="1:62" s="23" customFormat="1">
      <c r="A1487" s="24"/>
      <c r="BJ1487" s="24"/>
    </row>
    <row r="1488" spans="1:62" s="23" customFormat="1">
      <c r="A1488" s="24"/>
      <c r="BJ1488" s="24"/>
    </row>
    <row r="1489" spans="1:62" s="23" customFormat="1">
      <c r="A1489" s="24"/>
      <c r="BJ1489" s="24"/>
    </row>
    <row r="1490" spans="1:62" s="23" customFormat="1">
      <c r="A1490" s="24"/>
      <c r="BJ1490" s="24"/>
    </row>
    <row r="1491" spans="1:62" s="23" customFormat="1">
      <c r="A1491" s="24"/>
      <c r="BJ1491" s="24"/>
    </row>
    <row r="1492" spans="1:62" s="23" customFormat="1">
      <c r="A1492" s="24"/>
      <c r="BJ1492" s="24"/>
    </row>
    <row r="1493" spans="1:62" s="23" customFormat="1">
      <c r="A1493" s="24"/>
      <c r="BJ1493" s="24"/>
    </row>
    <row r="1494" spans="1:62" s="23" customFormat="1">
      <c r="A1494" s="24"/>
      <c r="BJ1494" s="24"/>
    </row>
    <row r="1495" spans="1:62" s="23" customFormat="1">
      <c r="A1495" s="24"/>
      <c r="BJ1495" s="24"/>
    </row>
    <row r="1496" spans="1:62" s="23" customFormat="1">
      <c r="A1496" s="24"/>
      <c r="BJ1496" s="24"/>
    </row>
    <row r="1497" spans="1:62" s="23" customFormat="1">
      <c r="A1497" s="24"/>
      <c r="BJ1497" s="24"/>
    </row>
    <row r="1498" spans="1:62" s="23" customFormat="1">
      <c r="A1498" s="24"/>
      <c r="BJ1498" s="24"/>
    </row>
    <row r="1499" spans="1:62" s="23" customFormat="1">
      <c r="A1499" s="24"/>
      <c r="BJ1499" s="24"/>
    </row>
    <row r="1500" spans="1:62" s="23" customFormat="1">
      <c r="A1500" s="24"/>
      <c r="BJ1500" s="24"/>
    </row>
    <row r="1501" spans="1:62" s="23" customFormat="1">
      <c r="A1501" s="24"/>
      <c r="BJ1501" s="24"/>
    </row>
    <row r="1502" spans="1:62" s="23" customFormat="1">
      <c r="A1502" s="24"/>
      <c r="BJ1502" s="24"/>
    </row>
    <row r="1503" spans="1:62" s="23" customFormat="1">
      <c r="A1503" s="24"/>
      <c r="BJ1503" s="24"/>
    </row>
    <row r="1504" spans="1:62" s="23" customFormat="1">
      <c r="A1504" s="24"/>
      <c r="BJ1504" s="24"/>
    </row>
    <row r="1505" spans="1:62" s="23" customFormat="1">
      <c r="A1505" s="24"/>
      <c r="BJ1505" s="24"/>
    </row>
    <row r="1506" spans="1:62" s="23" customFormat="1">
      <c r="A1506" s="24"/>
      <c r="BJ1506" s="24"/>
    </row>
    <row r="1507" spans="1:62" s="23" customFormat="1">
      <c r="A1507" s="24"/>
      <c r="BJ1507" s="24"/>
    </row>
    <row r="1508" spans="1:62" s="23" customFormat="1">
      <c r="A1508" s="24"/>
      <c r="BJ1508" s="24"/>
    </row>
    <row r="1509" spans="1:62" s="23" customFormat="1">
      <c r="A1509" s="24"/>
      <c r="BJ1509" s="24"/>
    </row>
    <row r="1510" spans="1:62" s="23" customFormat="1">
      <c r="A1510" s="24"/>
      <c r="BJ1510" s="24"/>
    </row>
    <row r="1511" spans="1:62" s="23" customFormat="1">
      <c r="A1511" s="24"/>
      <c r="BJ1511" s="24"/>
    </row>
    <row r="1512" spans="1:62" s="23" customFormat="1">
      <c r="A1512" s="24"/>
      <c r="BJ1512" s="24"/>
    </row>
    <row r="1513" spans="1:62" s="23" customFormat="1">
      <c r="A1513" s="24"/>
      <c r="BJ1513" s="24"/>
    </row>
    <row r="1514" spans="1:62" s="23" customFormat="1">
      <c r="A1514" s="24"/>
      <c r="BJ1514" s="24"/>
    </row>
    <row r="1515" spans="1:62" s="23" customFormat="1">
      <c r="A1515" s="24"/>
      <c r="BJ1515" s="24"/>
    </row>
    <row r="1516" spans="1:62" s="23" customFormat="1">
      <c r="A1516" s="24"/>
      <c r="BJ1516" s="24"/>
    </row>
    <row r="1517" spans="1:62" s="23" customFormat="1">
      <c r="A1517" s="24"/>
      <c r="BJ1517" s="24"/>
    </row>
    <row r="1518" spans="1:62" s="23" customFormat="1">
      <c r="A1518" s="24"/>
      <c r="BJ1518" s="24"/>
    </row>
    <row r="1519" spans="1:62" s="23" customFormat="1">
      <c r="A1519" s="24"/>
      <c r="BJ1519" s="24"/>
    </row>
    <row r="1520" spans="1:62" s="23" customFormat="1">
      <c r="A1520" s="24"/>
      <c r="BJ1520" s="24"/>
    </row>
    <row r="1521" spans="1:62" s="23" customFormat="1">
      <c r="A1521" s="24"/>
      <c r="BJ1521" s="24"/>
    </row>
    <row r="1522" spans="1:62" s="23" customFormat="1">
      <c r="A1522" s="24"/>
      <c r="BJ1522" s="24"/>
    </row>
    <row r="1523" spans="1:62" s="23" customFormat="1">
      <c r="A1523" s="24"/>
      <c r="BJ1523" s="24"/>
    </row>
    <row r="1524" spans="1:62" s="23" customFormat="1">
      <c r="A1524" s="24"/>
      <c r="BJ1524" s="24"/>
    </row>
    <row r="1525" spans="1:62" s="23" customFormat="1">
      <c r="A1525" s="24"/>
      <c r="BJ1525" s="24"/>
    </row>
    <row r="1526" spans="1:62" s="23" customFormat="1">
      <c r="A1526" s="24"/>
      <c r="BJ1526" s="24"/>
    </row>
    <row r="1527" spans="1:62" s="23" customFormat="1">
      <c r="A1527" s="24"/>
      <c r="BJ1527" s="24"/>
    </row>
    <row r="1528" spans="1:62" s="23" customFormat="1">
      <c r="A1528" s="24"/>
      <c r="BJ1528" s="24"/>
    </row>
    <row r="1529" spans="1:62" s="23" customFormat="1">
      <c r="A1529" s="24"/>
      <c r="BJ1529" s="24"/>
    </row>
    <row r="1530" spans="1:62" s="23" customFormat="1">
      <c r="A1530" s="24"/>
      <c r="BJ1530" s="24"/>
    </row>
    <row r="1531" spans="1:62" s="23" customFormat="1">
      <c r="A1531" s="24"/>
      <c r="BJ1531" s="24"/>
    </row>
    <row r="1532" spans="1:62" s="23" customFormat="1">
      <c r="A1532" s="24"/>
      <c r="BJ1532" s="24"/>
    </row>
    <row r="1533" spans="1:62" s="23" customFormat="1">
      <c r="A1533" s="24"/>
      <c r="BJ1533" s="24"/>
    </row>
    <row r="1534" spans="1:62" s="23" customFormat="1">
      <c r="A1534" s="24"/>
      <c r="BJ1534" s="24"/>
    </row>
    <row r="1535" spans="1:62" s="23" customFormat="1">
      <c r="A1535" s="24"/>
      <c r="BJ1535" s="24"/>
    </row>
    <row r="1536" spans="1:62" s="23" customFormat="1">
      <c r="A1536" s="24"/>
      <c r="BJ1536" s="24"/>
    </row>
    <row r="1537" spans="1:62" s="23" customFormat="1">
      <c r="A1537" s="24"/>
      <c r="BJ1537" s="24"/>
    </row>
    <row r="1538" spans="1:62" s="23" customFormat="1">
      <c r="A1538" s="24"/>
      <c r="BJ1538" s="24"/>
    </row>
    <row r="1539" spans="1:62" s="23" customFormat="1">
      <c r="A1539" s="24"/>
      <c r="BJ1539" s="24"/>
    </row>
    <row r="1540" spans="1:62" s="23" customFormat="1">
      <c r="A1540" s="24"/>
      <c r="BJ1540" s="24"/>
    </row>
    <row r="1541" spans="1:62" s="23" customFormat="1">
      <c r="A1541" s="24"/>
      <c r="BJ1541" s="24"/>
    </row>
    <row r="1542" spans="1:62" s="23" customFormat="1">
      <c r="A1542" s="24"/>
      <c r="BJ1542" s="24"/>
    </row>
    <row r="1543" spans="1:62" s="23" customFormat="1">
      <c r="A1543" s="24"/>
      <c r="BJ1543" s="24"/>
    </row>
    <row r="1544" spans="1:62" s="23" customFormat="1">
      <c r="A1544" s="24"/>
      <c r="BJ1544" s="24"/>
    </row>
    <row r="1545" spans="1:62" s="23" customFormat="1">
      <c r="A1545" s="24"/>
      <c r="BJ1545" s="24"/>
    </row>
    <row r="1546" spans="1:62" s="23" customFormat="1">
      <c r="A1546" s="24"/>
      <c r="BJ1546" s="24"/>
    </row>
    <row r="1547" spans="1:62" s="23" customFormat="1">
      <c r="A1547" s="24"/>
      <c r="BJ1547" s="24"/>
    </row>
    <row r="1548" spans="1:62" s="23" customFormat="1">
      <c r="A1548" s="24"/>
      <c r="BJ1548" s="24"/>
    </row>
    <row r="1549" spans="1:62" s="23" customFormat="1">
      <c r="A1549" s="24"/>
      <c r="BJ1549" s="24"/>
    </row>
    <row r="1550" spans="1:62" s="23" customFormat="1">
      <c r="A1550" s="24"/>
      <c r="BJ1550" s="24"/>
    </row>
    <row r="1551" spans="1:62" s="23" customFormat="1">
      <c r="A1551" s="24"/>
      <c r="BJ1551" s="24"/>
    </row>
    <row r="1552" spans="1:62" s="23" customFormat="1">
      <c r="A1552" s="24"/>
      <c r="BJ1552" s="24"/>
    </row>
    <row r="1553" spans="1:62" s="23" customFormat="1">
      <c r="A1553" s="24"/>
      <c r="BJ1553" s="24"/>
    </row>
    <row r="1554" spans="1:62" s="23" customFormat="1">
      <c r="A1554" s="24"/>
      <c r="BJ1554" s="24"/>
    </row>
    <row r="1555" spans="1:62" s="23" customFormat="1">
      <c r="A1555" s="24"/>
      <c r="BJ1555" s="24"/>
    </row>
    <row r="1556" spans="1:62" s="23" customFormat="1">
      <c r="A1556" s="24"/>
      <c r="BJ1556" s="24"/>
    </row>
    <row r="1557" spans="1:62" s="23" customFormat="1">
      <c r="A1557" s="24"/>
      <c r="BJ1557" s="24"/>
    </row>
    <row r="1558" spans="1:62" s="23" customFormat="1">
      <c r="A1558" s="24"/>
      <c r="BJ1558" s="24"/>
    </row>
    <row r="1559" spans="1:62" s="23" customFormat="1">
      <c r="A1559" s="24"/>
      <c r="BJ1559" s="24"/>
    </row>
    <row r="1560" spans="1:62" s="23" customFormat="1">
      <c r="A1560" s="24"/>
      <c r="BJ1560" s="24"/>
    </row>
    <row r="1561" spans="1:62" s="23" customFormat="1">
      <c r="A1561" s="24"/>
      <c r="BJ1561" s="24"/>
    </row>
    <row r="1562" spans="1:62" s="23" customFormat="1">
      <c r="A1562" s="24"/>
      <c r="BJ1562" s="24"/>
    </row>
    <row r="1563" spans="1:62" s="23" customFormat="1">
      <c r="A1563" s="24"/>
      <c r="BJ1563" s="24"/>
    </row>
    <row r="1564" spans="1:62" s="23" customFormat="1">
      <c r="A1564" s="24"/>
      <c r="BJ1564" s="24"/>
    </row>
    <row r="1565" spans="1:62" s="23" customFormat="1">
      <c r="A1565" s="24"/>
      <c r="BJ1565" s="24"/>
    </row>
    <row r="1566" spans="1:62" s="23" customFormat="1">
      <c r="A1566" s="24"/>
      <c r="BJ1566" s="24"/>
    </row>
    <row r="1567" spans="1:62" s="23" customFormat="1">
      <c r="A1567" s="24"/>
      <c r="BJ1567" s="24"/>
    </row>
    <row r="1568" spans="1:62" s="23" customFormat="1">
      <c r="A1568" s="24"/>
      <c r="BJ1568" s="24"/>
    </row>
    <row r="1569" spans="1:62" s="23" customFormat="1">
      <c r="A1569" s="24"/>
      <c r="BJ1569" s="24"/>
    </row>
    <row r="1570" spans="1:62" s="23" customFormat="1">
      <c r="A1570" s="24"/>
      <c r="BJ1570" s="24"/>
    </row>
    <row r="1571" spans="1:62" s="23" customFormat="1">
      <c r="A1571" s="24"/>
      <c r="BJ1571" s="24"/>
    </row>
    <row r="1572" spans="1:62" s="23" customFormat="1">
      <c r="A1572" s="24"/>
      <c r="BJ1572" s="24"/>
    </row>
    <row r="1573" spans="1:62" s="23" customFormat="1">
      <c r="A1573" s="24"/>
      <c r="BJ1573" s="24"/>
    </row>
    <row r="1574" spans="1:62" s="23" customFormat="1">
      <c r="A1574" s="24"/>
      <c r="BJ1574" s="24"/>
    </row>
    <row r="1575" spans="1:62" s="23" customFormat="1">
      <c r="A1575" s="24"/>
      <c r="BJ1575" s="24"/>
    </row>
    <row r="1576" spans="1:62" s="23" customFormat="1">
      <c r="A1576" s="24"/>
      <c r="BJ1576" s="24"/>
    </row>
    <row r="1577" spans="1:62" s="23" customFormat="1">
      <c r="A1577" s="24"/>
      <c r="BJ1577" s="24"/>
    </row>
    <row r="1578" spans="1:62" s="23" customFormat="1">
      <c r="A1578" s="24"/>
      <c r="BJ1578" s="24"/>
    </row>
    <row r="1579" spans="1:62" s="23" customFormat="1">
      <c r="A1579" s="24"/>
      <c r="BJ1579" s="24"/>
    </row>
    <row r="1580" spans="1:62" s="23" customFormat="1">
      <c r="A1580" s="24"/>
      <c r="BJ1580" s="24"/>
    </row>
    <row r="1581" spans="1:62" s="23" customFormat="1">
      <c r="A1581" s="24"/>
      <c r="BJ1581" s="24"/>
    </row>
    <row r="1582" spans="1:62" s="23" customFormat="1">
      <c r="A1582" s="24"/>
      <c r="BJ1582" s="24"/>
    </row>
    <row r="1583" spans="1:62" s="23" customFormat="1">
      <c r="A1583" s="24"/>
      <c r="BJ1583" s="24"/>
    </row>
    <row r="1584" spans="1:62" s="23" customFormat="1">
      <c r="A1584" s="24"/>
      <c r="BJ1584" s="24"/>
    </row>
    <row r="1585" spans="1:62" s="23" customFormat="1">
      <c r="A1585" s="24"/>
      <c r="BJ1585" s="24"/>
    </row>
    <row r="1586" spans="1:62" s="23" customFormat="1">
      <c r="A1586" s="24"/>
      <c r="BJ1586" s="24"/>
    </row>
    <row r="1587" spans="1:62" s="23" customFormat="1">
      <c r="A1587" s="24"/>
      <c r="BJ1587" s="24"/>
    </row>
    <row r="1588" spans="1:62" s="23" customFormat="1">
      <c r="A1588" s="24"/>
      <c r="BJ1588" s="24"/>
    </row>
    <row r="1589" spans="1:62" s="23" customFormat="1">
      <c r="A1589" s="24"/>
      <c r="BJ1589" s="24"/>
    </row>
    <row r="1590" spans="1:62" s="23" customFormat="1">
      <c r="A1590" s="24"/>
      <c r="BJ1590" s="24"/>
    </row>
    <row r="1591" spans="1:62" s="23" customFormat="1">
      <c r="A1591" s="24"/>
      <c r="BJ1591" s="24"/>
    </row>
    <row r="1592" spans="1:62" s="23" customFormat="1">
      <c r="A1592" s="24"/>
      <c r="BJ1592" s="24"/>
    </row>
    <row r="1593" spans="1:62" s="23" customFormat="1">
      <c r="A1593" s="24"/>
      <c r="BJ1593" s="24"/>
    </row>
    <row r="1594" spans="1:62" s="23" customFormat="1">
      <c r="A1594" s="24"/>
      <c r="BJ1594" s="24"/>
    </row>
    <row r="1595" spans="1:62" s="23" customFormat="1">
      <c r="A1595" s="24"/>
      <c r="BJ1595" s="24"/>
    </row>
    <row r="1596" spans="1:62" s="23" customFormat="1">
      <c r="A1596" s="24"/>
      <c r="BJ1596" s="24"/>
    </row>
    <row r="1597" spans="1:62" s="23" customFormat="1">
      <c r="A1597" s="24"/>
      <c r="BJ1597" s="24"/>
    </row>
    <row r="1598" spans="1:62" s="23" customFormat="1">
      <c r="A1598" s="24"/>
      <c r="BJ1598" s="24"/>
    </row>
    <row r="1599" spans="1:62" s="23" customFormat="1">
      <c r="A1599" s="24"/>
      <c r="BJ1599" s="24"/>
    </row>
    <row r="1600" spans="1:62" s="23" customFormat="1">
      <c r="A1600" s="24"/>
      <c r="BJ1600" s="24"/>
    </row>
    <row r="1601" spans="1:62" s="23" customFormat="1">
      <c r="A1601" s="24"/>
      <c r="BJ1601" s="24"/>
    </row>
    <row r="1602" spans="1:62" s="23" customFormat="1">
      <c r="A1602" s="24"/>
      <c r="BJ1602" s="24"/>
    </row>
    <row r="1603" spans="1:62" s="23" customFormat="1">
      <c r="A1603" s="24"/>
      <c r="BJ1603" s="24"/>
    </row>
    <row r="1604" spans="1:62" s="23" customFormat="1">
      <c r="A1604" s="24"/>
      <c r="BJ1604" s="24"/>
    </row>
    <row r="1605" spans="1:62" s="23" customFormat="1">
      <c r="A1605" s="24"/>
      <c r="BJ1605" s="24"/>
    </row>
    <row r="1606" spans="1:62" s="23" customFormat="1">
      <c r="A1606" s="24"/>
      <c r="BJ1606" s="24"/>
    </row>
    <row r="1607" spans="1:62" s="23" customFormat="1">
      <c r="A1607" s="24"/>
      <c r="BJ1607" s="24"/>
    </row>
    <row r="1608" spans="1:62" s="23" customFormat="1">
      <c r="A1608" s="24"/>
      <c r="BJ1608" s="24"/>
    </row>
    <row r="1609" spans="1:62" s="23" customFormat="1">
      <c r="A1609" s="24"/>
      <c r="BJ1609" s="24"/>
    </row>
    <row r="1610" spans="1:62" s="23" customFormat="1">
      <c r="A1610" s="24"/>
      <c r="BJ1610" s="24"/>
    </row>
    <row r="1611" spans="1:62" s="23" customFormat="1">
      <c r="A1611" s="24"/>
      <c r="BJ1611" s="24"/>
    </row>
    <row r="1612" spans="1:62" s="23" customFormat="1">
      <c r="A1612" s="24"/>
      <c r="BJ1612" s="24"/>
    </row>
    <row r="1613" spans="1:62" s="23" customFormat="1">
      <c r="A1613" s="24"/>
      <c r="BJ1613" s="24"/>
    </row>
    <row r="1614" spans="1:62" s="23" customFormat="1">
      <c r="A1614" s="24"/>
      <c r="BJ1614" s="24"/>
    </row>
    <row r="1615" spans="1:62" s="23" customFormat="1">
      <c r="A1615" s="24"/>
      <c r="BJ1615" s="24"/>
    </row>
    <row r="1616" spans="1:62" s="23" customFormat="1">
      <c r="A1616" s="24"/>
      <c r="BJ1616" s="24"/>
    </row>
    <row r="1617" spans="1:62" s="23" customFormat="1">
      <c r="A1617" s="24"/>
      <c r="BJ1617" s="24"/>
    </row>
    <row r="1618" spans="1:62" s="23" customFormat="1">
      <c r="A1618" s="24"/>
      <c r="BJ1618" s="24"/>
    </row>
    <row r="1619" spans="1:62" s="23" customFormat="1">
      <c r="A1619" s="24"/>
      <c r="BJ1619" s="24"/>
    </row>
    <row r="1620" spans="1:62" s="23" customFormat="1">
      <c r="A1620" s="24"/>
      <c r="BJ1620" s="24"/>
    </row>
    <row r="1621" spans="1:62" s="23" customFormat="1">
      <c r="A1621" s="24"/>
      <c r="BJ1621" s="24"/>
    </row>
    <row r="1622" spans="1:62" s="23" customFormat="1">
      <c r="A1622" s="24"/>
      <c r="BJ1622" s="24"/>
    </row>
    <row r="1623" spans="1:62" s="23" customFormat="1">
      <c r="A1623" s="24"/>
      <c r="BJ1623" s="24"/>
    </row>
    <row r="1624" spans="1:62" s="23" customFormat="1">
      <c r="A1624" s="24"/>
      <c r="BJ1624" s="24"/>
    </row>
    <row r="1625" spans="1:62" s="23" customFormat="1">
      <c r="A1625" s="24"/>
      <c r="BJ1625" s="24"/>
    </row>
    <row r="1626" spans="1:62" s="23" customFormat="1">
      <c r="A1626" s="24"/>
      <c r="BJ1626" s="24"/>
    </row>
    <row r="1627" spans="1:62" s="23" customFormat="1">
      <c r="A1627" s="24"/>
      <c r="BJ1627" s="24"/>
    </row>
    <row r="1628" spans="1:62" s="23" customFormat="1">
      <c r="A1628" s="24"/>
      <c r="BJ1628" s="24"/>
    </row>
    <row r="1629" spans="1:62" s="23" customFormat="1">
      <c r="A1629" s="24"/>
      <c r="BJ1629" s="24"/>
    </row>
    <row r="1630" spans="1:62" s="23" customFormat="1">
      <c r="A1630" s="24"/>
      <c r="BJ1630" s="24"/>
    </row>
    <row r="1631" spans="1:62" s="23" customFormat="1">
      <c r="A1631" s="24"/>
      <c r="BJ1631" s="24"/>
    </row>
    <row r="1632" spans="1:62" s="23" customFormat="1">
      <c r="A1632" s="24"/>
      <c r="BJ1632" s="24"/>
    </row>
    <row r="1633" spans="1:62" s="23" customFormat="1">
      <c r="A1633" s="24"/>
      <c r="BJ1633" s="24"/>
    </row>
    <row r="1634" spans="1:62" s="23" customFormat="1">
      <c r="A1634" s="24"/>
      <c r="BJ1634" s="24"/>
    </row>
    <row r="1635" spans="1:62" s="23" customFormat="1">
      <c r="A1635" s="24"/>
      <c r="BJ1635" s="24"/>
    </row>
    <row r="1636" spans="1:62" s="23" customFormat="1">
      <c r="A1636" s="24"/>
      <c r="BJ1636" s="24"/>
    </row>
    <row r="1637" spans="1:62" s="23" customFormat="1">
      <c r="A1637" s="24"/>
      <c r="BJ1637" s="24"/>
    </row>
    <row r="1638" spans="1:62" s="23" customFormat="1">
      <c r="A1638" s="24"/>
      <c r="BJ1638" s="24"/>
    </row>
    <row r="1639" spans="1:62" s="23" customFormat="1">
      <c r="A1639" s="24"/>
      <c r="BJ1639" s="24"/>
    </row>
    <row r="1640" spans="1:62" s="23" customFormat="1">
      <c r="A1640" s="24"/>
      <c r="BJ1640" s="24"/>
    </row>
    <row r="1641" spans="1:62" s="23" customFormat="1">
      <c r="A1641" s="24"/>
      <c r="BJ1641" s="24"/>
    </row>
    <row r="1642" spans="1:62" s="23" customFormat="1">
      <c r="A1642" s="24"/>
      <c r="BJ1642" s="24"/>
    </row>
    <row r="1643" spans="1:62" s="23" customFormat="1">
      <c r="A1643" s="24"/>
      <c r="BJ1643" s="24"/>
    </row>
    <row r="1644" spans="1:62" s="23" customFormat="1">
      <c r="A1644" s="24"/>
      <c r="BJ1644" s="24"/>
    </row>
    <row r="1645" spans="1:62" s="23" customFormat="1">
      <c r="A1645" s="24"/>
      <c r="BJ1645" s="24"/>
    </row>
    <row r="1646" spans="1:62" s="23" customFormat="1">
      <c r="A1646" s="24"/>
      <c r="BJ1646" s="24"/>
    </row>
    <row r="1647" spans="1:62" s="23" customFormat="1">
      <c r="A1647" s="24"/>
      <c r="BJ1647" s="24"/>
    </row>
    <row r="1648" spans="1:62" s="23" customFormat="1">
      <c r="A1648" s="24"/>
      <c r="BJ1648" s="24"/>
    </row>
    <row r="1649" spans="1:62" s="23" customFormat="1">
      <c r="A1649" s="24"/>
      <c r="BJ1649" s="24"/>
    </row>
    <row r="1650" spans="1:62" s="23" customFormat="1">
      <c r="A1650" s="24"/>
      <c r="BJ1650" s="24"/>
    </row>
    <row r="1651" spans="1:62" s="23" customFormat="1">
      <c r="A1651" s="24"/>
      <c r="BJ1651" s="24"/>
    </row>
    <row r="1652" spans="1:62" s="23" customFormat="1">
      <c r="A1652" s="24"/>
      <c r="BJ1652" s="24"/>
    </row>
    <row r="1653" spans="1:62" s="23" customFormat="1">
      <c r="A1653" s="24"/>
      <c r="BJ1653" s="24"/>
    </row>
    <row r="1654" spans="1:62" s="23" customFormat="1">
      <c r="A1654" s="24"/>
      <c r="BJ1654" s="24"/>
    </row>
    <row r="1655" spans="1:62" s="23" customFormat="1">
      <c r="A1655" s="24"/>
      <c r="BJ1655" s="24"/>
    </row>
    <row r="1656" spans="1:62" s="23" customFormat="1">
      <c r="A1656" s="24"/>
      <c r="BJ1656" s="24"/>
    </row>
    <row r="1657" spans="1:62" s="23" customFormat="1">
      <c r="A1657" s="24"/>
      <c r="BJ1657" s="24"/>
    </row>
    <row r="1658" spans="1:62" s="23" customFormat="1">
      <c r="A1658" s="24"/>
      <c r="BJ1658" s="24"/>
    </row>
    <row r="1659" spans="1:62" s="23" customFormat="1">
      <c r="A1659" s="24"/>
      <c r="BJ1659" s="24"/>
    </row>
    <row r="1660" spans="1:62" s="23" customFormat="1">
      <c r="A1660" s="24"/>
      <c r="BJ1660" s="24"/>
    </row>
    <row r="1661" spans="1:62" s="23" customFormat="1">
      <c r="A1661" s="24"/>
      <c r="BJ1661" s="24"/>
    </row>
    <row r="1662" spans="1:62" s="23" customFormat="1">
      <c r="A1662" s="24"/>
      <c r="BJ1662" s="24"/>
    </row>
    <row r="1663" spans="1:62" s="23" customFormat="1">
      <c r="A1663" s="24"/>
      <c r="BJ1663" s="24"/>
    </row>
    <row r="1664" spans="1:62" s="23" customFormat="1">
      <c r="A1664" s="24"/>
      <c r="BJ1664" s="24"/>
    </row>
    <row r="1665" spans="1:62" s="23" customFormat="1">
      <c r="A1665" s="24"/>
      <c r="BJ1665" s="24"/>
    </row>
    <row r="1666" spans="1:62" s="23" customFormat="1">
      <c r="A1666" s="24"/>
      <c r="BJ1666" s="24"/>
    </row>
    <row r="1667" spans="1:62" s="23" customFormat="1">
      <c r="A1667" s="24"/>
      <c r="BJ1667" s="24"/>
    </row>
    <row r="1668" spans="1:62" s="23" customFormat="1">
      <c r="A1668" s="24"/>
      <c r="BJ1668" s="24"/>
    </row>
    <row r="1669" spans="1:62" s="23" customFormat="1">
      <c r="A1669" s="24"/>
      <c r="BJ1669" s="24"/>
    </row>
    <row r="1670" spans="1:62" s="23" customFormat="1">
      <c r="A1670" s="24"/>
      <c r="BJ1670" s="24"/>
    </row>
    <row r="1671" spans="1:62" s="23" customFormat="1">
      <c r="A1671" s="24"/>
      <c r="BJ1671" s="24"/>
    </row>
    <row r="1672" spans="1:62" s="23" customFormat="1">
      <c r="A1672" s="24"/>
      <c r="BJ1672" s="24"/>
    </row>
    <row r="1673" spans="1:62" s="23" customFormat="1">
      <c r="A1673" s="24"/>
      <c r="BJ1673" s="24"/>
    </row>
    <row r="1674" spans="1:62" s="23" customFormat="1">
      <c r="A1674" s="24"/>
      <c r="BJ1674" s="24"/>
    </row>
    <row r="1675" spans="1:62" s="23" customFormat="1">
      <c r="A1675" s="24"/>
      <c r="BJ1675" s="24"/>
    </row>
    <row r="1676" spans="1:62" s="23" customFormat="1">
      <c r="A1676" s="24"/>
      <c r="BJ1676" s="24"/>
    </row>
    <row r="1677" spans="1:62" s="23" customFormat="1">
      <c r="A1677" s="24"/>
      <c r="BJ1677" s="24"/>
    </row>
    <row r="1678" spans="1:62" s="23" customFormat="1">
      <c r="A1678" s="24"/>
      <c r="BJ1678" s="24"/>
    </row>
    <row r="1679" spans="1:62" s="23" customFormat="1">
      <c r="A1679" s="24"/>
      <c r="BJ1679" s="24"/>
    </row>
    <row r="1680" spans="1:62" s="23" customFormat="1">
      <c r="A1680" s="24"/>
      <c r="BJ1680" s="24"/>
    </row>
    <row r="1681" spans="1:62" s="23" customFormat="1">
      <c r="A1681" s="24"/>
      <c r="BJ1681" s="24"/>
    </row>
    <row r="1682" spans="1:62" s="23" customFormat="1">
      <c r="A1682" s="24"/>
      <c r="BJ1682" s="24"/>
    </row>
    <row r="1683" spans="1:62" s="23" customFormat="1">
      <c r="A1683" s="24"/>
      <c r="BJ1683" s="24"/>
    </row>
    <row r="1684" spans="1:62" s="23" customFormat="1">
      <c r="A1684" s="24"/>
      <c r="BJ1684" s="24"/>
    </row>
    <row r="1685" spans="1:62" s="23" customFormat="1">
      <c r="A1685" s="24"/>
      <c r="BJ1685" s="24"/>
    </row>
    <row r="1686" spans="1:62" s="23" customFormat="1">
      <c r="A1686" s="24"/>
      <c r="BJ1686" s="24"/>
    </row>
    <row r="1687" spans="1:62" s="23" customFormat="1">
      <c r="A1687" s="24"/>
      <c r="BJ1687" s="24"/>
    </row>
    <row r="1688" spans="1:62" s="23" customFormat="1">
      <c r="A1688" s="24"/>
      <c r="BJ1688" s="24"/>
    </row>
    <row r="1689" spans="1:62" s="23" customFormat="1">
      <c r="A1689" s="24"/>
      <c r="BJ1689" s="24"/>
    </row>
    <row r="1690" spans="1:62" s="23" customFormat="1">
      <c r="A1690" s="24"/>
      <c r="BJ1690" s="24"/>
    </row>
    <row r="1691" spans="1:62" s="23" customFormat="1">
      <c r="A1691" s="24"/>
      <c r="BJ1691" s="24"/>
    </row>
    <row r="1692" spans="1:62" s="23" customFormat="1">
      <c r="A1692" s="24"/>
      <c r="BJ1692" s="24"/>
    </row>
    <row r="1693" spans="1:62" s="23" customFormat="1">
      <c r="A1693" s="24"/>
      <c r="BJ1693" s="24"/>
    </row>
    <row r="1694" spans="1:62" s="23" customFormat="1">
      <c r="A1694" s="24"/>
      <c r="BJ1694" s="24"/>
    </row>
    <row r="1695" spans="1:62" s="23" customFormat="1">
      <c r="A1695" s="24"/>
      <c r="BJ1695" s="24"/>
    </row>
    <row r="1696" spans="1:62" s="23" customFormat="1">
      <c r="A1696" s="24"/>
      <c r="BJ1696" s="24"/>
    </row>
    <row r="1697" spans="1:62" s="23" customFormat="1">
      <c r="A1697" s="24"/>
      <c r="BJ1697" s="24"/>
    </row>
    <row r="1698" spans="1:62" s="23" customFormat="1">
      <c r="A1698" s="24"/>
      <c r="BJ1698" s="24"/>
    </row>
    <row r="1699" spans="1:62" s="23" customFormat="1">
      <c r="A1699" s="24"/>
      <c r="BJ1699" s="24"/>
    </row>
    <row r="1700" spans="1:62" s="23" customFormat="1">
      <c r="A1700" s="24"/>
      <c r="BJ1700" s="24"/>
    </row>
    <row r="1701" spans="1:62" s="23" customFormat="1">
      <c r="A1701" s="24"/>
      <c r="BJ1701" s="24"/>
    </row>
    <row r="1702" spans="1:62" s="23" customFormat="1">
      <c r="A1702" s="24"/>
      <c r="BJ1702" s="24"/>
    </row>
    <row r="1703" spans="1:62" s="23" customFormat="1">
      <c r="A1703" s="24"/>
      <c r="BJ1703" s="24"/>
    </row>
    <row r="1704" spans="1:62" s="23" customFormat="1">
      <c r="A1704" s="24"/>
      <c r="BJ1704" s="24"/>
    </row>
    <row r="1705" spans="1:62" s="23" customFormat="1">
      <c r="A1705" s="24"/>
      <c r="BJ1705" s="24"/>
    </row>
    <row r="1706" spans="1:62" s="23" customFormat="1">
      <c r="A1706" s="24"/>
      <c r="BJ1706" s="24"/>
    </row>
    <row r="1707" spans="1:62" s="23" customFormat="1">
      <c r="A1707" s="24"/>
      <c r="BJ1707" s="24"/>
    </row>
    <row r="1708" spans="1:62" s="23" customFormat="1">
      <c r="A1708" s="24"/>
      <c r="BJ1708" s="24"/>
    </row>
    <row r="1709" spans="1:62" s="23" customFormat="1">
      <c r="A1709" s="24"/>
      <c r="BJ1709" s="24"/>
    </row>
    <row r="1710" spans="1:62" s="23" customFormat="1">
      <c r="A1710" s="24"/>
      <c r="BJ1710" s="24"/>
    </row>
    <row r="1711" spans="1:62" s="23" customFormat="1">
      <c r="A1711" s="24"/>
      <c r="BJ1711" s="24"/>
    </row>
    <row r="1712" spans="1:62" s="23" customFormat="1">
      <c r="A1712" s="24"/>
      <c r="BJ1712" s="24"/>
    </row>
    <row r="1713" spans="1:62" s="23" customFormat="1">
      <c r="A1713" s="24"/>
      <c r="BJ1713" s="24"/>
    </row>
    <row r="1714" spans="1:62" s="23" customFormat="1">
      <c r="A1714" s="24"/>
      <c r="BJ1714" s="24"/>
    </row>
    <row r="1715" spans="1:62" s="23" customFormat="1">
      <c r="A1715" s="24"/>
      <c r="BJ1715" s="24"/>
    </row>
    <row r="1716" spans="1:62" s="23" customFormat="1">
      <c r="A1716" s="24"/>
      <c r="BJ1716" s="24"/>
    </row>
    <row r="1717" spans="1:62" s="23" customFormat="1">
      <c r="A1717" s="24"/>
      <c r="BJ1717" s="24"/>
    </row>
    <row r="1718" spans="1:62" s="23" customFormat="1">
      <c r="A1718" s="24"/>
      <c r="BJ1718" s="24"/>
    </row>
    <row r="1719" spans="1:62" s="23" customFormat="1">
      <c r="A1719" s="24"/>
      <c r="BJ1719" s="24"/>
    </row>
    <row r="1720" spans="1:62" s="23" customFormat="1">
      <c r="A1720" s="24"/>
      <c r="BJ1720" s="24"/>
    </row>
    <row r="1721" spans="1:62" s="23" customFormat="1">
      <c r="A1721" s="24"/>
      <c r="BJ1721" s="24"/>
    </row>
    <row r="1722" spans="1:62" s="23" customFormat="1">
      <c r="A1722" s="24"/>
      <c r="BJ1722" s="24"/>
    </row>
    <row r="1723" spans="1:62" s="23" customFormat="1">
      <c r="A1723" s="24"/>
      <c r="BJ1723" s="24"/>
    </row>
    <row r="1724" spans="1:62" s="23" customFormat="1">
      <c r="A1724" s="24"/>
      <c r="BJ1724" s="24"/>
    </row>
    <row r="1725" spans="1:62" s="23" customFormat="1">
      <c r="A1725" s="24"/>
      <c r="BJ1725" s="24"/>
    </row>
    <row r="1726" spans="1:62" s="23" customFormat="1">
      <c r="A1726" s="24"/>
      <c r="BJ1726" s="24"/>
    </row>
    <row r="1727" spans="1:62" s="23" customFormat="1">
      <c r="A1727" s="24"/>
      <c r="BJ1727" s="24"/>
    </row>
    <row r="1728" spans="1:62" s="23" customFormat="1">
      <c r="A1728" s="24"/>
      <c r="BJ1728" s="24"/>
    </row>
    <row r="1729" spans="1:62" s="23" customFormat="1">
      <c r="A1729" s="24"/>
      <c r="BJ1729" s="24"/>
    </row>
    <row r="1730" spans="1:62" s="23" customFormat="1">
      <c r="A1730" s="24"/>
      <c r="BJ1730" s="24"/>
    </row>
    <row r="1731" spans="1:62" s="23" customFormat="1">
      <c r="A1731" s="24"/>
      <c r="BJ1731" s="24"/>
    </row>
    <row r="1732" spans="1:62" s="23" customFormat="1">
      <c r="A1732" s="24"/>
      <c r="BJ1732" s="24"/>
    </row>
    <row r="1733" spans="1:62" s="23" customFormat="1">
      <c r="A1733" s="24"/>
      <c r="BJ1733" s="24"/>
    </row>
    <row r="1734" spans="1:62" s="23" customFormat="1">
      <c r="A1734" s="24"/>
      <c r="BJ1734" s="24"/>
    </row>
    <row r="1735" spans="1:62" s="23" customFormat="1">
      <c r="A1735" s="24"/>
      <c r="BJ1735" s="24"/>
    </row>
    <row r="1736" spans="1:62" s="23" customFormat="1">
      <c r="A1736" s="24"/>
      <c r="BJ1736" s="24"/>
    </row>
    <row r="1737" spans="1:62" s="23" customFormat="1">
      <c r="A1737" s="24"/>
      <c r="BJ1737" s="24"/>
    </row>
    <row r="1738" spans="1:62" s="23" customFormat="1">
      <c r="A1738" s="24"/>
      <c r="BJ1738" s="24"/>
    </row>
    <row r="1739" spans="1:62" s="23" customFormat="1">
      <c r="A1739" s="24"/>
      <c r="BJ1739" s="24"/>
    </row>
    <row r="1740" spans="1:62" s="23" customFormat="1">
      <c r="A1740" s="24"/>
      <c r="BJ1740" s="24"/>
    </row>
    <row r="1741" spans="1:62" s="23" customFormat="1">
      <c r="A1741" s="24"/>
      <c r="BJ1741" s="24"/>
    </row>
    <row r="1742" spans="1:62" s="23" customFormat="1">
      <c r="A1742" s="24"/>
      <c r="BJ1742" s="24"/>
    </row>
    <row r="1743" spans="1:62" s="23" customFormat="1">
      <c r="A1743" s="24"/>
      <c r="BJ1743" s="24"/>
    </row>
    <row r="1744" spans="1:62" s="23" customFormat="1">
      <c r="A1744" s="24"/>
      <c r="BJ1744" s="24"/>
    </row>
    <row r="1745" spans="1:62" s="23" customFormat="1">
      <c r="A1745" s="24"/>
      <c r="BJ1745" s="24"/>
    </row>
    <row r="1746" spans="1:62" s="23" customFormat="1">
      <c r="A1746" s="24"/>
      <c r="BJ1746" s="24"/>
    </row>
    <row r="1747" spans="1:62" s="23" customFormat="1">
      <c r="A1747" s="24"/>
      <c r="BJ1747" s="24"/>
    </row>
    <row r="1748" spans="1:62" s="23" customFormat="1">
      <c r="A1748" s="24"/>
      <c r="BJ1748" s="24"/>
    </row>
    <row r="1749" spans="1:62" s="23" customFormat="1">
      <c r="A1749" s="24"/>
      <c r="BJ1749" s="24"/>
    </row>
    <row r="1750" spans="1:62" s="23" customFormat="1">
      <c r="A1750" s="24"/>
      <c r="BJ1750" s="24"/>
    </row>
    <row r="1751" spans="1:62" s="23" customFormat="1">
      <c r="A1751" s="24"/>
      <c r="BJ1751" s="24"/>
    </row>
    <row r="1752" spans="1:62" s="23" customFormat="1">
      <c r="A1752" s="24"/>
      <c r="BJ1752" s="24"/>
    </row>
    <row r="1753" spans="1:62" s="23" customFormat="1">
      <c r="A1753" s="24"/>
      <c r="BJ1753" s="24"/>
    </row>
    <row r="1754" spans="1:62" s="23" customFormat="1">
      <c r="A1754" s="24"/>
      <c r="BJ1754" s="24"/>
    </row>
    <row r="1755" spans="1:62" s="23" customFormat="1">
      <c r="A1755" s="24"/>
      <c r="BJ1755" s="24"/>
    </row>
    <row r="1756" spans="1:62" s="23" customFormat="1">
      <c r="A1756" s="24"/>
      <c r="BJ1756" s="24"/>
    </row>
    <row r="1757" spans="1:62" s="23" customFormat="1">
      <c r="A1757" s="24"/>
      <c r="BJ1757" s="24"/>
    </row>
    <row r="1758" spans="1:62" s="23" customFormat="1">
      <c r="A1758" s="24"/>
      <c r="BJ1758" s="24"/>
    </row>
    <row r="1759" spans="1:62" s="23" customFormat="1">
      <c r="A1759" s="24"/>
      <c r="BJ1759" s="24"/>
    </row>
    <row r="1760" spans="1:62" s="23" customFormat="1">
      <c r="A1760" s="24"/>
      <c r="BJ1760" s="24"/>
    </row>
    <row r="1761" spans="1:62" s="23" customFormat="1">
      <c r="A1761" s="24"/>
      <c r="BJ1761" s="24"/>
    </row>
    <row r="1762" spans="1:62" s="23" customFormat="1">
      <c r="A1762" s="24"/>
      <c r="BJ1762" s="24"/>
    </row>
    <row r="1763" spans="1:62" s="23" customFormat="1">
      <c r="A1763" s="24"/>
      <c r="BJ1763" s="24"/>
    </row>
    <row r="1764" spans="1:62" s="23" customFormat="1">
      <c r="A1764" s="24"/>
      <c r="BJ1764" s="24"/>
    </row>
    <row r="1765" spans="1:62" s="23" customFormat="1">
      <c r="A1765" s="24"/>
      <c r="BJ1765" s="24"/>
    </row>
    <row r="1766" spans="1:62" s="23" customFormat="1">
      <c r="A1766" s="24"/>
      <c r="BJ1766" s="24"/>
    </row>
    <row r="1767" spans="1:62" s="23" customFormat="1">
      <c r="A1767" s="24"/>
      <c r="BJ1767" s="24"/>
    </row>
    <row r="1768" spans="1:62" s="23" customFormat="1">
      <c r="A1768" s="24"/>
      <c r="BJ1768" s="24"/>
    </row>
    <row r="1769" spans="1:62" s="23" customFormat="1">
      <c r="A1769" s="24"/>
      <c r="BJ1769" s="24"/>
    </row>
    <row r="1770" spans="1:62" s="23" customFormat="1">
      <c r="A1770" s="24"/>
      <c r="BJ1770" s="24"/>
    </row>
    <row r="1771" spans="1:62" s="23" customFormat="1">
      <c r="A1771" s="24"/>
      <c r="BJ1771" s="24"/>
    </row>
    <row r="1772" spans="1:62" s="23" customFormat="1">
      <c r="A1772" s="24"/>
      <c r="BJ1772" s="24"/>
    </row>
    <row r="1773" spans="1:62" s="23" customFormat="1">
      <c r="A1773" s="24"/>
      <c r="BJ1773" s="24"/>
    </row>
    <row r="1774" spans="1:62" s="23" customFormat="1">
      <c r="A1774" s="24"/>
      <c r="BJ1774" s="24"/>
    </row>
    <row r="1775" spans="1:62" s="23" customFormat="1">
      <c r="A1775" s="24"/>
      <c r="BJ1775" s="24"/>
    </row>
    <row r="1776" spans="1:62" s="23" customFormat="1">
      <c r="A1776" s="24"/>
      <c r="BJ1776" s="24"/>
    </row>
    <row r="1777" spans="1:62" s="23" customFormat="1">
      <c r="A1777" s="24"/>
      <c r="BJ1777" s="24"/>
    </row>
    <row r="1778" spans="1:62" s="23" customFormat="1">
      <c r="A1778" s="24"/>
      <c r="BJ1778" s="24"/>
    </row>
    <row r="1779" spans="1:62" s="23" customFormat="1">
      <c r="A1779" s="24"/>
      <c r="BJ1779" s="24"/>
    </row>
    <row r="1780" spans="1:62" s="23" customFormat="1">
      <c r="A1780" s="24"/>
      <c r="BJ1780" s="24"/>
    </row>
    <row r="1781" spans="1:62" s="23" customFormat="1">
      <c r="A1781" s="24"/>
      <c r="BJ1781" s="24"/>
    </row>
    <row r="1782" spans="1:62" s="23" customFormat="1">
      <c r="A1782" s="24"/>
      <c r="BJ1782" s="24"/>
    </row>
    <row r="1783" spans="1:62" s="23" customFormat="1">
      <c r="A1783" s="24"/>
      <c r="BJ1783" s="24"/>
    </row>
    <row r="1784" spans="1:62" s="23" customFormat="1">
      <c r="A1784" s="24"/>
      <c r="BJ1784" s="24"/>
    </row>
    <row r="1785" spans="1:62" s="23" customFormat="1">
      <c r="A1785" s="24"/>
      <c r="BJ1785" s="24"/>
    </row>
    <row r="1786" spans="1:62" s="23" customFormat="1">
      <c r="A1786" s="24"/>
      <c r="BJ1786" s="24"/>
    </row>
    <row r="1787" spans="1:62" s="23" customFormat="1">
      <c r="A1787" s="24"/>
      <c r="BJ1787" s="24"/>
    </row>
    <row r="1788" spans="1:62" s="23" customFormat="1">
      <c r="A1788" s="24"/>
      <c r="BJ1788" s="24"/>
    </row>
    <row r="1789" spans="1:62" s="23" customFormat="1">
      <c r="A1789" s="24"/>
      <c r="BJ1789" s="24"/>
    </row>
    <row r="1790" spans="1:62" s="23" customFormat="1">
      <c r="A1790" s="24"/>
      <c r="BJ1790" s="24"/>
    </row>
    <row r="1791" spans="1:62" s="23" customFormat="1">
      <c r="A1791" s="24"/>
      <c r="BJ1791" s="24"/>
    </row>
    <row r="1792" spans="1:62" s="23" customFormat="1">
      <c r="A1792" s="24"/>
      <c r="BJ1792" s="24"/>
    </row>
    <row r="1793" spans="1:62" s="23" customFormat="1">
      <c r="A1793" s="24"/>
      <c r="BJ1793" s="24"/>
    </row>
    <row r="1794" spans="1:62" s="23" customFormat="1">
      <c r="A1794" s="24"/>
      <c r="BJ1794" s="24"/>
    </row>
    <row r="1795" spans="1:62" s="23" customFormat="1">
      <c r="A1795" s="24"/>
      <c r="BJ1795" s="24"/>
    </row>
    <row r="1796" spans="1:62" s="23" customFormat="1">
      <c r="A1796" s="24"/>
      <c r="BJ1796" s="24"/>
    </row>
    <row r="1797" spans="1:62" s="23" customFormat="1">
      <c r="A1797" s="24"/>
      <c r="BJ1797" s="24"/>
    </row>
    <row r="1798" spans="1:62" s="23" customFormat="1">
      <c r="A1798" s="24"/>
      <c r="BJ1798" s="24"/>
    </row>
    <row r="1799" spans="1:62" s="23" customFormat="1">
      <c r="A1799" s="24"/>
      <c r="BJ1799" s="24"/>
    </row>
    <row r="1800" spans="1:62" s="23" customFormat="1">
      <c r="A1800" s="24"/>
      <c r="BJ1800" s="24"/>
    </row>
    <row r="1801" spans="1:62" s="23" customFormat="1">
      <c r="A1801" s="24"/>
      <c r="BJ1801" s="24"/>
    </row>
    <row r="1802" spans="1:62" s="23" customFormat="1">
      <c r="A1802" s="24"/>
      <c r="BJ1802" s="24"/>
    </row>
    <row r="1803" spans="1:62" s="23" customFormat="1">
      <c r="A1803" s="24"/>
      <c r="BJ1803" s="24"/>
    </row>
    <row r="1804" spans="1:62" s="23" customFormat="1">
      <c r="A1804" s="24"/>
      <c r="BJ1804" s="24"/>
    </row>
    <row r="1805" spans="1:62" s="23" customFormat="1">
      <c r="A1805" s="24"/>
      <c r="BJ1805" s="24"/>
    </row>
    <row r="1806" spans="1:62" s="23" customFormat="1">
      <c r="A1806" s="24"/>
      <c r="BJ1806" s="24"/>
    </row>
    <row r="1807" spans="1:62" s="23" customFormat="1">
      <c r="A1807" s="24"/>
      <c r="BJ1807" s="24"/>
    </row>
    <row r="1808" spans="1:62" s="23" customFormat="1">
      <c r="A1808" s="24"/>
      <c r="BJ1808" s="24"/>
    </row>
    <row r="1809" spans="1:62" s="23" customFormat="1">
      <c r="A1809" s="24"/>
      <c r="BJ1809" s="24"/>
    </row>
    <row r="1810" spans="1:62" s="23" customFormat="1">
      <c r="A1810" s="24"/>
      <c r="BJ1810" s="24"/>
    </row>
    <row r="1811" spans="1:62" s="23" customFormat="1">
      <c r="A1811" s="24"/>
      <c r="BJ1811" s="24"/>
    </row>
    <row r="1812" spans="1:62" s="23" customFormat="1">
      <c r="A1812" s="24"/>
      <c r="BJ1812" s="24"/>
    </row>
    <row r="1813" spans="1:62" s="23" customFormat="1">
      <c r="A1813" s="24"/>
      <c r="BJ1813" s="24"/>
    </row>
    <row r="1814" spans="1:62" s="23" customFormat="1">
      <c r="A1814" s="24"/>
      <c r="BJ1814" s="24"/>
    </row>
    <row r="1815" spans="1:62" s="23" customFormat="1">
      <c r="A1815" s="24"/>
      <c r="BJ1815" s="24"/>
    </row>
    <row r="1816" spans="1:62" s="23" customFormat="1">
      <c r="A1816" s="24"/>
      <c r="BJ1816" s="24"/>
    </row>
    <row r="1817" spans="1:62" s="23" customFormat="1">
      <c r="A1817" s="24"/>
      <c r="BJ1817" s="24"/>
    </row>
    <row r="1818" spans="1:62" s="23" customFormat="1">
      <c r="A1818" s="24"/>
      <c r="BJ1818" s="24"/>
    </row>
    <row r="1819" spans="1:62" s="23" customFormat="1">
      <c r="A1819" s="24"/>
      <c r="BJ1819" s="24"/>
    </row>
    <row r="1820" spans="1:62" s="23" customFormat="1">
      <c r="A1820" s="24"/>
      <c r="BJ1820" s="24"/>
    </row>
    <row r="1821" spans="1:62" s="23" customFormat="1">
      <c r="A1821" s="24"/>
      <c r="BJ1821" s="24"/>
    </row>
    <row r="1822" spans="1:62" s="23" customFormat="1">
      <c r="A1822" s="24"/>
      <c r="BJ1822" s="24"/>
    </row>
    <row r="1823" spans="1:62" s="23" customFormat="1">
      <c r="A1823" s="24"/>
      <c r="BJ1823" s="24"/>
    </row>
    <row r="1824" spans="1:62" s="23" customFormat="1">
      <c r="A1824" s="24"/>
      <c r="BJ1824" s="24"/>
    </row>
    <row r="1825" spans="1:62" s="23" customFormat="1">
      <c r="A1825" s="24"/>
      <c r="BJ1825" s="24"/>
    </row>
    <row r="1826" spans="1:62" s="23" customFormat="1">
      <c r="A1826" s="24"/>
      <c r="BJ1826" s="24"/>
    </row>
    <row r="1827" spans="1:62" s="23" customFormat="1">
      <c r="A1827" s="24"/>
      <c r="BJ1827" s="24"/>
    </row>
    <row r="1828" spans="1:62" s="23" customFormat="1">
      <c r="A1828" s="24"/>
      <c r="BJ1828" s="24"/>
    </row>
    <row r="1829" spans="1:62" s="23" customFormat="1">
      <c r="A1829" s="24"/>
      <c r="BJ1829" s="24"/>
    </row>
    <row r="1830" spans="1:62" s="23" customFormat="1">
      <c r="A1830" s="24"/>
      <c r="BJ1830" s="24"/>
    </row>
    <row r="1831" spans="1:62" s="23" customFormat="1">
      <c r="A1831" s="24"/>
      <c r="BJ1831" s="24"/>
    </row>
    <row r="1832" spans="1:62" s="23" customFormat="1">
      <c r="A1832" s="24"/>
      <c r="BJ1832" s="24"/>
    </row>
    <row r="1833" spans="1:62" s="23" customFormat="1">
      <c r="A1833" s="24"/>
      <c r="BJ1833" s="24"/>
    </row>
    <row r="1834" spans="1:62" s="23" customFormat="1">
      <c r="A1834" s="24"/>
      <c r="BJ1834" s="24"/>
    </row>
    <row r="1835" spans="1:62" s="23" customFormat="1">
      <c r="A1835" s="24"/>
      <c r="BJ1835" s="24"/>
    </row>
    <row r="1836" spans="1:62" s="23" customFormat="1">
      <c r="A1836" s="24"/>
      <c r="BJ1836" s="24"/>
    </row>
    <row r="1837" spans="1:62" s="23" customFormat="1">
      <c r="A1837" s="24"/>
      <c r="BJ1837" s="24"/>
    </row>
    <row r="1838" spans="1:62" s="23" customFormat="1">
      <c r="A1838" s="24"/>
      <c r="BJ1838" s="24"/>
    </row>
    <row r="1839" spans="1:62" s="23" customFormat="1">
      <c r="A1839" s="24"/>
      <c r="BJ1839" s="24"/>
    </row>
    <row r="1840" spans="1:62" s="23" customFormat="1">
      <c r="A1840" s="24"/>
      <c r="BJ1840" s="24"/>
    </row>
    <row r="1841" spans="1:62" s="23" customFormat="1">
      <c r="A1841" s="24"/>
      <c r="BJ1841" s="24"/>
    </row>
    <row r="1842" spans="1:62" s="23" customFormat="1">
      <c r="A1842" s="24"/>
      <c r="BJ1842" s="24"/>
    </row>
    <row r="1843" spans="1:62" s="23" customFormat="1">
      <c r="A1843" s="24"/>
      <c r="BJ1843" s="24"/>
    </row>
    <row r="1844" spans="1:62" s="23" customFormat="1">
      <c r="A1844" s="24"/>
      <c r="BJ1844" s="24"/>
    </row>
    <row r="1845" spans="1:62" s="23" customFormat="1">
      <c r="A1845" s="24"/>
      <c r="BJ1845" s="24"/>
    </row>
    <row r="1846" spans="1:62" s="23" customFormat="1">
      <c r="A1846" s="24"/>
      <c r="BJ1846" s="24"/>
    </row>
    <row r="1847" spans="1:62" s="23" customFormat="1">
      <c r="A1847" s="24"/>
      <c r="BJ1847" s="24"/>
    </row>
    <row r="1848" spans="1:62" s="23" customFormat="1">
      <c r="A1848" s="24"/>
      <c r="BJ1848" s="24"/>
    </row>
    <row r="1849" spans="1:62" s="23" customFormat="1">
      <c r="A1849" s="24"/>
      <c r="BJ1849" s="24"/>
    </row>
    <row r="1850" spans="1:62" s="23" customFormat="1">
      <c r="A1850" s="24"/>
      <c r="BJ1850" s="24"/>
    </row>
    <row r="1851" spans="1:62" s="23" customFormat="1">
      <c r="A1851" s="24"/>
      <c r="BJ1851" s="24"/>
    </row>
    <row r="1852" spans="1:62" s="23" customFormat="1">
      <c r="A1852" s="24"/>
      <c r="BJ1852" s="24"/>
    </row>
    <row r="1853" spans="1:62" s="23" customFormat="1">
      <c r="A1853" s="24"/>
      <c r="BJ1853" s="24"/>
    </row>
    <row r="1854" spans="1:62" s="23" customFormat="1">
      <c r="A1854" s="24"/>
      <c r="BJ1854" s="24"/>
    </row>
    <row r="1855" spans="1:62" s="23" customFormat="1">
      <c r="A1855" s="24"/>
      <c r="BJ1855" s="24"/>
    </row>
    <row r="1856" spans="1:62" s="23" customFormat="1">
      <c r="A1856" s="24"/>
      <c r="BJ1856" s="24"/>
    </row>
    <row r="1857" spans="1:62" s="23" customFormat="1">
      <c r="A1857" s="24"/>
      <c r="BJ1857" s="24"/>
    </row>
    <row r="1858" spans="1:62" s="23" customFormat="1">
      <c r="A1858" s="24"/>
      <c r="BJ1858" s="24"/>
    </row>
    <row r="1859" spans="1:62" s="23" customFormat="1">
      <c r="A1859" s="24"/>
      <c r="BJ1859" s="24"/>
    </row>
    <row r="1860" spans="1:62" s="23" customFormat="1">
      <c r="A1860" s="24"/>
      <c r="BJ1860" s="24"/>
    </row>
    <row r="1861" spans="1:62" s="23" customFormat="1">
      <c r="A1861" s="24"/>
      <c r="BJ1861" s="24"/>
    </row>
    <row r="1862" spans="1:62" s="23" customFormat="1">
      <c r="A1862" s="24"/>
      <c r="BJ1862" s="24"/>
    </row>
    <row r="1863" spans="1:62" s="23" customFormat="1">
      <c r="A1863" s="24"/>
      <c r="BJ1863" s="24"/>
    </row>
    <row r="1864" spans="1:62" s="23" customFormat="1">
      <c r="A1864" s="24"/>
      <c r="BJ1864" s="24"/>
    </row>
    <row r="1865" spans="1:62" s="23" customFormat="1">
      <c r="A1865" s="24"/>
      <c r="BJ1865" s="24"/>
    </row>
    <row r="1866" spans="1:62" s="23" customFormat="1">
      <c r="A1866" s="24"/>
      <c r="BJ1866" s="24"/>
    </row>
    <row r="1867" spans="1:62" s="23" customFormat="1">
      <c r="A1867" s="24"/>
      <c r="BJ1867" s="24"/>
    </row>
    <row r="1868" spans="1:62" s="23" customFormat="1">
      <c r="A1868" s="24"/>
      <c r="BJ1868" s="24"/>
    </row>
    <row r="1869" spans="1:62" s="23" customFormat="1">
      <c r="A1869" s="24"/>
      <c r="BJ1869" s="24"/>
    </row>
    <row r="1870" spans="1:62" s="23" customFormat="1">
      <c r="A1870" s="24"/>
      <c r="BJ1870" s="24"/>
    </row>
    <row r="1871" spans="1:62" s="23" customFormat="1">
      <c r="A1871" s="24"/>
      <c r="BJ1871" s="24"/>
    </row>
    <row r="1872" spans="1:62" s="23" customFormat="1">
      <c r="A1872" s="24"/>
      <c r="BJ1872" s="24"/>
    </row>
    <row r="1873" spans="1:62" s="23" customFormat="1">
      <c r="A1873" s="24"/>
      <c r="BJ1873" s="24"/>
    </row>
    <row r="1874" spans="1:62" s="23" customFormat="1">
      <c r="A1874" s="24"/>
      <c r="BJ1874" s="24"/>
    </row>
    <row r="1875" spans="1:62" s="23" customFormat="1">
      <c r="A1875" s="24"/>
      <c r="BJ1875" s="24"/>
    </row>
    <row r="1876" spans="1:62" s="23" customFormat="1">
      <c r="A1876" s="24"/>
      <c r="BJ1876" s="24"/>
    </row>
    <row r="1877" spans="1:62" s="23" customFormat="1">
      <c r="A1877" s="24"/>
      <c r="BJ1877" s="24"/>
    </row>
    <row r="1878" spans="1:62" s="23" customFormat="1">
      <c r="A1878" s="24"/>
      <c r="BJ1878" s="24"/>
    </row>
    <row r="1879" spans="1:62" s="23" customFormat="1">
      <c r="A1879" s="24"/>
      <c r="BJ1879" s="24"/>
    </row>
    <row r="1880" spans="1:62" s="23" customFormat="1">
      <c r="A1880" s="24"/>
      <c r="BJ1880" s="24"/>
    </row>
    <row r="1881" spans="1:62" s="23" customFormat="1">
      <c r="A1881" s="24"/>
      <c r="BJ1881" s="24"/>
    </row>
    <row r="1882" spans="1:62" s="23" customFormat="1">
      <c r="A1882" s="24"/>
      <c r="BJ1882" s="24"/>
    </row>
    <row r="1883" spans="1:62" s="23" customFormat="1">
      <c r="A1883" s="24"/>
      <c r="BJ1883" s="24"/>
    </row>
    <row r="1884" spans="1:62" s="23" customFormat="1">
      <c r="A1884" s="24"/>
      <c r="BJ1884" s="24"/>
    </row>
    <row r="1885" spans="1:62" s="23" customFormat="1">
      <c r="A1885" s="24"/>
      <c r="BJ1885" s="24"/>
    </row>
    <row r="1886" spans="1:62" s="23" customFormat="1">
      <c r="A1886" s="24"/>
      <c r="BJ1886" s="24"/>
    </row>
    <row r="1887" spans="1:62" s="23" customFormat="1">
      <c r="A1887" s="24"/>
      <c r="BJ1887" s="24"/>
    </row>
    <row r="1888" spans="1:62" s="23" customFormat="1">
      <c r="A1888" s="24"/>
      <c r="BJ1888" s="24"/>
    </row>
    <row r="1889" spans="1:62" s="23" customFormat="1">
      <c r="A1889" s="24"/>
      <c r="BJ1889" s="24"/>
    </row>
    <row r="1890" spans="1:62" s="23" customFormat="1">
      <c r="A1890" s="24"/>
      <c r="BJ1890" s="24"/>
    </row>
    <row r="1891" spans="1:62" s="23" customFormat="1">
      <c r="A1891" s="24"/>
      <c r="BJ1891" s="24"/>
    </row>
    <row r="1892" spans="1:62" s="23" customFormat="1">
      <c r="A1892" s="24"/>
      <c r="BJ1892" s="24"/>
    </row>
    <row r="1893" spans="1:62" s="23" customFormat="1">
      <c r="A1893" s="24"/>
      <c r="BJ1893" s="24"/>
    </row>
    <row r="1894" spans="1:62" s="23" customFormat="1">
      <c r="A1894" s="24"/>
      <c r="BJ1894" s="24"/>
    </row>
    <row r="1895" spans="1:62" s="23" customFormat="1">
      <c r="A1895" s="24"/>
      <c r="BJ1895" s="24"/>
    </row>
    <row r="1896" spans="1:62" s="23" customFormat="1">
      <c r="A1896" s="24"/>
      <c r="BJ1896" s="24"/>
    </row>
    <row r="1897" spans="1:62" s="23" customFormat="1">
      <c r="A1897" s="24"/>
      <c r="BJ1897" s="24"/>
    </row>
    <row r="1898" spans="1:62" s="23" customFormat="1">
      <c r="A1898" s="24"/>
      <c r="BJ1898" s="24"/>
    </row>
    <row r="1899" spans="1:62" s="23" customFormat="1">
      <c r="A1899" s="24"/>
      <c r="BJ1899" s="24"/>
    </row>
    <row r="1900" spans="1:62" s="23" customFormat="1">
      <c r="A1900" s="24"/>
      <c r="BJ1900" s="24"/>
    </row>
    <row r="1901" spans="1:62" s="23" customFormat="1">
      <c r="A1901" s="24"/>
      <c r="BJ1901" s="24"/>
    </row>
    <row r="1902" spans="1:62" s="23" customFormat="1">
      <c r="A1902" s="24"/>
      <c r="BJ1902" s="24"/>
    </row>
    <row r="1903" spans="1:62" s="23" customFormat="1">
      <c r="A1903" s="24"/>
      <c r="BJ1903" s="24"/>
    </row>
    <row r="1904" spans="1:62" s="23" customFormat="1">
      <c r="A1904" s="24"/>
      <c r="BJ1904" s="24"/>
    </row>
    <row r="1905" spans="1:62" s="23" customFormat="1">
      <c r="A1905" s="24"/>
      <c r="BJ1905" s="24"/>
    </row>
    <row r="1906" spans="1:62" s="23" customFormat="1">
      <c r="A1906" s="24"/>
      <c r="BJ1906" s="24"/>
    </row>
    <row r="1907" spans="1:62" s="23" customFormat="1">
      <c r="A1907" s="24"/>
      <c r="BJ1907" s="24"/>
    </row>
    <row r="1908" spans="1:62" s="23" customFormat="1">
      <c r="A1908" s="24"/>
      <c r="BJ1908" s="24"/>
    </row>
    <row r="1909" spans="1:62" s="23" customFormat="1">
      <c r="A1909" s="24"/>
      <c r="BJ1909" s="24"/>
    </row>
    <row r="1910" spans="1:62" s="23" customFormat="1">
      <c r="A1910" s="24"/>
      <c r="BJ1910" s="24"/>
    </row>
    <row r="1911" spans="1:62" s="23" customFormat="1">
      <c r="A1911" s="24"/>
      <c r="BJ1911" s="24"/>
    </row>
    <row r="1912" spans="1:62" s="23" customFormat="1">
      <c r="A1912" s="24"/>
      <c r="BJ1912" s="24"/>
    </row>
    <row r="1913" spans="1:62" s="23" customFormat="1">
      <c r="A1913" s="24"/>
      <c r="BJ1913" s="24"/>
    </row>
    <row r="1914" spans="1:62" s="23" customFormat="1">
      <c r="A1914" s="24"/>
      <c r="BJ1914" s="24"/>
    </row>
    <row r="1915" spans="1:62" s="23" customFormat="1">
      <c r="A1915" s="24"/>
      <c r="BJ1915" s="24"/>
    </row>
    <row r="1916" spans="1:62" s="23" customFormat="1">
      <c r="A1916" s="24"/>
      <c r="BJ1916" s="24"/>
    </row>
    <row r="1917" spans="1:62" s="23" customFormat="1">
      <c r="A1917" s="24"/>
      <c r="BJ1917" s="24"/>
    </row>
    <row r="1918" spans="1:62" s="23" customFormat="1">
      <c r="A1918" s="24"/>
      <c r="BJ1918" s="24"/>
    </row>
    <row r="1919" spans="1:62" s="23" customFormat="1">
      <c r="A1919" s="24"/>
      <c r="BJ1919" s="24"/>
    </row>
    <row r="1920" spans="1:62" s="23" customFormat="1">
      <c r="A1920" s="24"/>
      <c r="BJ1920" s="24"/>
    </row>
    <row r="1921" spans="1:62" s="23" customFormat="1">
      <c r="A1921" s="24"/>
      <c r="BJ1921" s="24"/>
    </row>
    <row r="1922" spans="1:62" s="23" customFormat="1">
      <c r="A1922" s="24"/>
      <c r="BJ1922" s="24"/>
    </row>
    <row r="1923" spans="1:62" s="23" customFormat="1">
      <c r="A1923" s="24"/>
      <c r="BJ1923" s="24"/>
    </row>
    <row r="1924" spans="1:62" s="23" customFormat="1">
      <c r="A1924" s="24"/>
      <c r="BJ1924" s="24"/>
    </row>
    <row r="1925" spans="1:62" s="23" customFormat="1">
      <c r="A1925" s="24"/>
      <c r="BJ1925" s="24"/>
    </row>
    <row r="1926" spans="1:62" s="23" customFormat="1">
      <c r="A1926" s="24"/>
      <c r="BJ1926" s="24"/>
    </row>
    <row r="1927" spans="1:62" s="23" customFormat="1">
      <c r="A1927" s="24"/>
      <c r="BJ1927" s="24"/>
    </row>
    <row r="1928" spans="1:62" s="23" customFormat="1">
      <c r="A1928" s="24"/>
      <c r="BJ1928" s="24"/>
    </row>
    <row r="1929" spans="1:62" s="23" customFormat="1">
      <c r="A1929" s="24"/>
      <c r="BJ1929" s="24"/>
    </row>
    <row r="1930" spans="1:62" s="23" customFormat="1">
      <c r="A1930" s="24"/>
      <c r="BJ1930" s="24"/>
    </row>
    <row r="1931" spans="1:62" s="23" customFormat="1">
      <c r="A1931" s="24"/>
      <c r="BJ1931" s="24"/>
    </row>
    <row r="1932" spans="1:62" s="23" customFormat="1">
      <c r="A1932" s="24"/>
      <c r="BJ1932" s="24"/>
    </row>
    <row r="1933" spans="1:62" s="23" customFormat="1">
      <c r="A1933" s="24"/>
      <c r="BJ1933" s="24"/>
    </row>
    <row r="1934" spans="1:62" s="23" customFormat="1">
      <c r="A1934" s="24"/>
      <c r="BJ1934" s="24"/>
    </row>
    <row r="1935" spans="1:62" s="23" customFormat="1">
      <c r="A1935" s="24"/>
      <c r="BJ1935" s="24"/>
    </row>
    <row r="1936" spans="1:62" s="23" customFormat="1">
      <c r="A1936" s="24"/>
      <c r="BJ1936" s="24"/>
    </row>
    <row r="1937" spans="1:62" s="23" customFormat="1">
      <c r="A1937" s="24"/>
      <c r="BJ1937" s="24"/>
    </row>
    <row r="1938" spans="1:62" s="23" customFormat="1">
      <c r="A1938" s="24"/>
      <c r="BJ1938" s="24"/>
    </row>
    <row r="1939" spans="1:62" s="23" customFormat="1">
      <c r="A1939" s="24"/>
      <c r="BJ1939" s="24"/>
    </row>
    <row r="1940" spans="1:62" s="23" customFormat="1">
      <c r="A1940" s="24"/>
      <c r="BJ1940" s="24"/>
    </row>
    <row r="1941" spans="1:62" s="23" customFormat="1">
      <c r="A1941" s="24"/>
      <c r="BJ1941" s="24"/>
    </row>
    <row r="1942" spans="1:62" s="23" customFormat="1">
      <c r="A1942" s="24"/>
      <c r="BJ1942" s="24"/>
    </row>
    <row r="1943" spans="1:62" s="23" customFormat="1">
      <c r="A1943" s="24"/>
      <c r="BJ1943" s="24"/>
    </row>
    <row r="1944" spans="1:62" s="23" customFormat="1">
      <c r="A1944" s="24"/>
      <c r="BJ1944" s="24"/>
    </row>
    <row r="1945" spans="1:62" s="23" customFormat="1">
      <c r="A1945" s="24"/>
      <c r="BJ1945" s="24"/>
    </row>
    <row r="1946" spans="1:62" s="23" customFormat="1">
      <c r="A1946" s="24"/>
      <c r="BJ1946" s="24"/>
    </row>
    <row r="1947" spans="1:62" s="23" customFormat="1">
      <c r="A1947" s="24"/>
      <c r="BJ1947" s="24"/>
    </row>
    <row r="1948" spans="1:62" s="23" customFormat="1">
      <c r="A1948" s="24"/>
      <c r="BJ1948" s="24"/>
    </row>
    <row r="1949" spans="1:62" s="23" customFormat="1">
      <c r="A1949" s="24"/>
      <c r="BJ1949" s="24"/>
    </row>
    <row r="1950" spans="1:62" s="23" customFormat="1">
      <c r="A1950" s="24"/>
      <c r="BJ1950" s="24"/>
    </row>
    <row r="1951" spans="1:62" s="23" customFormat="1">
      <c r="A1951" s="24"/>
      <c r="BJ1951" s="24"/>
    </row>
    <row r="1952" spans="1:62" s="23" customFormat="1">
      <c r="A1952" s="24"/>
      <c r="BJ1952" s="24"/>
    </row>
    <row r="1953" spans="1:62" s="23" customFormat="1">
      <c r="A1953" s="24"/>
      <c r="BJ1953" s="24"/>
    </row>
    <row r="1954" spans="1:62" s="23" customFormat="1">
      <c r="A1954" s="24"/>
      <c r="BJ1954" s="24"/>
    </row>
    <row r="1955" spans="1:62" s="23" customFormat="1">
      <c r="A1955" s="24"/>
      <c r="BJ1955" s="24"/>
    </row>
    <row r="1956" spans="1:62" s="23" customFormat="1">
      <c r="A1956" s="24"/>
      <c r="BJ1956" s="24"/>
    </row>
    <row r="1957" spans="1:62" s="23" customFormat="1">
      <c r="A1957" s="24"/>
      <c r="BJ1957" s="24"/>
    </row>
    <row r="1958" spans="1:62" s="23" customFormat="1">
      <c r="A1958" s="24"/>
      <c r="BJ1958" s="24"/>
    </row>
    <row r="1959" spans="1:62" s="23" customFormat="1">
      <c r="A1959" s="24"/>
      <c r="BJ1959" s="24"/>
    </row>
    <row r="1960" spans="1:62" s="23" customFormat="1">
      <c r="A1960" s="24"/>
      <c r="BJ1960" s="24"/>
    </row>
    <row r="1961" spans="1:62" s="23" customFormat="1">
      <c r="A1961" s="24"/>
      <c r="BJ1961" s="24"/>
    </row>
    <row r="1962" spans="1:62" s="23" customFormat="1">
      <c r="A1962" s="24"/>
      <c r="BJ1962" s="24"/>
    </row>
    <row r="1963" spans="1:62" s="23" customFormat="1">
      <c r="A1963" s="24"/>
      <c r="BJ1963" s="24"/>
    </row>
    <row r="1964" spans="1:62" s="23" customFormat="1">
      <c r="A1964" s="24"/>
      <c r="BJ1964" s="24"/>
    </row>
    <row r="1965" spans="1:62" s="23" customFormat="1">
      <c r="A1965" s="24"/>
      <c r="BJ1965" s="24"/>
    </row>
    <row r="1966" spans="1:62" s="23" customFormat="1">
      <c r="A1966" s="24"/>
      <c r="BJ1966" s="24"/>
    </row>
    <row r="1967" spans="1:62" s="23" customFormat="1">
      <c r="A1967" s="24"/>
      <c r="BJ1967" s="24"/>
    </row>
    <row r="1968" spans="1:62" s="23" customFormat="1">
      <c r="A1968" s="24"/>
      <c r="BJ1968" s="24"/>
    </row>
    <row r="1969" spans="1:62" s="23" customFormat="1">
      <c r="A1969" s="24"/>
      <c r="BJ1969" s="24"/>
    </row>
    <row r="1970" spans="1:62" s="23" customFormat="1">
      <c r="A1970" s="24"/>
      <c r="BJ1970" s="24"/>
    </row>
    <row r="1971" spans="1:62" s="23" customFormat="1">
      <c r="A1971" s="24"/>
      <c r="BJ1971" s="24"/>
    </row>
    <row r="1972" spans="1:62" s="23" customFormat="1">
      <c r="A1972" s="24"/>
      <c r="BJ1972" s="24"/>
    </row>
    <row r="1973" spans="1:62" s="23" customFormat="1">
      <c r="A1973" s="24"/>
      <c r="BJ1973" s="24"/>
    </row>
    <row r="1974" spans="1:62" s="23" customFormat="1">
      <c r="A1974" s="24"/>
      <c r="BJ1974" s="24"/>
    </row>
    <row r="1975" spans="1:62" s="23" customFormat="1">
      <c r="A1975" s="24"/>
      <c r="BJ1975" s="24"/>
    </row>
    <row r="1976" spans="1:62" s="23" customFormat="1">
      <c r="A1976" s="24"/>
      <c r="BJ1976" s="24"/>
    </row>
    <row r="1977" spans="1:62" s="23" customFormat="1">
      <c r="A1977" s="24"/>
      <c r="BJ1977" s="24"/>
    </row>
    <row r="1978" spans="1:62" s="23" customFormat="1">
      <c r="A1978" s="24"/>
      <c r="BJ1978" s="24"/>
    </row>
    <row r="1979" spans="1:62" s="23" customFormat="1">
      <c r="A1979" s="24"/>
      <c r="BJ1979" s="24"/>
    </row>
    <row r="1980" spans="1:62" s="23" customFormat="1">
      <c r="A1980" s="24"/>
      <c r="BJ1980" s="24"/>
    </row>
    <row r="1981" spans="1:62" s="23" customFormat="1">
      <c r="A1981" s="24"/>
      <c r="BJ1981" s="24"/>
    </row>
    <row r="1982" spans="1:62" s="23" customFormat="1">
      <c r="A1982" s="24"/>
      <c r="BJ1982" s="24"/>
    </row>
    <row r="1983" spans="1:62" s="23" customFormat="1">
      <c r="A1983" s="24"/>
      <c r="BJ1983" s="24"/>
    </row>
    <row r="1984" spans="1:62" s="23" customFormat="1">
      <c r="A1984" s="24"/>
      <c r="BJ1984" s="24"/>
    </row>
    <row r="1985" spans="1:62" s="23" customFormat="1">
      <c r="A1985" s="24"/>
      <c r="BJ1985" s="24"/>
    </row>
    <row r="1986" spans="1:62" s="23" customFormat="1">
      <c r="A1986" s="24"/>
      <c r="BJ1986" s="24"/>
    </row>
    <row r="1987" spans="1:62" s="23" customFormat="1">
      <c r="A1987" s="24"/>
      <c r="BJ1987" s="24"/>
    </row>
    <row r="1988" spans="1:62" s="23" customFormat="1">
      <c r="A1988" s="24"/>
      <c r="BJ1988" s="24"/>
    </row>
    <row r="1989" spans="1:62" s="23" customFormat="1">
      <c r="A1989" s="24"/>
      <c r="BJ1989" s="24"/>
    </row>
    <row r="1990" spans="1:62" s="23" customFormat="1">
      <c r="A1990" s="24"/>
      <c r="BJ1990" s="24"/>
    </row>
    <row r="1991" spans="1:62" s="23" customFormat="1">
      <c r="A1991" s="24"/>
      <c r="BJ1991" s="24"/>
    </row>
    <row r="1992" spans="1:62" s="23" customFormat="1">
      <c r="A1992" s="24"/>
      <c r="BJ1992" s="24"/>
    </row>
    <row r="1993" spans="1:62" s="23" customFormat="1">
      <c r="A1993" s="24"/>
      <c r="BJ1993" s="24"/>
    </row>
    <row r="1994" spans="1:62" s="23" customFormat="1">
      <c r="A1994" s="24"/>
      <c r="BJ1994" s="24"/>
    </row>
    <row r="1995" spans="1:62" s="23" customFormat="1">
      <c r="A1995" s="24"/>
      <c r="BJ1995" s="24"/>
    </row>
    <row r="1996" spans="1:62" s="23" customFormat="1">
      <c r="A1996" s="24"/>
      <c r="BJ1996" s="24"/>
    </row>
    <row r="1997" spans="1:62" s="23" customFormat="1">
      <c r="A1997" s="24"/>
      <c r="BJ1997" s="24"/>
    </row>
    <row r="1998" spans="1:62" s="23" customFormat="1">
      <c r="A1998" s="24"/>
      <c r="BJ1998" s="24"/>
    </row>
    <row r="1999" spans="1:62" s="23" customFormat="1">
      <c r="A1999" s="24"/>
      <c r="BJ1999" s="24"/>
    </row>
    <row r="2000" spans="1:62" s="23" customFormat="1">
      <c r="A2000" s="24"/>
      <c r="BJ2000" s="24"/>
    </row>
    <row r="2001" spans="1:62" s="23" customFormat="1">
      <c r="A2001" s="24"/>
      <c r="BJ2001" s="24"/>
    </row>
    <row r="2002" spans="1:62" s="23" customFormat="1">
      <c r="A2002" s="24"/>
      <c r="BJ2002" s="24"/>
    </row>
    <row r="2003" spans="1:62" s="23" customFormat="1">
      <c r="A2003" s="24"/>
      <c r="BJ2003" s="24"/>
    </row>
    <row r="2004" spans="1:62" s="23" customFormat="1">
      <c r="A2004" s="24"/>
      <c r="BJ2004" s="24"/>
    </row>
    <row r="2005" spans="1:62" s="23" customFormat="1">
      <c r="A2005" s="24"/>
      <c r="BJ2005" s="24"/>
    </row>
    <row r="2006" spans="1:62" s="23" customFormat="1">
      <c r="A2006" s="24"/>
      <c r="BJ2006" s="24"/>
    </row>
    <row r="2007" spans="1:62" s="23" customFormat="1">
      <c r="A2007" s="24"/>
      <c r="BJ2007" s="24"/>
    </row>
    <row r="2008" spans="1:62" s="23" customFormat="1">
      <c r="A2008" s="24"/>
      <c r="BJ2008" s="24"/>
    </row>
    <row r="2009" spans="1:62" s="23" customFormat="1">
      <c r="A2009" s="24"/>
      <c r="BJ2009" s="24"/>
    </row>
    <row r="2010" spans="1:62" s="23" customFormat="1">
      <c r="A2010" s="24"/>
      <c r="BJ2010" s="24"/>
    </row>
    <row r="2011" spans="1:62" s="23" customFormat="1">
      <c r="A2011" s="24"/>
      <c r="BJ2011" s="24"/>
    </row>
    <row r="2012" spans="1:62" s="23" customFormat="1">
      <c r="A2012" s="24"/>
      <c r="BJ2012" s="24"/>
    </row>
    <row r="2013" spans="1:62" s="23" customFormat="1">
      <c r="A2013" s="24"/>
      <c r="BJ2013" s="24"/>
    </row>
    <row r="2014" spans="1:62" s="23" customFormat="1">
      <c r="A2014" s="24"/>
      <c r="BJ2014" s="24"/>
    </row>
    <row r="2015" spans="1:62" s="23" customFormat="1">
      <c r="A2015" s="24"/>
      <c r="BJ2015" s="24"/>
    </row>
    <row r="2016" spans="1:62" s="23" customFormat="1">
      <c r="A2016" s="24"/>
      <c r="BJ2016" s="24"/>
    </row>
    <row r="2017" spans="1:62" s="23" customFormat="1">
      <c r="A2017" s="24"/>
      <c r="BJ2017" s="24"/>
    </row>
    <row r="2018" spans="1:62" s="23" customFormat="1">
      <c r="A2018" s="24"/>
      <c r="BJ2018" s="24"/>
    </row>
    <row r="2019" spans="1:62" s="23" customFormat="1">
      <c r="A2019" s="24"/>
      <c r="BJ2019" s="24"/>
    </row>
    <row r="2020" spans="1:62" s="23" customFormat="1">
      <c r="A2020" s="24"/>
      <c r="BJ2020" s="24"/>
    </row>
    <row r="2021" spans="1:62" s="23" customFormat="1">
      <c r="A2021" s="24"/>
      <c r="BJ2021" s="24"/>
    </row>
    <row r="2022" spans="1:62" s="23" customFormat="1">
      <c r="A2022" s="24"/>
      <c r="BJ2022" s="24"/>
    </row>
    <row r="2023" spans="1:62" s="23" customFormat="1">
      <c r="A2023" s="24"/>
      <c r="BJ2023" s="24"/>
    </row>
    <row r="2024" spans="1:62" s="23" customFormat="1">
      <c r="A2024" s="24"/>
      <c r="BJ2024" s="24"/>
    </row>
    <row r="2025" spans="1:62" s="23" customFormat="1">
      <c r="A2025" s="24"/>
      <c r="BJ2025" s="24"/>
    </row>
    <row r="2026" spans="1:62" s="23" customFormat="1">
      <c r="A2026" s="24"/>
      <c r="BJ2026" s="24"/>
    </row>
    <row r="2027" spans="1:62" s="23" customFormat="1">
      <c r="A2027" s="24"/>
      <c r="BJ2027" s="24"/>
    </row>
    <row r="2028" spans="1:62" s="23" customFormat="1">
      <c r="A2028" s="24"/>
      <c r="BJ2028" s="24"/>
    </row>
    <row r="2029" spans="1:62" s="23" customFormat="1">
      <c r="A2029" s="24"/>
      <c r="BJ2029" s="24"/>
    </row>
    <row r="2030" spans="1:62" s="23" customFormat="1">
      <c r="A2030" s="24"/>
      <c r="BJ2030" s="24"/>
    </row>
    <row r="2031" spans="1:62" s="23" customFormat="1">
      <c r="A2031" s="24"/>
      <c r="BJ2031" s="24"/>
    </row>
    <row r="2032" spans="1:62" s="23" customFormat="1">
      <c r="A2032" s="24"/>
      <c r="BJ2032" s="24"/>
    </row>
    <row r="2033" spans="1:62" s="23" customFormat="1">
      <c r="A2033" s="24"/>
      <c r="BJ2033" s="24"/>
    </row>
    <row r="2034" spans="1:62" s="23" customFormat="1">
      <c r="A2034" s="24"/>
      <c r="BJ2034" s="24"/>
    </row>
    <row r="2035" spans="1:62" s="23" customFormat="1">
      <c r="A2035" s="24"/>
      <c r="BJ2035" s="24"/>
    </row>
    <row r="2036" spans="1:62" s="23" customFormat="1">
      <c r="A2036" s="24"/>
      <c r="BJ2036" s="24"/>
    </row>
    <row r="2037" spans="1:62" s="23" customFormat="1">
      <c r="A2037" s="24"/>
      <c r="BJ2037" s="24"/>
    </row>
    <row r="2038" spans="1:62" s="23" customFormat="1">
      <c r="A2038" s="24"/>
      <c r="BJ2038" s="24"/>
    </row>
    <row r="2039" spans="1:62" s="23" customFormat="1">
      <c r="A2039" s="24"/>
      <c r="BJ2039" s="24"/>
    </row>
    <row r="2040" spans="1:62" s="23" customFormat="1">
      <c r="A2040" s="24"/>
      <c r="BJ2040" s="24"/>
    </row>
    <row r="2041" spans="1:62" s="23" customFormat="1">
      <c r="A2041" s="24"/>
      <c r="BJ2041" s="24"/>
    </row>
    <row r="2042" spans="1:62" s="23" customFormat="1">
      <c r="A2042" s="24"/>
      <c r="BJ2042" s="24"/>
    </row>
    <row r="2043" spans="1:62" s="23" customFormat="1">
      <c r="A2043" s="24"/>
      <c r="BJ2043" s="24"/>
    </row>
    <row r="2044" spans="1:62" s="23" customFormat="1">
      <c r="A2044" s="24"/>
      <c r="BJ2044" s="24"/>
    </row>
    <row r="2045" spans="1:62" s="23" customFormat="1">
      <c r="A2045" s="24"/>
      <c r="BJ2045" s="24"/>
    </row>
    <row r="2046" spans="1:62" s="23" customFormat="1">
      <c r="A2046" s="24"/>
      <c r="BJ2046" s="24"/>
    </row>
    <row r="2047" spans="1:62" s="23" customFormat="1">
      <c r="A2047" s="24"/>
      <c r="BJ2047" s="24"/>
    </row>
    <row r="2048" spans="1:62" s="23" customFormat="1">
      <c r="A2048" s="24"/>
      <c r="BJ2048" s="24"/>
    </row>
    <row r="2049" spans="1:62" s="23" customFormat="1">
      <c r="A2049" s="24"/>
      <c r="BJ2049" s="24"/>
    </row>
    <row r="2050" spans="1:62" s="23" customFormat="1">
      <c r="A2050" s="24"/>
      <c r="BJ2050" s="24"/>
    </row>
    <row r="2051" spans="1:62" s="23" customFormat="1">
      <c r="A2051" s="24"/>
      <c r="BJ2051" s="24"/>
    </row>
    <row r="2052" spans="1:62" s="23" customFormat="1">
      <c r="A2052" s="24"/>
      <c r="BJ2052" s="24"/>
    </row>
    <row r="2053" spans="1:62" s="23" customFormat="1">
      <c r="A2053" s="24"/>
      <c r="BJ2053" s="24"/>
    </row>
    <row r="2054" spans="1:62" s="23" customFormat="1">
      <c r="A2054" s="24"/>
      <c r="BJ2054" s="24"/>
    </row>
    <row r="2055" spans="1:62" s="23" customFormat="1">
      <c r="A2055" s="24"/>
      <c r="BJ2055" s="24"/>
    </row>
    <row r="2056" spans="1:62" s="23" customFormat="1">
      <c r="A2056" s="24"/>
      <c r="BJ2056" s="24"/>
    </row>
    <row r="2057" spans="1:62" s="23" customFormat="1">
      <c r="A2057" s="24"/>
      <c r="BJ2057" s="24"/>
    </row>
    <row r="2058" spans="1:62" s="23" customFormat="1">
      <c r="A2058" s="24"/>
      <c r="BJ2058" s="24"/>
    </row>
    <row r="2059" spans="1:62" s="23" customFormat="1">
      <c r="A2059" s="24"/>
      <c r="BJ2059" s="24"/>
    </row>
    <row r="2060" spans="1:62" s="23" customFormat="1">
      <c r="A2060" s="24"/>
      <c r="BJ2060" s="24"/>
    </row>
    <row r="2061" spans="1:62" s="23" customFormat="1">
      <c r="A2061" s="24"/>
      <c r="BJ2061" s="24"/>
    </row>
    <row r="2062" spans="1:62" s="23" customFormat="1">
      <c r="A2062" s="24"/>
      <c r="BJ2062" s="24"/>
    </row>
    <row r="2063" spans="1:62" s="23" customFormat="1">
      <c r="A2063" s="24"/>
      <c r="BJ2063" s="24"/>
    </row>
    <row r="2064" spans="1:62" s="23" customFormat="1">
      <c r="A2064" s="24"/>
      <c r="BJ2064" s="24"/>
    </row>
    <row r="2065" spans="1:62" s="23" customFormat="1">
      <c r="A2065" s="24"/>
      <c r="BJ2065" s="24"/>
    </row>
    <row r="2066" spans="1:62" s="23" customFormat="1">
      <c r="A2066" s="24"/>
      <c r="BJ2066" s="24"/>
    </row>
    <row r="2067" spans="1:62" s="23" customFormat="1">
      <c r="A2067" s="24"/>
      <c r="BJ2067" s="24"/>
    </row>
    <row r="2068" spans="1:62" s="23" customFormat="1">
      <c r="A2068" s="24"/>
      <c r="BJ2068" s="24"/>
    </row>
    <row r="2069" spans="1:62" s="23" customFormat="1">
      <c r="A2069" s="24"/>
      <c r="BJ2069" s="24"/>
    </row>
    <row r="2070" spans="1:62" s="23" customFormat="1">
      <c r="A2070" s="24"/>
      <c r="BJ2070" s="24"/>
    </row>
    <row r="2071" spans="1:62" s="23" customFormat="1">
      <c r="A2071" s="24"/>
      <c r="BJ2071" s="24"/>
    </row>
    <row r="2072" spans="1:62" s="23" customFormat="1">
      <c r="A2072" s="24"/>
      <c r="BJ2072" s="24"/>
    </row>
    <row r="2073" spans="1:62" s="23" customFormat="1">
      <c r="A2073" s="24"/>
      <c r="BJ2073" s="24"/>
    </row>
    <row r="2074" spans="1:62" s="23" customFormat="1">
      <c r="A2074" s="24"/>
      <c r="BJ2074" s="24"/>
    </row>
    <row r="2075" spans="1:62" s="23" customFormat="1">
      <c r="A2075" s="24"/>
      <c r="BJ2075" s="24"/>
    </row>
    <row r="2076" spans="1:62" s="23" customFormat="1">
      <c r="A2076" s="24"/>
      <c r="BJ2076" s="24"/>
    </row>
    <row r="2077" spans="1:62" s="23" customFormat="1">
      <c r="A2077" s="24"/>
      <c r="BJ2077" s="24"/>
    </row>
    <row r="2078" spans="1:62" s="23" customFormat="1">
      <c r="A2078" s="24"/>
      <c r="BJ2078" s="24"/>
    </row>
    <row r="2079" spans="1:62" s="23" customFormat="1">
      <c r="A2079" s="24"/>
      <c r="BJ2079" s="24"/>
    </row>
    <row r="2080" spans="1:62" s="23" customFormat="1">
      <c r="A2080" s="24"/>
      <c r="BJ2080" s="24"/>
    </row>
    <row r="2081" spans="1:62" s="23" customFormat="1">
      <c r="A2081" s="24"/>
      <c r="BJ2081" s="24"/>
    </row>
    <row r="2082" spans="1:62" s="23" customFormat="1">
      <c r="A2082" s="24"/>
      <c r="BJ2082" s="24"/>
    </row>
    <row r="2083" spans="1:62" s="23" customFormat="1">
      <c r="A2083" s="24"/>
      <c r="BJ2083" s="24"/>
    </row>
    <row r="2084" spans="1:62" s="23" customFormat="1">
      <c r="A2084" s="24"/>
      <c r="BJ2084" s="24"/>
    </row>
    <row r="2085" spans="1:62" s="23" customFormat="1">
      <c r="A2085" s="24"/>
      <c r="BJ2085" s="24"/>
    </row>
    <row r="2086" spans="1:62" s="23" customFormat="1">
      <c r="A2086" s="24"/>
      <c r="BJ2086" s="24"/>
    </row>
    <row r="2087" spans="1:62" s="23" customFormat="1">
      <c r="A2087" s="24"/>
      <c r="BJ2087" s="24"/>
    </row>
    <row r="2088" spans="1:62" s="23" customFormat="1">
      <c r="A2088" s="24"/>
      <c r="BJ2088" s="24"/>
    </row>
    <row r="2089" spans="1:62" s="23" customFormat="1">
      <c r="A2089" s="24"/>
      <c r="BJ2089" s="24"/>
    </row>
    <row r="2090" spans="1:62" s="23" customFormat="1">
      <c r="A2090" s="24"/>
      <c r="BJ2090" s="24"/>
    </row>
    <row r="2091" spans="1:62" s="23" customFormat="1">
      <c r="A2091" s="24"/>
      <c r="BJ2091" s="24"/>
    </row>
    <row r="2092" spans="1:62" s="23" customFormat="1">
      <c r="A2092" s="24"/>
      <c r="BJ2092" s="24"/>
    </row>
    <row r="2093" spans="1:62" s="23" customFormat="1">
      <c r="A2093" s="24"/>
      <c r="BJ2093" s="24"/>
    </row>
    <row r="2094" spans="1:62" s="23" customFormat="1">
      <c r="A2094" s="24"/>
      <c r="BJ2094" s="24"/>
    </row>
    <row r="2095" spans="1:62" s="23" customFormat="1">
      <c r="A2095" s="24"/>
      <c r="BJ2095" s="24"/>
    </row>
    <row r="2096" spans="1:62" s="23" customFormat="1">
      <c r="A2096" s="24"/>
      <c r="BJ2096" s="24"/>
    </row>
    <row r="2097" spans="1:62" s="23" customFormat="1">
      <c r="A2097" s="24"/>
      <c r="BJ2097" s="24"/>
    </row>
    <row r="2098" spans="1:62" s="23" customFormat="1">
      <c r="A2098" s="24"/>
      <c r="BJ2098" s="24"/>
    </row>
    <row r="2099" spans="1:62" s="23" customFormat="1">
      <c r="A2099" s="24"/>
      <c r="BJ2099" s="24"/>
    </row>
    <row r="2100" spans="1:62" s="23" customFormat="1">
      <c r="A2100" s="24"/>
      <c r="BJ2100" s="24"/>
    </row>
    <row r="2101" spans="1:62" s="23" customFormat="1">
      <c r="A2101" s="24"/>
      <c r="BJ2101" s="24"/>
    </row>
    <row r="2102" spans="1:62" s="23" customFormat="1">
      <c r="A2102" s="24"/>
      <c r="BJ2102" s="24"/>
    </row>
    <row r="2103" spans="1:62" s="23" customFormat="1">
      <c r="A2103" s="24"/>
      <c r="BJ2103" s="24"/>
    </row>
    <row r="2104" spans="1:62" s="23" customFormat="1">
      <c r="A2104" s="24"/>
      <c r="BJ2104" s="24"/>
    </row>
    <row r="2105" spans="1:62" s="23" customFormat="1">
      <c r="A2105" s="24"/>
      <c r="BJ2105" s="24"/>
    </row>
    <row r="2106" spans="1:62" s="23" customFormat="1">
      <c r="A2106" s="24"/>
      <c r="BJ2106" s="24"/>
    </row>
    <row r="2107" spans="1:62" s="23" customFormat="1">
      <c r="A2107" s="24"/>
      <c r="BJ2107" s="24"/>
    </row>
    <row r="2108" spans="1:62" s="23" customFormat="1">
      <c r="A2108" s="24"/>
      <c r="BJ2108" s="24"/>
    </row>
    <row r="2109" spans="1:62" s="23" customFormat="1">
      <c r="A2109" s="24"/>
      <c r="BJ2109" s="24"/>
    </row>
    <row r="2110" spans="1:62" s="23" customFormat="1">
      <c r="A2110" s="24"/>
      <c r="BJ2110" s="24"/>
    </row>
    <row r="2111" spans="1:62" s="23" customFormat="1">
      <c r="A2111" s="24"/>
      <c r="BJ2111" s="24"/>
    </row>
    <row r="2112" spans="1:62" s="23" customFormat="1">
      <c r="A2112" s="24"/>
      <c r="BJ2112" s="24"/>
    </row>
    <row r="2113" spans="1:62" s="23" customFormat="1">
      <c r="A2113" s="24"/>
      <c r="BJ2113" s="24"/>
    </row>
    <row r="2114" spans="1:62" s="23" customFormat="1">
      <c r="A2114" s="24"/>
      <c r="BJ2114" s="24"/>
    </row>
    <row r="2115" spans="1:62" s="23" customFormat="1">
      <c r="A2115" s="24"/>
      <c r="BJ2115" s="24"/>
    </row>
    <row r="2116" spans="1:62" s="23" customFormat="1">
      <c r="A2116" s="24"/>
      <c r="BJ2116" s="24"/>
    </row>
    <row r="2117" spans="1:62" s="23" customFormat="1">
      <c r="A2117" s="24"/>
      <c r="BJ2117" s="24"/>
    </row>
    <row r="2118" spans="1:62" s="23" customFormat="1">
      <c r="A2118" s="24"/>
      <c r="BJ2118" s="24"/>
    </row>
    <row r="2119" spans="1:62" s="23" customFormat="1">
      <c r="A2119" s="24"/>
      <c r="BJ2119" s="24"/>
    </row>
    <row r="2120" spans="1:62" s="23" customFormat="1">
      <c r="A2120" s="24"/>
      <c r="BJ2120" s="24"/>
    </row>
    <row r="2121" spans="1:62" s="23" customFormat="1">
      <c r="A2121" s="24"/>
      <c r="BJ2121" s="24"/>
    </row>
    <row r="2122" spans="1:62" s="23" customFormat="1">
      <c r="A2122" s="24"/>
      <c r="BJ2122" s="24"/>
    </row>
    <row r="2123" spans="1:62" s="23" customFormat="1">
      <c r="A2123" s="24"/>
      <c r="BJ2123" s="24"/>
    </row>
    <row r="2124" spans="1:62" s="23" customFormat="1">
      <c r="A2124" s="24"/>
      <c r="BJ2124" s="24"/>
    </row>
    <row r="2125" spans="1:62" s="23" customFormat="1">
      <c r="A2125" s="24"/>
      <c r="BJ2125" s="24"/>
    </row>
    <row r="2126" spans="1:62" s="23" customFormat="1">
      <c r="A2126" s="24"/>
      <c r="BJ2126" s="24"/>
    </row>
    <row r="2127" spans="1:62" s="23" customFormat="1">
      <c r="A2127" s="24"/>
      <c r="BJ2127" s="24"/>
    </row>
    <row r="2128" spans="1:62" s="23" customFormat="1">
      <c r="A2128" s="24"/>
      <c r="BJ2128" s="24"/>
    </row>
    <row r="2129" spans="1:62" s="23" customFormat="1">
      <c r="A2129" s="24"/>
      <c r="BJ2129" s="24"/>
    </row>
    <row r="2130" spans="1:62" s="23" customFormat="1">
      <c r="A2130" s="24"/>
      <c r="BJ2130" s="24"/>
    </row>
    <row r="2131" spans="1:62" s="23" customFormat="1">
      <c r="A2131" s="24"/>
      <c r="BJ2131" s="24"/>
    </row>
    <row r="2132" spans="1:62" s="23" customFormat="1">
      <c r="A2132" s="24"/>
      <c r="BJ2132" s="24"/>
    </row>
    <row r="2133" spans="1:62" s="23" customFormat="1">
      <c r="A2133" s="24"/>
      <c r="BJ2133" s="24"/>
    </row>
    <row r="2134" spans="1:62" s="23" customFormat="1">
      <c r="A2134" s="24"/>
      <c r="BJ2134" s="24"/>
    </row>
    <row r="2135" spans="1:62" s="23" customFormat="1">
      <c r="A2135" s="24"/>
      <c r="BJ2135" s="24"/>
    </row>
    <row r="2136" spans="1:62" s="23" customFormat="1">
      <c r="A2136" s="24"/>
      <c r="BJ2136" s="24"/>
    </row>
    <row r="2137" spans="1:62" s="23" customFormat="1">
      <c r="A2137" s="24"/>
      <c r="BJ2137" s="24"/>
    </row>
    <row r="2138" spans="1:62" s="23" customFormat="1">
      <c r="A2138" s="24"/>
      <c r="BJ2138" s="24"/>
    </row>
    <row r="2139" spans="1:62" s="23" customFormat="1">
      <c r="A2139" s="24"/>
      <c r="BJ2139" s="24"/>
    </row>
    <row r="2140" spans="1:62" s="23" customFormat="1">
      <c r="A2140" s="24"/>
      <c r="BJ2140" s="24"/>
    </row>
    <row r="2141" spans="1:62" s="23" customFormat="1">
      <c r="A2141" s="24"/>
      <c r="BJ2141" s="24"/>
    </row>
    <row r="2142" spans="1:62" s="23" customFormat="1">
      <c r="A2142" s="24"/>
      <c r="BJ2142" s="24"/>
    </row>
    <row r="2143" spans="1:62" s="23" customFormat="1">
      <c r="A2143" s="24"/>
      <c r="BJ2143" s="24"/>
    </row>
    <row r="2144" spans="1:62" s="23" customFormat="1">
      <c r="A2144" s="24"/>
      <c r="BJ2144" s="24"/>
    </row>
    <row r="2145" spans="1:62" s="23" customFormat="1">
      <c r="A2145" s="24"/>
      <c r="BJ2145" s="24"/>
    </row>
    <row r="2146" spans="1:62" s="23" customFormat="1">
      <c r="A2146" s="24"/>
      <c r="BJ2146" s="24"/>
    </row>
    <row r="2147" spans="1:62" s="23" customFormat="1">
      <c r="A2147" s="24"/>
      <c r="BJ2147" s="24"/>
    </row>
    <row r="2148" spans="1:62" s="23" customFormat="1">
      <c r="A2148" s="24"/>
      <c r="BJ2148" s="24"/>
    </row>
    <row r="2149" spans="1:62" s="23" customFormat="1">
      <c r="A2149" s="24"/>
      <c r="BJ2149" s="24"/>
    </row>
    <row r="2150" spans="1:62" s="23" customFormat="1">
      <c r="A2150" s="24"/>
      <c r="BJ2150" s="24"/>
    </row>
    <row r="2151" spans="1:62" s="23" customFormat="1">
      <c r="A2151" s="24"/>
      <c r="BJ2151" s="24"/>
    </row>
    <row r="2152" spans="1:62" s="23" customFormat="1">
      <c r="A2152" s="24"/>
      <c r="BJ2152" s="24"/>
    </row>
    <row r="2153" spans="1:62" s="23" customFormat="1">
      <c r="A2153" s="24"/>
      <c r="BJ2153" s="24"/>
    </row>
    <row r="2154" spans="1:62" s="23" customFormat="1">
      <c r="A2154" s="24"/>
      <c r="BJ2154" s="24"/>
    </row>
    <row r="2155" spans="1:62" s="23" customFormat="1">
      <c r="A2155" s="24"/>
      <c r="BJ2155" s="24"/>
    </row>
    <row r="2156" spans="1:62" s="23" customFormat="1">
      <c r="A2156" s="24"/>
      <c r="BJ2156" s="24"/>
    </row>
    <row r="2157" spans="1:62" s="23" customFormat="1">
      <c r="A2157" s="24"/>
      <c r="BJ2157" s="24"/>
    </row>
    <row r="2158" spans="1:62" s="23" customFormat="1">
      <c r="A2158" s="24"/>
      <c r="BJ2158" s="24"/>
    </row>
    <row r="2159" spans="1:62" s="23" customFormat="1">
      <c r="A2159" s="24"/>
      <c r="BJ2159" s="24"/>
    </row>
    <row r="2160" spans="1:62" s="23" customFormat="1">
      <c r="A2160" s="24"/>
      <c r="BJ2160" s="24"/>
    </row>
    <row r="2161" spans="1:62" s="23" customFormat="1">
      <c r="A2161" s="24"/>
      <c r="BJ2161" s="24"/>
    </row>
    <row r="2162" spans="1:62" s="23" customFormat="1">
      <c r="A2162" s="24"/>
      <c r="BJ2162" s="24"/>
    </row>
    <row r="2163" spans="1:62" s="23" customFormat="1">
      <c r="A2163" s="24"/>
      <c r="BJ2163" s="24"/>
    </row>
    <row r="2164" spans="1:62" s="23" customFormat="1">
      <c r="A2164" s="24"/>
      <c r="BJ2164" s="24"/>
    </row>
    <row r="2165" spans="1:62" s="23" customFormat="1">
      <c r="A2165" s="24"/>
      <c r="BJ2165" s="24"/>
    </row>
    <row r="2166" spans="1:62" s="23" customFormat="1">
      <c r="A2166" s="24"/>
      <c r="BJ2166" s="24"/>
    </row>
    <row r="2167" spans="1:62" s="23" customFormat="1">
      <c r="A2167" s="24"/>
      <c r="BJ2167" s="24"/>
    </row>
    <row r="2168" spans="1:62" s="23" customFormat="1">
      <c r="A2168" s="24"/>
      <c r="BJ2168" s="24"/>
    </row>
    <row r="2169" spans="1:62" s="23" customFormat="1">
      <c r="A2169" s="24"/>
      <c r="BJ2169" s="24"/>
    </row>
    <row r="2170" spans="1:62" s="23" customFormat="1">
      <c r="A2170" s="24"/>
      <c r="BJ2170" s="24"/>
    </row>
    <row r="2171" spans="1:62" s="23" customFormat="1">
      <c r="A2171" s="24"/>
      <c r="BJ2171" s="24"/>
    </row>
    <row r="2172" spans="1:62" s="23" customFormat="1">
      <c r="A2172" s="24"/>
      <c r="BJ2172" s="24"/>
    </row>
    <row r="2173" spans="1:62" s="23" customFormat="1">
      <c r="A2173" s="24"/>
      <c r="BJ2173" s="24"/>
    </row>
    <row r="2174" spans="1:62" s="23" customFormat="1">
      <c r="A2174" s="24"/>
      <c r="BJ2174" s="24"/>
    </row>
    <row r="2175" spans="1:62" s="23" customFormat="1">
      <c r="A2175" s="24"/>
      <c r="BJ2175" s="24"/>
    </row>
    <row r="2176" spans="1:62" s="23" customFormat="1">
      <c r="A2176" s="24"/>
      <c r="BJ2176" s="24"/>
    </row>
    <row r="2177" spans="1:62" s="23" customFormat="1">
      <c r="A2177" s="24"/>
      <c r="BJ2177" s="24"/>
    </row>
    <row r="2178" spans="1:62" s="23" customFormat="1">
      <c r="A2178" s="24"/>
      <c r="BJ2178" s="24"/>
    </row>
    <row r="2179" spans="1:62" s="23" customFormat="1">
      <c r="A2179" s="24"/>
      <c r="BJ2179" s="24"/>
    </row>
    <row r="2180" spans="1:62" s="23" customFormat="1">
      <c r="A2180" s="24"/>
      <c r="BJ2180" s="24"/>
    </row>
    <row r="2181" spans="1:62" s="23" customFormat="1">
      <c r="A2181" s="24"/>
      <c r="BJ2181" s="24"/>
    </row>
    <row r="2182" spans="1:62" s="23" customFormat="1">
      <c r="A2182" s="24"/>
      <c r="BJ2182" s="24"/>
    </row>
    <row r="2183" spans="1:62" s="23" customFormat="1">
      <c r="A2183" s="24"/>
      <c r="BJ2183" s="24"/>
    </row>
    <row r="2184" spans="1:62" s="23" customFormat="1">
      <c r="A2184" s="24"/>
      <c r="BJ2184" s="24"/>
    </row>
    <row r="2185" spans="1:62" s="23" customFormat="1">
      <c r="A2185" s="24"/>
      <c r="BJ2185" s="24"/>
    </row>
    <row r="2186" spans="1:62" s="23" customFormat="1">
      <c r="A2186" s="24"/>
      <c r="BJ2186" s="24"/>
    </row>
    <row r="2187" spans="1:62" s="23" customFormat="1">
      <c r="A2187" s="24"/>
      <c r="BJ2187" s="24"/>
    </row>
    <row r="2188" spans="1:62" s="23" customFormat="1">
      <c r="A2188" s="24"/>
      <c r="BJ2188" s="24"/>
    </row>
    <row r="2189" spans="1:62" s="23" customFormat="1">
      <c r="A2189" s="24"/>
      <c r="BJ2189" s="24"/>
    </row>
    <row r="2190" spans="1:62" s="23" customFormat="1">
      <c r="A2190" s="24"/>
      <c r="BJ2190" s="24"/>
    </row>
    <row r="2191" spans="1:62" s="23" customFormat="1">
      <c r="A2191" s="24"/>
      <c r="BJ2191" s="24"/>
    </row>
    <row r="2192" spans="1:62" s="23" customFormat="1">
      <c r="A2192" s="24"/>
      <c r="BJ2192" s="24"/>
    </row>
    <row r="2193" spans="1:62" s="23" customFormat="1">
      <c r="A2193" s="24"/>
      <c r="BJ2193" s="24"/>
    </row>
    <row r="2194" spans="1:62" s="23" customFormat="1">
      <c r="A2194" s="24"/>
      <c r="BJ2194" s="24"/>
    </row>
    <row r="2195" spans="1:62" s="23" customFormat="1">
      <c r="A2195" s="24"/>
      <c r="BJ2195" s="24"/>
    </row>
    <row r="2196" spans="1:62" s="23" customFormat="1">
      <c r="A2196" s="24"/>
      <c r="BJ2196" s="24"/>
    </row>
    <row r="2197" spans="1:62" s="23" customFormat="1">
      <c r="A2197" s="24"/>
      <c r="BJ2197" s="24"/>
    </row>
    <row r="2198" spans="1:62" s="23" customFormat="1">
      <c r="A2198" s="24"/>
      <c r="BJ2198" s="24"/>
    </row>
    <row r="2199" spans="1:62" s="23" customFormat="1">
      <c r="A2199" s="24"/>
      <c r="BJ2199" s="24"/>
    </row>
    <row r="2200" spans="1:62" s="23" customFormat="1">
      <c r="A2200" s="24"/>
      <c r="BJ2200" s="24"/>
    </row>
    <row r="2201" spans="1:62" s="23" customFormat="1">
      <c r="A2201" s="24"/>
      <c r="BJ2201" s="24"/>
    </row>
    <row r="2202" spans="1:62" s="23" customFormat="1">
      <c r="A2202" s="24"/>
      <c r="BJ2202" s="24"/>
    </row>
    <row r="2203" spans="1:62" s="23" customFormat="1">
      <c r="A2203" s="24"/>
      <c r="BJ2203" s="24"/>
    </row>
    <row r="2204" spans="1:62" s="23" customFormat="1">
      <c r="A2204" s="24"/>
      <c r="BJ2204" s="24"/>
    </row>
    <row r="2205" spans="1:62" s="23" customFormat="1">
      <c r="A2205" s="24"/>
      <c r="BJ2205" s="24"/>
    </row>
    <row r="2206" spans="1:62" s="23" customFormat="1">
      <c r="A2206" s="24"/>
      <c r="BJ2206" s="24"/>
    </row>
    <row r="2207" spans="1:62" s="23" customFormat="1">
      <c r="A2207" s="24"/>
      <c r="BJ2207" s="24"/>
    </row>
    <row r="2208" spans="1:62" s="23" customFormat="1">
      <c r="A2208" s="24"/>
      <c r="BJ2208" s="24"/>
    </row>
    <row r="2209" spans="1:62" s="23" customFormat="1">
      <c r="A2209" s="24"/>
      <c r="BJ2209" s="24"/>
    </row>
    <row r="2210" spans="1:62" s="23" customFormat="1">
      <c r="A2210" s="24"/>
      <c r="BJ2210" s="24"/>
    </row>
    <row r="2211" spans="1:62" s="23" customFormat="1">
      <c r="A2211" s="24"/>
      <c r="BJ2211" s="24"/>
    </row>
    <row r="2212" spans="1:62" s="23" customFormat="1">
      <c r="A2212" s="24"/>
      <c r="BJ2212" s="24"/>
    </row>
    <row r="2213" spans="1:62" s="23" customFormat="1">
      <c r="A2213" s="24"/>
      <c r="BJ2213" s="24"/>
    </row>
    <row r="2214" spans="1:62" s="23" customFormat="1">
      <c r="A2214" s="24"/>
      <c r="BJ2214" s="24"/>
    </row>
    <row r="2215" spans="1:62" s="23" customFormat="1">
      <c r="A2215" s="24"/>
      <c r="BJ2215" s="24"/>
    </row>
    <row r="2216" spans="1:62" s="23" customFormat="1">
      <c r="A2216" s="24"/>
      <c r="BJ2216" s="24"/>
    </row>
    <row r="2217" spans="1:62" s="23" customFormat="1">
      <c r="A2217" s="24"/>
      <c r="BJ2217" s="24"/>
    </row>
    <row r="2218" spans="1:62" s="23" customFormat="1">
      <c r="A2218" s="24"/>
      <c r="BJ2218" s="24"/>
    </row>
    <row r="2219" spans="1:62" s="23" customFormat="1">
      <c r="A2219" s="24"/>
      <c r="BJ2219" s="24"/>
    </row>
    <row r="2220" spans="1:62" s="23" customFormat="1">
      <c r="A2220" s="24"/>
      <c r="BJ2220" s="24"/>
    </row>
    <row r="2221" spans="1:62" s="23" customFormat="1">
      <c r="A2221" s="24"/>
      <c r="BJ2221" s="24"/>
    </row>
    <row r="2222" spans="1:62" s="23" customFormat="1">
      <c r="A2222" s="24"/>
      <c r="BJ2222" s="24"/>
    </row>
    <row r="2223" spans="1:62" s="23" customFormat="1">
      <c r="A2223" s="24"/>
      <c r="BJ2223" s="24"/>
    </row>
    <row r="2224" spans="1:62" s="23" customFormat="1">
      <c r="A2224" s="24"/>
      <c r="BJ2224" s="24"/>
    </row>
    <row r="2225" spans="1:62" s="23" customFormat="1">
      <c r="A2225" s="24"/>
      <c r="BJ2225" s="24"/>
    </row>
    <row r="2226" spans="1:62" s="23" customFormat="1">
      <c r="A2226" s="24"/>
      <c r="BJ2226" s="24"/>
    </row>
    <row r="2227" spans="1:62" s="23" customFormat="1">
      <c r="A2227" s="24"/>
      <c r="BJ2227" s="24"/>
    </row>
    <row r="2228" spans="1:62" s="23" customFormat="1">
      <c r="A2228" s="24"/>
      <c r="BJ2228" s="24"/>
    </row>
    <row r="2229" spans="1:62" s="23" customFormat="1">
      <c r="A2229" s="24"/>
      <c r="BJ2229" s="24"/>
    </row>
    <row r="2230" spans="1:62" s="23" customFormat="1">
      <c r="A2230" s="24"/>
      <c r="BJ2230" s="24"/>
    </row>
    <row r="2231" spans="1:62" s="23" customFormat="1">
      <c r="A2231" s="24"/>
      <c r="BJ2231" s="24"/>
    </row>
    <row r="2232" spans="1:62" s="23" customFormat="1">
      <c r="A2232" s="24"/>
      <c r="BJ2232" s="24"/>
    </row>
    <row r="2233" spans="1:62" s="23" customFormat="1">
      <c r="A2233" s="24"/>
      <c r="BJ2233" s="24"/>
    </row>
    <row r="2234" spans="1:62" s="23" customFormat="1">
      <c r="A2234" s="24"/>
      <c r="BJ2234" s="24"/>
    </row>
    <row r="2235" spans="1:62" s="23" customFormat="1">
      <c r="A2235" s="24"/>
      <c r="BJ2235" s="24"/>
    </row>
    <row r="2236" spans="1:62" s="23" customFormat="1">
      <c r="A2236" s="24"/>
      <c r="BJ2236" s="24"/>
    </row>
    <row r="2237" spans="1:62" s="23" customFormat="1">
      <c r="A2237" s="24"/>
      <c r="BJ2237" s="24"/>
    </row>
    <row r="2238" spans="1:62" s="23" customFormat="1">
      <c r="A2238" s="24"/>
      <c r="BJ2238" s="24"/>
    </row>
    <row r="2239" spans="1:62" s="23" customFormat="1">
      <c r="A2239" s="24"/>
      <c r="BJ2239" s="24"/>
    </row>
    <row r="2240" spans="1:62" s="23" customFormat="1">
      <c r="A2240" s="24"/>
      <c r="BJ2240" s="24"/>
    </row>
    <row r="2241" spans="1:62" s="23" customFormat="1">
      <c r="A2241" s="24"/>
      <c r="BJ2241" s="24"/>
    </row>
    <row r="2242" spans="1:62" s="23" customFormat="1">
      <c r="A2242" s="24"/>
      <c r="BJ2242" s="24"/>
    </row>
    <row r="2243" spans="1:62" s="23" customFormat="1">
      <c r="A2243" s="24"/>
      <c r="BJ2243" s="24"/>
    </row>
    <row r="2244" spans="1:62" s="23" customFormat="1">
      <c r="A2244" s="24"/>
      <c r="BJ2244" s="24"/>
    </row>
    <row r="2245" spans="1:62" s="23" customFormat="1">
      <c r="A2245" s="24"/>
      <c r="BJ2245" s="24"/>
    </row>
    <row r="2246" spans="1:62" s="23" customFormat="1">
      <c r="A2246" s="24"/>
      <c r="BJ2246" s="24"/>
    </row>
    <row r="2247" spans="1:62" s="23" customFormat="1">
      <c r="A2247" s="24"/>
      <c r="BJ2247" s="24"/>
    </row>
    <row r="2248" spans="1:62" s="23" customFormat="1">
      <c r="A2248" s="24"/>
      <c r="BJ2248" s="24"/>
    </row>
    <row r="2249" spans="1:62" s="23" customFormat="1">
      <c r="A2249" s="24"/>
      <c r="BJ2249" s="24"/>
    </row>
    <row r="2250" spans="1:62" s="23" customFormat="1">
      <c r="A2250" s="24"/>
      <c r="BJ2250" s="24"/>
    </row>
    <row r="2251" spans="1:62" s="23" customFormat="1">
      <c r="A2251" s="24"/>
      <c r="BJ2251" s="24"/>
    </row>
    <row r="2252" spans="1:62" s="23" customFormat="1">
      <c r="A2252" s="24"/>
      <c r="BJ2252" s="24"/>
    </row>
    <row r="2253" spans="1:62" s="23" customFormat="1">
      <c r="A2253" s="24"/>
      <c r="BJ2253" s="24"/>
    </row>
    <row r="2254" spans="1:62" s="23" customFormat="1">
      <c r="A2254" s="24"/>
      <c r="BJ2254" s="24"/>
    </row>
    <row r="2255" spans="1:62" s="23" customFormat="1">
      <c r="A2255" s="24"/>
      <c r="BJ2255" s="24"/>
    </row>
    <row r="2256" spans="1:62" s="23" customFormat="1">
      <c r="A2256" s="24"/>
      <c r="BJ2256" s="24"/>
    </row>
    <row r="2257" spans="1:62" s="23" customFormat="1">
      <c r="A2257" s="24"/>
      <c r="BJ2257" s="24"/>
    </row>
    <row r="2258" spans="1:62" s="23" customFormat="1">
      <c r="A2258" s="24"/>
      <c r="BJ2258" s="24"/>
    </row>
    <row r="2259" spans="1:62" s="23" customFormat="1">
      <c r="A2259" s="24"/>
      <c r="BJ2259" s="24"/>
    </row>
    <row r="2260" spans="1:62" s="23" customFormat="1">
      <c r="A2260" s="24"/>
      <c r="BJ2260" s="24"/>
    </row>
    <row r="2261" spans="1:62" s="23" customFormat="1">
      <c r="A2261" s="24"/>
      <c r="BJ2261" s="24"/>
    </row>
    <row r="2262" spans="1:62" s="23" customFormat="1">
      <c r="A2262" s="24"/>
      <c r="BJ2262" s="24"/>
    </row>
    <row r="2263" spans="1:62" s="23" customFormat="1">
      <c r="A2263" s="24"/>
      <c r="BJ2263" s="24"/>
    </row>
    <row r="2264" spans="1:62" s="23" customFormat="1">
      <c r="A2264" s="24"/>
      <c r="BJ2264" s="24"/>
    </row>
    <row r="2265" spans="1:62" s="23" customFormat="1">
      <c r="A2265" s="24"/>
      <c r="BJ2265" s="24"/>
    </row>
    <row r="2266" spans="1:62" s="23" customFormat="1">
      <c r="A2266" s="24"/>
      <c r="BJ2266" s="24"/>
    </row>
    <row r="2267" spans="1:62" s="23" customFormat="1">
      <c r="A2267" s="24"/>
      <c r="BJ2267" s="24"/>
    </row>
    <row r="2268" spans="1:62" s="23" customFormat="1">
      <c r="A2268" s="24"/>
      <c r="BJ2268" s="24"/>
    </row>
    <row r="2269" spans="1:62" s="23" customFormat="1">
      <c r="A2269" s="24"/>
      <c r="BJ2269" s="24"/>
    </row>
    <row r="2270" spans="1:62" s="23" customFormat="1">
      <c r="A2270" s="24"/>
      <c r="BJ2270" s="24"/>
    </row>
    <row r="2271" spans="1:62" s="23" customFormat="1">
      <c r="A2271" s="24"/>
      <c r="BJ2271" s="24"/>
    </row>
    <row r="2272" spans="1:62" s="23" customFormat="1">
      <c r="A2272" s="24"/>
      <c r="BJ2272" s="24"/>
    </row>
    <row r="2273" spans="1:62" s="23" customFormat="1">
      <c r="A2273" s="24"/>
      <c r="BJ2273" s="24"/>
    </row>
    <row r="2274" spans="1:62" s="23" customFormat="1">
      <c r="A2274" s="24"/>
      <c r="BJ2274" s="24"/>
    </row>
    <row r="2275" spans="1:62" s="23" customFormat="1">
      <c r="A2275" s="24"/>
      <c r="BJ2275" s="24"/>
    </row>
    <row r="2276" spans="1:62" s="23" customFormat="1">
      <c r="A2276" s="24"/>
      <c r="BJ2276" s="24"/>
    </row>
    <row r="2277" spans="1:62" s="23" customFormat="1">
      <c r="A2277" s="24"/>
      <c r="BJ2277" s="24"/>
    </row>
    <row r="2278" spans="1:62" s="23" customFormat="1">
      <c r="A2278" s="24"/>
      <c r="BJ2278" s="24"/>
    </row>
    <row r="2279" spans="1:62" s="23" customFormat="1">
      <c r="A2279" s="24"/>
      <c r="BJ2279" s="24"/>
    </row>
    <row r="2280" spans="1:62" s="23" customFormat="1">
      <c r="A2280" s="24"/>
      <c r="BJ2280" s="24"/>
    </row>
    <row r="2281" spans="1:62" s="23" customFormat="1">
      <c r="A2281" s="24"/>
      <c r="BJ2281" s="24"/>
    </row>
    <row r="2282" spans="1:62" s="23" customFormat="1">
      <c r="A2282" s="24"/>
      <c r="BJ2282" s="24"/>
    </row>
    <row r="2283" spans="1:62" s="23" customFormat="1">
      <c r="A2283" s="24"/>
      <c r="BJ2283" s="24"/>
    </row>
    <row r="2284" spans="1:62" s="23" customFormat="1">
      <c r="A2284" s="24"/>
      <c r="BJ2284" s="24"/>
    </row>
    <row r="2285" spans="1:62" s="23" customFormat="1">
      <c r="A2285" s="24"/>
      <c r="BJ2285" s="24"/>
    </row>
    <row r="2286" spans="1:62" s="23" customFormat="1">
      <c r="A2286" s="24"/>
      <c r="BJ2286" s="24"/>
    </row>
    <row r="2287" spans="1:62" s="23" customFormat="1">
      <c r="A2287" s="24"/>
      <c r="BJ2287" s="24"/>
    </row>
    <row r="2288" spans="1:62" s="23" customFormat="1">
      <c r="A2288" s="24"/>
      <c r="BJ2288" s="24"/>
    </row>
    <row r="2289" spans="1:62" s="23" customFormat="1">
      <c r="A2289" s="24"/>
      <c r="BJ2289" s="24"/>
    </row>
    <row r="2290" spans="1:62" s="23" customFormat="1">
      <c r="A2290" s="24"/>
      <c r="BJ2290" s="24"/>
    </row>
    <row r="2291" spans="1:62" s="23" customFormat="1">
      <c r="A2291" s="24"/>
      <c r="BJ2291" s="24"/>
    </row>
    <row r="2292" spans="1:62" s="23" customFormat="1">
      <c r="A2292" s="24"/>
      <c r="BJ2292" s="24"/>
    </row>
    <row r="2293" spans="1:62" s="23" customFormat="1">
      <c r="A2293" s="24"/>
      <c r="BJ2293" s="24"/>
    </row>
    <row r="2294" spans="1:62" s="23" customFormat="1">
      <c r="A2294" s="24"/>
      <c r="BJ2294" s="24"/>
    </row>
    <row r="2295" spans="1:62" s="23" customFormat="1">
      <c r="A2295" s="24"/>
      <c r="BJ2295" s="24"/>
    </row>
    <row r="2296" spans="1:62" s="23" customFormat="1">
      <c r="A2296" s="24"/>
      <c r="BJ2296" s="24"/>
    </row>
    <row r="2297" spans="1:62" s="23" customFormat="1">
      <c r="A2297" s="24"/>
      <c r="BJ2297" s="24"/>
    </row>
    <row r="2298" spans="1:62" s="23" customFormat="1">
      <c r="A2298" s="24"/>
      <c r="BJ2298" s="24"/>
    </row>
    <row r="2299" spans="1:62" s="23" customFormat="1">
      <c r="A2299" s="24"/>
      <c r="BJ2299" s="24"/>
    </row>
    <row r="2300" spans="1:62" s="23" customFormat="1">
      <c r="A2300" s="24"/>
      <c r="BJ2300" s="24"/>
    </row>
    <row r="2301" spans="1:62" s="23" customFormat="1">
      <c r="A2301" s="24"/>
      <c r="BJ2301" s="24"/>
    </row>
    <row r="2302" spans="1:62" s="23" customFormat="1">
      <c r="A2302" s="24"/>
      <c r="BJ2302" s="24"/>
    </row>
    <row r="2303" spans="1:62" s="23" customFormat="1">
      <c r="A2303" s="24"/>
      <c r="BJ2303" s="24"/>
    </row>
    <row r="2304" spans="1:62" s="23" customFormat="1">
      <c r="A2304" s="24"/>
      <c r="BJ2304" s="24"/>
    </row>
    <row r="2305" spans="1:62" s="23" customFormat="1">
      <c r="A2305" s="24"/>
      <c r="BJ2305" s="24"/>
    </row>
    <row r="2306" spans="1:62" s="23" customFormat="1">
      <c r="A2306" s="24"/>
      <c r="BJ2306" s="24"/>
    </row>
    <row r="2307" spans="1:62" s="23" customFormat="1">
      <c r="A2307" s="24"/>
      <c r="BJ2307" s="24"/>
    </row>
    <row r="2308" spans="1:62" s="23" customFormat="1">
      <c r="A2308" s="24"/>
      <c r="BJ2308" s="24"/>
    </row>
    <row r="2309" spans="1:62" s="23" customFormat="1">
      <c r="A2309" s="24"/>
      <c r="BJ2309" s="24"/>
    </row>
    <row r="2310" spans="1:62" s="23" customFormat="1">
      <c r="A2310" s="24"/>
      <c r="BJ2310" s="24"/>
    </row>
    <row r="2311" spans="1:62" s="23" customFormat="1">
      <c r="A2311" s="24"/>
      <c r="BJ2311" s="24"/>
    </row>
    <row r="2312" spans="1:62" s="23" customFormat="1">
      <c r="A2312" s="24"/>
      <c r="BJ2312" s="24"/>
    </row>
    <row r="2313" spans="1:62" s="23" customFormat="1">
      <c r="A2313" s="24"/>
      <c r="BJ2313" s="24"/>
    </row>
    <row r="2314" spans="1:62" s="23" customFormat="1">
      <c r="A2314" s="24"/>
      <c r="BJ2314" s="24"/>
    </row>
    <row r="2315" spans="1:62" s="23" customFormat="1">
      <c r="A2315" s="24"/>
      <c r="BJ2315" s="24"/>
    </row>
    <row r="2316" spans="1:62" s="23" customFormat="1">
      <c r="A2316" s="24"/>
      <c r="BJ2316" s="24"/>
    </row>
    <row r="2317" spans="1:62" s="23" customFormat="1">
      <c r="A2317" s="24"/>
      <c r="BJ2317" s="24"/>
    </row>
    <row r="2318" spans="1:62" s="23" customFormat="1">
      <c r="A2318" s="24"/>
      <c r="BJ2318" s="24"/>
    </row>
    <row r="2319" spans="1:62" s="23" customFormat="1">
      <c r="A2319" s="24"/>
      <c r="BJ2319" s="24"/>
    </row>
    <row r="2320" spans="1:62" s="23" customFormat="1">
      <c r="A2320" s="24"/>
      <c r="BJ2320" s="24"/>
    </row>
    <row r="2321" spans="1:62" s="23" customFormat="1">
      <c r="A2321" s="24"/>
      <c r="BJ2321" s="24"/>
    </row>
    <row r="2322" spans="1:62" s="23" customFormat="1">
      <c r="A2322" s="24"/>
      <c r="BJ2322" s="24"/>
    </row>
    <row r="2323" spans="1:62" s="23" customFormat="1">
      <c r="A2323" s="24"/>
      <c r="BJ2323" s="24"/>
    </row>
    <row r="2324" spans="1:62" s="23" customFormat="1">
      <c r="A2324" s="24"/>
      <c r="BJ2324" s="24"/>
    </row>
    <row r="2325" spans="1:62" s="23" customFormat="1">
      <c r="A2325" s="24"/>
      <c r="BJ2325" s="24"/>
    </row>
    <row r="2326" spans="1:62" s="23" customFormat="1">
      <c r="A2326" s="24"/>
      <c r="BJ2326" s="24"/>
    </row>
    <row r="2327" spans="1:62" s="23" customFormat="1">
      <c r="A2327" s="24"/>
      <c r="BJ2327" s="24"/>
    </row>
    <row r="2328" spans="1:62" s="23" customFormat="1">
      <c r="A2328" s="24"/>
      <c r="BJ2328" s="24"/>
    </row>
    <row r="2329" spans="1:62" s="23" customFormat="1">
      <c r="A2329" s="24"/>
      <c r="BJ2329" s="24"/>
    </row>
    <row r="2330" spans="1:62" s="23" customFormat="1">
      <c r="A2330" s="24"/>
      <c r="BJ2330" s="24"/>
    </row>
    <row r="2331" spans="1:62" s="23" customFormat="1">
      <c r="A2331" s="24"/>
      <c r="BJ2331" s="24"/>
    </row>
    <row r="2332" spans="1:62" s="23" customFormat="1">
      <c r="A2332" s="24"/>
      <c r="BJ2332" s="24"/>
    </row>
    <row r="2333" spans="1:62" s="23" customFormat="1">
      <c r="A2333" s="24"/>
      <c r="BJ2333" s="24"/>
    </row>
    <row r="2334" spans="1:62" s="23" customFormat="1">
      <c r="A2334" s="24"/>
      <c r="BJ2334" s="24"/>
    </row>
    <row r="2335" spans="1:62" s="23" customFormat="1">
      <c r="A2335" s="24"/>
      <c r="BJ2335" s="24"/>
    </row>
    <row r="2336" spans="1:62" s="23" customFormat="1">
      <c r="A2336" s="24"/>
      <c r="BJ2336" s="24"/>
    </row>
    <row r="2337" spans="1:62" s="23" customFormat="1">
      <c r="A2337" s="24"/>
      <c r="BJ2337" s="24"/>
    </row>
    <row r="2338" spans="1:62" s="23" customFormat="1">
      <c r="A2338" s="24"/>
      <c r="BJ2338" s="24"/>
    </row>
    <row r="2339" spans="1:62" s="23" customFormat="1">
      <c r="A2339" s="24"/>
      <c r="BJ2339" s="24"/>
    </row>
    <row r="2340" spans="1:62" s="23" customFormat="1">
      <c r="A2340" s="24"/>
      <c r="BJ2340" s="24"/>
    </row>
    <row r="2341" spans="1:62" s="23" customFormat="1">
      <c r="A2341" s="24"/>
      <c r="BJ2341" s="24"/>
    </row>
    <row r="2342" spans="1:62" s="23" customFormat="1">
      <c r="A2342" s="24"/>
      <c r="BJ2342" s="24"/>
    </row>
    <row r="2343" spans="1:62" s="23" customFormat="1">
      <c r="A2343" s="24"/>
      <c r="BJ2343" s="24"/>
    </row>
    <row r="2344" spans="1:62" s="23" customFormat="1">
      <c r="A2344" s="24"/>
      <c r="BJ2344" s="24"/>
    </row>
    <row r="2345" spans="1:62" s="23" customFormat="1">
      <c r="A2345" s="24"/>
      <c r="BJ2345" s="24"/>
    </row>
    <row r="2346" spans="1:62" s="23" customFormat="1">
      <c r="A2346" s="24"/>
      <c r="BJ2346" s="24"/>
    </row>
    <row r="2347" spans="1:62" s="23" customFormat="1">
      <c r="A2347" s="24"/>
      <c r="BJ2347" s="24"/>
    </row>
    <row r="2348" spans="1:62" s="23" customFormat="1">
      <c r="A2348" s="24"/>
      <c r="BJ2348" s="24"/>
    </row>
    <row r="2349" spans="1:62" s="23" customFormat="1">
      <c r="A2349" s="24"/>
      <c r="BJ2349" s="24"/>
    </row>
    <row r="2350" spans="1:62" s="23" customFormat="1">
      <c r="A2350" s="24"/>
      <c r="BJ2350" s="24"/>
    </row>
    <row r="2351" spans="1:62" s="23" customFormat="1">
      <c r="A2351" s="24"/>
      <c r="BJ2351" s="24"/>
    </row>
    <row r="2352" spans="1:62" s="23" customFormat="1">
      <c r="A2352" s="24"/>
      <c r="BJ2352" s="24"/>
    </row>
    <row r="2353" spans="1:62" s="23" customFormat="1">
      <c r="A2353" s="24"/>
      <c r="BJ2353" s="24"/>
    </row>
    <row r="2354" spans="1:62" s="23" customFormat="1">
      <c r="A2354" s="24"/>
      <c r="BJ2354" s="24"/>
    </row>
    <row r="2355" spans="1:62" s="23" customFormat="1">
      <c r="A2355" s="24"/>
      <c r="BJ2355" s="24"/>
    </row>
    <row r="2356" spans="1:62" s="23" customFormat="1">
      <c r="A2356" s="24"/>
      <c r="BJ2356" s="24"/>
    </row>
    <row r="2357" spans="1:62" s="23" customFormat="1">
      <c r="A2357" s="24"/>
      <c r="BJ2357" s="24"/>
    </row>
    <row r="2358" spans="1:62" s="23" customFormat="1">
      <c r="A2358" s="24"/>
      <c r="BJ2358" s="24"/>
    </row>
    <row r="2359" spans="1:62" s="23" customFormat="1">
      <c r="A2359" s="24"/>
      <c r="BJ2359" s="24"/>
    </row>
    <row r="2360" spans="1:62" s="23" customFormat="1">
      <c r="A2360" s="24"/>
      <c r="BJ2360" s="24"/>
    </row>
    <row r="2361" spans="1:62" s="23" customFormat="1">
      <c r="A2361" s="24"/>
      <c r="BJ2361" s="24"/>
    </row>
    <row r="2362" spans="1:62" s="23" customFormat="1">
      <c r="A2362" s="24"/>
      <c r="BJ2362" s="24"/>
    </row>
    <row r="2363" spans="1:62" s="23" customFormat="1">
      <c r="A2363" s="24"/>
      <c r="BJ2363" s="24"/>
    </row>
    <row r="2364" spans="1:62" s="23" customFormat="1">
      <c r="A2364" s="24"/>
      <c r="BJ2364" s="24"/>
    </row>
    <row r="2365" spans="1:62" s="23" customFormat="1">
      <c r="A2365" s="24"/>
      <c r="BJ2365" s="24"/>
    </row>
    <row r="2366" spans="1:62" s="23" customFormat="1">
      <c r="A2366" s="24"/>
      <c r="BJ2366" s="24"/>
    </row>
    <row r="2367" spans="1:62" s="23" customFormat="1">
      <c r="A2367" s="24"/>
      <c r="BJ2367" s="24"/>
    </row>
    <row r="2368" spans="1:62" s="23" customFormat="1">
      <c r="A2368" s="24"/>
      <c r="BJ2368" s="24"/>
    </row>
    <row r="2369" spans="1:62" s="23" customFormat="1">
      <c r="A2369" s="24"/>
      <c r="BJ2369" s="24"/>
    </row>
    <row r="2370" spans="1:62" s="23" customFormat="1">
      <c r="A2370" s="24"/>
      <c r="BJ2370" s="24"/>
    </row>
    <row r="2371" spans="1:62" s="23" customFormat="1">
      <c r="A2371" s="24"/>
      <c r="BJ2371" s="24"/>
    </row>
    <row r="2372" spans="1:62" s="23" customFormat="1">
      <c r="A2372" s="24"/>
      <c r="BJ2372" s="24"/>
    </row>
    <row r="2373" spans="1:62" s="23" customFormat="1">
      <c r="A2373" s="24"/>
      <c r="BJ2373" s="24"/>
    </row>
    <row r="2374" spans="1:62" s="23" customFormat="1">
      <c r="A2374" s="24"/>
      <c r="BJ2374" s="24"/>
    </row>
    <row r="2375" spans="1:62" s="23" customFormat="1">
      <c r="A2375" s="24"/>
      <c r="BJ2375" s="24"/>
    </row>
    <row r="2376" spans="1:62" s="23" customFormat="1">
      <c r="A2376" s="24"/>
      <c r="BJ2376" s="24"/>
    </row>
    <row r="2377" spans="1:62" s="23" customFormat="1">
      <c r="A2377" s="24"/>
      <c r="BJ2377" s="24"/>
    </row>
    <row r="2378" spans="1:62" s="23" customFormat="1">
      <c r="A2378" s="24"/>
      <c r="BJ2378" s="24"/>
    </row>
    <row r="2379" spans="1:62" s="23" customFormat="1">
      <c r="A2379" s="24"/>
      <c r="BJ2379" s="24"/>
    </row>
    <row r="2380" spans="1:62" s="23" customFormat="1">
      <c r="A2380" s="24"/>
      <c r="BJ2380" s="24"/>
    </row>
    <row r="2381" spans="1:62" s="23" customFormat="1">
      <c r="A2381" s="24"/>
      <c r="BJ2381" s="24"/>
    </row>
    <row r="2382" spans="1:62" s="23" customFormat="1">
      <c r="A2382" s="24"/>
      <c r="BJ2382" s="24"/>
    </row>
    <row r="2383" spans="1:62" s="23" customFormat="1">
      <c r="A2383" s="24"/>
      <c r="BJ2383" s="24"/>
    </row>
    <row r="2384" spans="1:62" s="23" customFormat="1">
      <c r="A2384" s="24"/>
      <c r="BJ2384" s="24"/>
    </row>
    <row r="2385" spans="1:62" s="23" customFormat="1">
      <c r="A2385" s="24"/>
      <c r="BJ2385" s="24"/>
    </row>
    <row r="2386" spans="1:62" s="23" customFormat="1">
      <c r="A2386" s="24"/>
      <c r="BJ2386" s="24"/>
    </row>
    <row r="2387" spans="1:62" s="23" customFormat="1">
      <c r="A2387" s="24"/>
      <c r="BJ2387" s="24"/>
    </row>
    <row r="2388" spans="1:62" s="23" customFormat="1">
      <c r="A2388" s="24"/>
      <c r="BJ2388" s="24"/>
    </row>
    <row r="2389" spans="1:62" s="23" customFormat="1">
      <c r="A2389" s="24"/>
      <c r="BJ2389" s="24"/>
    </row>
    <row r="2390" spans="1:62" s="23" customFormat="1">
      <c r="A2390" s="24"/>
      <c r="BJ2390" s="24"/>
    </row>
    <row r="2391" spans="1:62" s="23" customFormat="1">
      <c r="A2391" s="24"/>
      <c r="BJ2391" s="24"/>
    </row>
    <row r="2392" spans="1:62" s="23" customFormat="1">
      <c r="A2392" s="24"/>
      <c r="BJ2392" s="24"/>
    </row>
    <row r="2393" spans="1:62" s="23" customFormat="1">
      <c r="A2393" s="24"/>
      <c r="BJ2393" s="24"/>
    </row>
    <row r="2394" spans="1:62" s="23" customFormat="1">
      <c r="A2394" s="24"/>
      <c r="BJ2394" s="24"/>
    </row>
    <row r="2395" spans="1:62" s="23" customFormat="1">
      <c r="A2395" s="24"/>
      <c r="BJ2395" s="24"/>
    </row>
    <row r="2396" spans="1:62" s="23" customFormat="1">
      <c r="A2396" s="24"/>
      <c r="BJ2396" s="24"/>
    </row>
    <row r="2397" spans="1:62" s="23" customFormat="1">
      <c r="A2397" s="24"/>
      <c r="BJ2397" s="24"/>
    </row>
    <row r="2398" spans="1:62" s="23" customFormat="1">
      <c r="A2398" s="24"/>
      <c r="BJ2398" s="24"/>
    </row>
    <row r="2399" spans="1:62" s="23" customFormat="1">
      <c r="A2399" s="24"/>
      <c r="BJ2399" s="24"/>
    </row>
    <row r="2400" spans="1:62" s="23" customFormat="1">
      <c r="A2400" s="24"/>
      <c r="BJ2400" s="24"/>
    </row>
    <row r="2401" spans="1:62" s="23" customFormat="1">
      <c r="A2401" s="24"/>
      <c r="BJ2401" s="24"/>
    </row>
    <row r="2402" spans="1:62" s="23" customFormat="1">
      <c r="A2402" s="24"/>
      <c r="BJ2402" s="24"/>
    </row>
    <row r="2403" spans="1:62" s="23" customFormat="1">
      <c r="A2403" s="24"/>
      <c r="BJ2403" s="24"/>
    </row>
    <row r="2404" spans="1:62" s="23" customFormat="1">
      <c r="A2404" s="24"/>
      <c r="BJ2404" s="24"/>
    </row>
    <row r="2405" spans="1:62" s="23" customFormat="1">
      <c r="A2405" s="24"/>
      <c r="BJ2405" s="24"/>
    </row>
    <row r="2406" spans="1:62" s="23" customFormat="1">
      <c r="A2406" s="24"/>
      <c r="BJ2406" s="24"/>
    </row>
    <row r="2407" spans="1:62" s="23" customFormat="1">
      <c r="A2407" s="24"/>
      <c r="BJ2407" s="24"/>
    </row>
    <row r="2408" spans="1:62" s="23" customFormat="1">
      <c r="A2408" s="24"/>
      <c r="BJ2408" s="24"/>
    </row>
    <row r="2409" spans="1:62" s="23" customFormat="1">
      <c r="A2409" s="24"/>
      <c r="BJ2409" s="24"/>
    </row>
    <row r="2410" spans="1:62" s="23" customFormat="1">
      <c r="A2410" s="24"/>
      <c r="BJ2410" s="24"/>
    </row>
    <row r="2411" spans="1:62" s="23" customFormat="1">
      <c r="A2411" s="24"/>
      <c r="BJ2411" s="24"/>
    </row>
    <row r="2412" spans="1:62" s="23" customFormat="1">
      <c r="A2412" s="24"/>
      <c r="BJ2412" s="24"/>
    </row>
    <row r="2413" spans="1:62" s="23" customFormat="1">
      <c r="A2413" s="24"/>
      <c r="BJ2413" s="24"/>
    </row>
    <row r="2414" spans="1:62" s="23" customFormat="1">
      <c r="A2414" s="24"/>
      <c r="BJ2414" s="24"/>
    </row>
    <row r="2415" spans="1:62" s="23" customFormat="1">
      <c r="A2415" s="24"/>
      <c r="BJ2415" s="24"/>
    </row>
    <row r="2416" spans="1:62" s="23" customFormat="1">
      <c r="A2416" s="24"/>
      <c r="BJ2416" s="24"/>
    </row>
    <row r="2417" spans="1:62" s="23" customFormat="1">
      <c r="A2417" s="24"/>
      <c r="BJ2417" s="24"/>
    </row>
    <row r="2418" spans="1:62" s="23" customFormat="1">
      <c r="A2418" s="24"/>
      <c r="BJ2418" s="24"/>
    </row>
    <row r="2419" spans="1:62" s="23" customFormat="1">
      <c r="A2419" s="24"/>
      <c r="BJ2419" s="24"/>
    </row>
    <row r="2420" spans="1:62" s="23" customFormat="1">
      <c r="A2420" s="24"/>
      <c r="BJ2420" s="24"/>
    </row>
    <row r="2421" spans="1:62" s="23" customFormat="1">
      <c r="A2421" s="24"/>
      <c r="BJ2421" s="24"/>
    </row>
    <row r="2422" spans="1:62" s="23" customFormat="1">
      <c r="A2422" s="24"/>
      <c r="BJ2422" s="24"/>
    </row>
    <row r="2423" spans="1:62" s="23" customFormat="1">
      <c r="A2423" s="24"/>
      <c r="BJ2423" s="24"/>
    </row>
    <row r="2424" spans="1:62" s="23" customFormat="1">
      <c r="A2424" s="24"/>
      <c r="BJ2424" s="24"/>
    </row>
    <row r="2425" spans="1:62" s="23" customFormat="1">
      <c r="A2425" s="24"/>
      <c r="BJ2425" s="24"/>
    </row>
    <row r="2426" spans="1:62" s="23" customFormat="1">
      <c r="A2426" s="24"/>
      <c r="BJ2426" s="24"/>
    </row>
    <row r="2427" spans="1:62" s="23" customFormat="1">
      <c r="A2427" s="24"/>
      <c r="BJ2427" s="24"/>
    </row>
    <row r="2428" spans="1:62" s="23" customFormat="1">
      <c r="A2428" s="24"/>
      <c r="BJ2428" s="24"/>
    </row>
    <row r="2429" spans="1:62" s="23" customFormat="1">
      <c r="A2429" s="24"/>
      <c r="BJ2429" s="24"/>
    </row>
    <row r="2430" spans="1:62" s="23" customFormat="1">
      <c r="A2430" s="24"/>
      <c r="BJ2430" s="24"/>
    </row>
    <row r="2431" spans="1:62" s="23" customFormat="1">
      <c r="A2431" s="24"/>
      <c r="BJ2431" s="24"/>
    </row>
    <row r="2432" spans="1:62" s="23" customFormat="1">
      <c r="A2432" s="24"/>
      <c r="BJ2432" s="24"/>
    </row>
    <row r="2433" spans="1:62" s="23" customFormat="1">
      <c r="A2433" s="24"/>
      <c r="BJ2433" s="24"/>
    </row>
    <row r="2434" spans="1:62" s="23" customFormat="1">
      <c r="A2434" s="24"/>
      <c r="BJ2434" s="24"/>
    </row>
    <row r="2435" spans="1:62" s="23" customFormat="1">
      <c r="A2435" s="24"/>
      <c r="BJ2435" s="24"/>
    </row>
    <row r="2436" spans="1:62" s="23" customFormat="1">
      <c r="A2436" s="24"/>
      <c r="BJ2436" s="24"/>
    </row>
    <row r="2437" spans="1:62" s="23" customFormat="1">
      <c r="A2437" s="24"/>
      <c r="BJ2437" s="24"/>
    </row>
    <row r="2438" spans="1:62" s="23" customFormat="1">
      <c r="A2438" s="24"/>
      <c r="BJ2438" s="24"/>
    </row>
    <row r="2439" spans="1:62" s="23" customFormat="1">
      <c r="A2439" s="24"/>
      <c r="BJ2439" s="24"/>
    </row>
    <row r="2440" spans="1:62" s="23" customFormat="1">
      <c r="A2440" s="24"/>
      <c r="BJ2440" s="24"/>
    </row>
    <row r="2441" spans="1:62" s="23" customFormat="1">
      <c r="A2441" s="24"/>
      <c r="BJ2441" s="24"/>
    </row>
    <row r="2442" spans="1:62" s="23" customFormat="1">
      <c r="A2442" s="24"/>
      <c r="BJ2442" s="24"/>
    </row>
    <row r="2443" spans="1:62" s="23" customFormat="1">
      <c r="A2443" s="24"/>
      <c r="BJ2443" s="24"/>
    </row>
    <row r="2444" spans="1:62" s="23" customFormat="1">
      <c r="A2444" s="24"/>
      <c r="BJ2444" s="24"/>
    </row>
    <row r="2445" spans="1:62" s="23" customFormat="1">
      <c r="A2445" s="24"/>
      <c r="BJ2445" s="24"/>
    </row>
    <row r="2446" spans="1:62" s="23" customFormat="1">
      <c r="A2446" s="24"/>
      <c r="BJ2446" s="24"/>
    </row>
    <row r="2447" spans="1:62" s="23" customFormat="1">
      <c r="A2447" s="24"/>
      <c r="BJ2447" s="24"/>
    </row>
    <row r="2448" spans="1:62" s="23" customFormat="1">
      <c r="A2448" s="24"/>
      <c r="BJ2448" s="24"/>
    </row>
    <row r="2449" spans="1:62" s="23" customFormat="1">
      <c r="A2449" s="24"/>
      <c r="BJ2449" s="24"/>
    </row>
    <row r="2450" spans="1:62" s="23" customFormat="1">
      <c r="A2450" s="24"/>
      <c r="BJ2450" s="24"/>
    </row>
    <row r="2451" spans="1:62" s="23" customFormat="1">
      <c r="A2451" s="24"/>
      <c r="BJ2451" s="24"/>
    </row>
    <row r="2452" spans="1:62" s="23" customFormat="1">
      <c r="A2452" s="24"/>
      <c r="BJ2452" s="24"/>
    </row>
    <row r="2453" spans="1:62" s="23" customFormat="1">
      <c r="A2453" s="24"/>
      <c r="BJ2453" s="24"/>
    </row>
    <row r="2454" spans="1:62" s="23" customFormat="1">
      <c r="A2454" s="24"/>
      <c r="BJ2454" s="24"/>
    </row>
    <row r="2455" spans="1:62" s="23" customFormat="1">
      <c r="A2455" s="24"/>
      <c r="BJ2455" s="24"/>
    </row>
    <row r="2456" spans="1:62" s="23" customFormat="1">
      <c r="A2456" s="24"/>
      <c r="BJ2456" s="24"/>
    </row>
    <row r="2457" spans="1:62" s="23" customFormat="1">
      <c r="A2457" s="24"/>
      <c r="BJ2457" s="24"/>
    </row>
    <row r="2458" spans="1:62" s="23" customFormat="1">
      <c r="A2458" s="24"/>
      <c r="BJ2458" s="24"/>
    </row>
    <row r="2459" spans="1:62" s="23" customFormat="1">
      <c r="A2459" s="24"/>
      <c r="BJ2459" s="24"/>
    </row>
    <row r="2460" spans="1:62" s="23" customFormat="1">
      <c r="A2460" s="24"/>
      <c r="BJ2460" s="24"/>
    </row>
    <row r="2461" spans="1:62" s="23" customFormat="1">
      <c r="A2461" s="24"/>
      <c r="BJ2461" s="24"/>
    </row>
    <row r="2462" spans="1:62" s="23" customFormat="1">
      <c r="A2462" s="24"/>
      <c r="BJ2462" s="24"/>
    </row>
    <row r="2463" spans="1:62" s="23" customFormat="1">
      <c r="A2463" s="24"/>
      <c r="BJ2463" s="24"/>
    </row>
    <row r="2464" spans="1:62" s="23" customFormat="1">
      <c r="A2464" s="24"/>
      <c r="BJ2464" s="24"/>
    </row>
    <row r="2465" spans="1:62" s="23" customFormat="1">
      <c r="A2465" s="24"/>
      <c r="BJ2465" s="24"/>
    </row>
    <row r="2466" spans="1:62" s="23" customFormat="1">
      <c r="A2466" s="24"/>
      <c r="BJ2466" s="24"/>
    </row>
    <row r="2467" spans="1:62" s="23" customFormat="1">
      <c r="A2467" s="24"/>
      <c r="BJ2467" s="24"/>
    </row>
    <row r="2468" spans="1:62" s="23" customFormat="1">
      <c r="A2468" s="24"/>
      <c r="BJ2468" s="24"/>
    </row>
    <row r="2469" spans="1:62" s="23" customFormat="1">
      <c r="A2469" s="24"/>
      <c r="BJ2469" s="24"/>
    </row>
    <row r="2470" spans="1:62" s="23" customFormat="1">
      <c r="A2470" s="24"/>
      <c r="BJ2470" s="24"/>
    </row>
    <row r="2471" spans="1:62" s="23" customFormat="1">
      <c r="A2471" s="24"/>
      <c r="BJ2471" s="24"/>
    </row>
    <row r="2472" spans="1:62" s="23" customFormat="1">
      <c r="A2472" s="24"/>
      <c r="BJ2472" s="24"/>
    </row>
    <row r="2473" spans="1:62" s="23" customFormat="1">
      <c r="A2473" s="24"/>
      <c r="BJ2473" s="24"/>
    </row>
    <row r="2474" spans="1:62" s="23" customFormat="1">
      <c r="A2474" s="24"/>
      <c r="BJ2474" s="24"/>
    </row>
    <row r="2475" spans="1:62" s="23" customFormat="1">
      <c r="A2475" s="24"/>
      <c r="BJ2475" s="24"/>
    </row>
    <row r="2476" spans="1:62" s="23" customFormat="1">
      <c r="A2476" s="24"/>
      <c r="BJ2476" s="24"/>
    </row>
    <row r="2477" spans="1:62" s="23" customFormat="1">
      <c r="A2477" s="24"/>
      <c r="BJ2477" s="24"/>
    </row>
    <row r="2478" spans="1:62" s="23" customFormat="1">
      <c r="A2478" s="24"/>
      <c r="BJ2478" s="24"/>
    </row>
    <row r="2479" spans="1:62" s="23" customFormat="1">
      <c r="A2479" s="24"/>
      <c r="BJ2479" s="24"/>
    </row>
    <row r="2480" spans="1:62" s="23" customFormat="1">
      <c r="A2480" s="24"/>
      <c r="BJ2480" s="24"/>
    </row>
    <row r="2481" spans="1:62" s="23" customFormat="1">
      <c r="A2481" s="24"/>
      <c r="BJ2481" s="24"/>
    </row>
    <row r="2482" spans="1:62" s="23" customFormat="1">
      <c r="A2482" s="24"/>
      <c r="BJ2482" s="24"/>
    </row>
    <row r="2483" spans="1:62" s="23" customFormat="1">
      <c r="A2483" s="24"/>
      <c r="BJ2483" s="24"/>
    </row>
    <row r="2484" spans="1:62" s="23" customFormat="1">
      <c r="A2484" s="24"/>
      <c r="BJ2484" s="24"/>
    </row>
    <row r="2485" spans="1:62" s="23" customFormat="1">
      <c r="A2485" s="24"/>
      <c r="BJ2485" s="24"/>
    </row>
    <row r="2486" spans="1:62" s="23" customFormat="1">
      <c r="A2486" s="24"/>
      <c r="BJ2486" s="24"/>
    </row>
    <row r="2487" spans="1:62" s="23" customFormat="1">
      <c r="A2487" s="24"/>
      <c r="BJ2487" s="24"/>
    </row>
    <row r="2488" spans="1:62" s="23" customFormat="1">
      <c r="A2488" s="24"/>
      <c r="BJ2488" s="24"/>
    </row>
    <row r="2489" spans="1:62" s="23" customFormat="1">
      <c r="A2489" s="24"/>
      <c r="BJ2489" s="24"/>
    </row>
    <row r="2490" spans="1:62" s="23" customFormat="1">
      <c r="A2490" s="24"/>
      <c r="BJ2490" s="24"/>
    </row>
    <row r="2491" spans="1:62" s="23" customFormat="1">
      <c r="A2491" s="24"/>
      <c r="BJ2491" s="24"/>
    </row>
    <row r="2492" spans="1:62" s="23" customFormat="1">
      <c r="A2492" s="24"/>
      <c r="BJ2492" s="24"/>
    </row>
    <row r="2493" spans="1:62" s="23" customFormat="1">
      <c r="A2493" s="24"/>
      <c r="BJ2493" s="24"/>
    </row>
    <row r="2494" spans="1:62" s="23" customFormat="1">
      <c r="A2494" s="24"/>
      <c r="BJ2494" s="24"/>
    </row>
    <row r="2495" spans="1:62" s="23" customFormat="1">
      <c r="A2495" s="24"/>
      <c r="BJ2495" s="24"/>
    </row>
    <row r="2496" spans="1:62" s="23" customFormat="1">
      <c r="A2496" s="24"/>
      <c r="BJ2496" s="24"/>
    </row>
    <row r="2497" spans="1:62" s="23" customFormat="1">
      <c r="A2497" s="24"/>
      <c r="BJ2497" s="24"/>
    </row>
    <row r="2498" spans="1:62" s="23" customFormat="1">
      <c r="A2498" s="24"/>
      <c r="BJ2498" s="24"/>
    </row>
    <row r="2499" spans="1:62" s="23" customFormat="1">
      <c r="A2499" s="24"/>
      <c r="BJ2499" s="24"/>
    </row>
    <row r="2500" spans="1:62" s="23" customFormat="1">
      <c r="A2500" s="24"/>
      <c r="BJ2500" s="24"/>
    </row>
    <row r="2501" spans="1:62" s="23" customFormat="1">
      <c r="A2501" s="24"/>
      <c r="BJ2501" s="24"/>
    </row>
    <row r="2502" spans="1:62" s="23" customFormat="1">
      <c r="A2502" s="24"/>
      <c r="BJ2502" s="24"/>
    </row>
    <row r="2503" spans="1:62" s="23" customFormat="1">
      <c r="A2503" s="24"/>
      <c r="BJ2503" s="24"/>
    </row>
    <row r="2504" spans="1:62" s="23" customFormat="1">
      <c r="A2504" s="24"/>
      <c r="BJ2504" s="24"/>
    </row>
    <row r="2505" spans="1:62" s="23" customFormat="1">
      <c r="A2505" s="24"/>
      <c r="BJ2505" s="24"/>
    </row>
    <row r="2506" spans="1:62" s="23" customFormat="1">
      <c r="A2506" s="24"/>
      <c r="BJ2506" s="24"/>
    </row>
    <row r="2507" spans="1:62" s="23" customFormat="1">
      <c r="A2507" s="24"/>
      <c r="BJ2507" s="24"/>
    </row>
    <row r="2508" spans="1:62" s="23" customFormat="1">
      <c r="A2508" s="24"/>
      <c r="BJ2508" s="24"/>
    </row>
    <row r="2509" spans="1:62" s="23" customFormat="1">
      <c r="A2509" s="24"/>
      <c r="BJ2509" s="24"/>
    </row>
    <row r="2510" spans="1:62" s="23" customFormat="1">
      <c r="A2510" s="24"/>
      <c r="BJ2510" s="24"/>
    </row>
    <row r="2511" spans="1:62" s="23" customFormat="1">
      <c r="A2511" s="24"/>
      <c r="BJ2511" s="24"/>
    </row>
    <row r="2512" spans="1:62" s="23" customFormat="1">
      <c r="A2512" s="24"/>
      <c r="BJ2512" s="24"/>
    </row>
    <row r="2513" spans="1:62" s="23" customFormat="1">
      <c r="A2513" s="24"/>
      <c r="BJ2513" s="24"/>
    </row>
    <row r="2514" spans="1:62" s="23" customFormat="1">
      <c r="A2514" s="24"/>
      <c r="BJ2514" s="24"/>
    </row>
    <row r="2515" spans="1:62" s="23" customFormat="1">
      <c r="A2515" s="24"/>
      <c r="BJ2515" s="24"/>
    </row>
    <row r="2516" spans="1:62" s="23" customFormat="1">
      <c r="A2516" s="24"/>
      <c r="BJ2516" s="24"/>
    </row>
    <row r="2517" spans="1:62" s="23" customFormat="1">
      <c r="A2517" s="24"/>
      <c r="BJ2517" s="24"/>
    </row>
    <row r="2518" spans="1:62" s="23" customFormat="1">
      <c r="A2518" s="24"/>
      <c r="BJ2518" s="24"/>
    </row>
    <row r="2519" spans="1:62" s="23" customFormat="1">
      <c r="A2519" s="24"/>
      <c r="BJ2519" s="24"/>
    </row>
    <row r="2520" spans="1:62" s="23" customFormat="1">
      <c r="A2520" s="24"/>
      <c r="BJ2520" s="24"/>
    </row>
    <row r="2521" spans="1:62" s="23" customFormat="1">
      <c r="A2521" s="24"/>
      <c r="BJ2521" s="24"/>
    </row>
    <row r="2522" spans="1:62" s="23" customFormat="1">
      <c r="A2522" s="24"/>
      <c r="BJ2522" s="24"/>
    </row>
    <row r="2523" spans="1:62" s="23" customFormat="1">
      <c r="A2523" s="24"/>
      <c r="BJ2523" s="24"/>
    </row>
    <row r="2524" spans="1:62" s="23" customFormat="1">
      <c r="A2524" s="24"/>
      <c r="BJ2524" s="24"/>
    </row>
    <row r="2525" spans="1:62" s="23" customFormat="1">
      <c r="A2525" s="24"/>
      <c r="BJ2525" s="24"/>
    </row>
    <row r="2526" spans="1:62" s="23" customFormat="1">
      <c r="A2526" s="24"/>
      <c r="BJ2526" s="24"/>
    </row>
    <row r="2527" spans="1:62" s="23" customFormat="1">
      <c r="A2527" s="24"/>
      <c r="BJ2527" s="24"/>
    </row>
    <row r="2528" spans="1:62" s="23" customFormat="1">
      <c r="A2528" s="24"/>
      <c r="BJ2528" s="24"/>
    </row>
    <row r="2529" spans="1:62" s="23" customFormat="1">
      <c r="A2529" s="24"/>
      <c r="BJ2529" s="24"/>
    </row>
    <row r="2530" spans="1:62" s="23" customFormat="1">
      <c r="A2530" s="24"/>
      <c r="BJ2530" s="24"/>
    </row>
    <row r="2531" spans="1:62" s="23" customFormat="1">
      <c r="A2531" s="24"/>
      <c r="BJ2531" s="24"/>
    </row>
    <row r="2532" spans="1:62" s="23" customFormat="1">
      <c r="A2532" s="24"/>
      <c r="BJ2532" s="24"/>
    </row>
    <row r="2533" spans="1:62" s="23" customFormat="1">
      <c r="A2533" s="24"/>
      <c r="BJ2533" s="24"/>
    </row>
    <row r="2534" spans="1:62" s="23" customFormat="1">
      <c r="A2534" s="24"/>
      <c r="BJ2534" s="24"/>
    </row>
    <row r="2535" spans="1:62" s="23" customFormat="1">
      <c r="A2535" s="24"/>
      <c r="BJ2535" s="24"/>
    </row>
    <row r="2536" spans="1:62" s="23" customFormat="1">
      <c r="A2536" s="24"/>
      <c r="BJ2536" s="24"/>
    </row>
    <row r="2537" spans="1:62" s="23" customFormat="1">
      <c r="A2537" s="24"/>
      <c r="BJ2537" s="24"/>
    </row>
    <row r="2538" spans="1:62" s="23" customFormat="1">
      <c r="A2538" s="24"/>
      <c r="BJ2538" s="24"/>
    </row>
    <row r="2539" spans="1:62" s="23" customFormat="1">
      <c r="A2539" s="24"/>
      <c r="BJ2539" s="24"/>
    </row>
    <row r="2540" spans="1:62" s="23" customFormat="1">
      <c r="A2540" s="24"/>
      <c r="BJ2540" s="24"/>
    </row>
    <row r="2541" spans="1:62" s="23" customFormat="1">
      <c r="A2541" s="24"/>
      <c r="BJ2541" s="24"/>
    </row>
    <row r="2542" spans="1:62" s="23" customFormat="1">
      <c r="A2542" s="24"/>
      <c r="BJ2542" s="24"/>
    </row>
    <row r="2543" spans="1:62" s="23" customFormat="1">
      <c r="A2543" s="24"/>
      <c r="BJ2543" s="24"/>
    </row>
    <row r="2544" spans="1:62" s="23" customFormat="1">
      <c r="A2544" s="24"/>
      <c r="BJ2544" s="24"/>
    </row>
    <row r="2545" spans="1:62" s="23" customFormat="1">
      <c r="A2545" s="24"/>
      <c r="BJ2545" s="24"/>
    </row>
    <row r="2546" spans="1:62" s="23" customFormat="1">
      <c r="A2546" s="24"/>
      <c r="BJ2546" s="24"/>
    </row>
    <row r="2547" spans="1:62" s="23" customFormat="1">
      <c r="A2547" s="24"/>
      <c r="BJ2547" s="24"/>
    </row>
    <row r="2548" spans="1:62" s="23" customFormat="1">
      <c r="A2548" s="24"/>
      <c r="BJ2548" s="24"/>
    </row>
    <row r="2549" spans="1:62" s="23" customFormat="1">
      <c r="A2549" s="24"/>
      <c r="BJ2549" s="24"/>
    </row>
    <row r="2550" spans="1:62" s="23" customFormat="1">
      <c r="A2550" s="24"/>
      <c r="BJ2550" s="24"/>
    </row>
    <row r="2551" spans="1:62" s="23" customFormat="1">
      <c r="A2551" s="24"/>
      <c r="BJ2551" s="24"/>
    </row>
    <row r="2552" spans="1:62" s="23" customFormat="1">
      <c r="A2552" s="24"/>
      <c r="BJ2552" s="24"/>
    </row>
    <row r="2553" spans="1:62" s="23" customFormat="1">
      <c r="A2553" s="24"/>
      <c r="BJ2553" s="24"/>
    </row>
    <row r="2554" spans="1:62" s="23" customFormat="1">
      <c r="A2554" s="24"/>
      <c r="BJ2554" s="24"/>
    </row>
    <row r="2555" spans="1:62" s="23" customFormat="1">
      <c r="A2555" s="24"/>
      <c r="BJ2555" s="24"/>
    </row>
    <row r="2556" spans="1:62" s="23" customFormat="1">
      <c r="A2556" s="24"/>
      <c r="BJ2556" s="24"/>
    </row>
    <row r="2557" spans="1:62" s="23" customFormat="1">
      <c r="A2557" s="24"/>
      <c r="BJ2557" s="24"/>
    </row>
    <row r="2558" spans="1:62" s="23" customFormat="1">
      <c r="A2558" s="24"/>
      <c r="BJ2558" s="24"/>
    </row>
    <row r="2559" spans="1:62" s="23" customFormat="1">
      <c r="A2559" s="24"/>
      <c r="BJ2559" s="24"/>
    </row>
    <row r="2560" spans="1:62" s="23" customFormat="1">
      <c r="A2560" s="24"/>
      <c r="BJ2560" s="24"/>
    </row>
    <row r="2561" spans="1:62" s="23" customFormat="1">
      <c r="A2561" s="24"/>
      <c r="BJ2561" s="24"/>
    </row>
    <row r="2562" spans="1:62" s="23" customFormat="1">
      <c r="A2562" s="24"/>
      <c r="BJ2562" s="24"/>
    </row>
    <row r="2563" spans="1:62" s="23" customFormat="1">
      <c r="A2563" s="24"/>
      <c r="BJ2563" s="24"/>
    </row>
    <row r="2564" spans="1:62" s="23" customFormat="1">
      <c r="A2564" s="24"/>
      <c r="BJ2564" s="24"/>
    </row>
    <row r="2565" spans="1:62" s="23" customFormat="1">
      <c r="A2565" s="24"/>
      <c r="BJ2565" s="24"/>
    </row>
    <row r="2566" spans="1:62" s="23" customFormat="1">
      <c r="A2566" s="24"/>
      <c r="BJ2566" s="24"/>
    </row>
    <row r="2567" spans="1:62" s="23" customFormat="1">
      <c r="A2567" s="24"/>
      <c r="BJ2567" s="24"/>
    </row>
    <row r="2568" spans="1:62" s="23" customFormat="1">
      <c r="A2568" s="24"/>
      <c r="BJ2568" s="24"/>
    </row>
    <row r="2569" spans="1:62" s="23" customFormat="1">
      <c r="A2569" s="24"/>
      <c r="BJ2569" s="24"/>
    </row>
    <row r="2570" spans="1:62" s="23" customFormat="1">
      <c r="A2570" s="24"/>
      <c r="BJ2570" s="24"/>
    </row>
    <row r="2571" spans="1:62" s="23" customFormat="1">
      <c r="A2571" s="24"/>
      <c r="BJ2571" s="24"/>
    </row>
    <row r="2572" spans="1:62" s="23" customFormat="1">
      <c r="A2572" s="24"/>
      <c r="BJ2572" s="24"/>
    </row>
    <row r="2573" spans="1:62" s="23" customFormat="1">
      <c r="A2573" s="24"/>
      <c r="BJ2573" s="24"/>
    </row>
    <row r="2574" spans="1:62" s="23" customFormat="1">
      <c r="A2574" s="24"/>
      <c r="BJ2574" s="24"/>
    </row>
    <row r="2575" spans="1:62" s="23" customFormat="1">
      <c r="A2575" s="24"/>
      <c r="BJ2575" s="24"/>
    </row>
    <row r="2576" spans="1:62" s="23" customFormat="1">
      <c r="A2576" s="24"/>
      <c r="BJ2576" s="24"/>
    </row>
    <row r="2577" spans="1:62" s="23" customFormat="1">
      <c r="A2577" s="24"/>
      <c r="BJ2577" s="24"/>
    </row>
    <row r="2578" spans="1:62" s="23" customFormat="1">
      <c r="A2578" s="24"/>
      <c r="BJ2578" s="24"/>
    </row>
    <row r="2579" spans="1:62" s="23" customFormat="1">
      <c r="A2579" s="24"/>
      <c r="BJ2579" s="24"/>
    </row>
    <row r="2580" spans="1:62" s="23" customFormat="1">
      <c r="A2580" s="24"/>
      <c r="BJ2580" s="24"/>
    </row>
    <row r="2581" spans="1:62" s="23" customFormat="1">
      <c r="A2581" s="24"/>
      <c r="BJ2581" s="24"/>
    </row>
    <row r="2582" spans="1:62" s="23" customFormat="1">
      <c r="A2582" s="24"/>
      <c r="BJ2582" s="24"/>
    </row>
    <row r="2583" spans="1:62" s="23" customFormat="1">
      <c r="A2583" s="24"/>
      <c r="BJ2583" s="24"/>
    </row>
    <row r="2584" spans="1:62" s="23" customFormat="1">
      <c r="A2584" s="24"/>
      <c r="BJ2584" s="24"/>
    </row>
    <row r="2585" spans="1:62" s="23" customFormat="1">
      <c r="A2585" s="24"/>
      <c r="BJ2585" s="24"/>
    </row>
    <row r="2586" spans="1:62" s="23" customFormat="1">
      <c r="A2586" s="24"/>
      <c r="BJ2586" s="24"/>
    </row>
    <row r="2587" spans="1:62" s="23" customFormat="1">
      <c r="A2587" s="24"/>
      <c r="BJ2587" s="24"/>
    </row>
    <row r="2588" spans="1:62" s="23" customFormat="1">
      <c r="A2588" s="24"/>
      <c r="BJ2588" s="24"/>
    </row>
    <row r="2589" spans="1:62" s="23" customFormat="1">
      <c r="A2589" s="24"/>
      <c r="BJ2589" s="24"/>
    </row>
    <row r="2590" spans="1:62" s="23" customFormat="1">
      <c r="A2590" s="24"/>
      <c r="BJ2590" s="24"/>
    </row>
    <row r="2591" spans="1:62" s="23" customFormat="1">
      <c r="A2591" s="24"/>
      <c r="BJ2591" s="24"/>
    </row>
    <row r="2592" spans="1:62" s="23" customFormat="1">
      <c r="A2592" s="24"/>
      <c r="BJ2592" s="24"/>
    </row>
    <row r="2593" spans="1:62" s="23" customFormat="1">
      <c r="A2593" s="24"/>
      <c r="BJ2593" s="24"/>
    </row>
    <row r="2594" spans="1:62" s="23" customFormat="1">
      <c r="A2594" s="24"/>
      <c r="BJ2594" s="24"/>
    </row>
    <row r="2595" spans="1:62" s="23" customFormat="1">
      <c r="A2595" s="24"/>
      <c r="BJ2595" s="24"/>
    </row>
    <row r="2596" spans="1:62" s="23" customFormat="1">
      <c r="A2596" s="24"/>
      <c r="BJ2596" s="24"/>
    </row>
    <row r="2597" spans="1:62" s="23" customFormat="1">
      <c r="A2597" s="24"/>
      <c r="BJ2597" s="24"/>
    </row>
    <row r="2598" spans="1:62" s="23" customFormat="1">
      <c r="A2598" s="24"/>
      <c r="BJ2598" s="24"/>
    </row>
    <row r="2599" spans="1:62" s="23" customFormat="1">
      <c r="A2599" s="24"/>
      <c r="BJ2599" s="24"/>
    </row>
    <row r="2600" spans="1:62" s="23" customFormat="1">
      <c r="A2600" s="24"/>
      <c r="BJ2600" s="24"/>
    </row>
    <row r="2601" spans="1:62" s="23" customFormat="1">
      <c r="A2601" s="24"/>
      <c r="BJ2601" s="24"/>
    </row>
    <row r="2602" spans="1:62" s="23" customFormat="1">
      <c r="A2602" s="24"/>
      <c r="BJ2602" s="24"/>
    </row>
    <row r="2603" spans="1:62" s="23" customFormat="1">
      <c r="A2603" s="24"/>
      <c r="BJ2603" s="24"/>
    </row>
    <row r="2604" spans="1:62" s="23" customFormat="1">
      <c r="A2604" s="24"/>
      <c r="BJ2604" s="24"/>
    </row>
    <row r="2605" spans="1:62" s="23" customFormat="1">
      <c r="A2605" s="24"/>
      <c r="BJ2605" s="24"/>
    </row>
    <row r="2606" spans="1:62" s="23" customFormat="1">
      <c r="A2606" s="24"/>
      <c r="BJ2606" s="24"/>
    </row>
    <row r="2607" spans="1:62" s="23" customFormat="1">
      <c r="A2607" s="24"/>
      <c r="BJ2607" s="24"/>
    </row>
    <row r="2608" spans="1:62" s="23" customFormat="1">
      <c r="A2608" s="24"/>
      <c r="BJ2608" s="24"/>
    </row>
    <row r="2609" spans="1:62" s="23" customFormat="1">
      <c r="A2609" s="24"/>
      <c r="BJ2609" s="24"/>
    </row>
    <row r="2610" spans="1:62" s="23" customFormat="1">
      <c r="A2610" s="24"/>
      <c r="BJ2610" s="24"/>
    </row>
    <row r="2611" spans="1:62" s="23" customFormat="1">
      <c r="A2611" s="24"/>
      <c r="BJ2611" s="24"/>
    </row>
    <row r="2612" spans="1:62" s="23" customFormat="1">
      <c r="A2612" s="24"/>
      <c r="BJ2612" s="24"/>
    </row>
    <row r="2613" spans="1:62" s="23" customFormat="1">
      <c r="A2613" s="24"/>
      <c r="BJ2613" s="24"/>
    </row>
    <row r="2614" spans="1:62" s="23" customFormat="1">
      <c r="A2614" s="24"/>
      <c r="BJ2614" s="24"/>
    </row>
    <row r="2615" spans="1:62" s="23" customFormat="1">
      <c r="A2615" s="24"/>
      <c r="BJ2615" s="24"/>
    </row>
    <row r="2616" spans="1:62" s="23" customFormat="1">
      <c r="A2616" s="24"/>
      <c r="BJ2616" s="24"/>
    </row>
    <row r="2617" spans="1:62" s="23" customFormat="1">
      <c r="A2617" s="24"/>
      <c r="BJ2617" s="24"/>
    </row>
    <row r="2618" spans="1:62" s="23" customFormat="1">
      <c r="A2618" s="24"/>
      <c r="BJ2618" s="24"/>
    </row>
    <row r="2619" spans="1:62" s="23" customFormat="1">
      <c r="A2619" s="24"/>
      <c r="BJ2619" s="24"/>
    </row>
    <row r="2620" spans="1:62" s="23" customFormat="1">
      <c r="A2620" s="24"/>
      <c r="BJ2620" s="24"/>
    </row>
    <row r="2621" spans="1:62" s="23" customFormat="1">
      <c r="A2621" s="24"/>
      <c r="BJ2621" s="24"/>
    </row>
    <row r="2622" spans="1:62" s="23" customFormat="1">
      <c r="A2622" s="24"/>
      <c r="BJ2622" s="24"/>
    </row>
    <row r="2623" spans="1:62" s="23" customFormat="1">
      <c r="A2623" s="24"/>
      <c r="BJ2623" s="24"/>
    </row>
    <row r="2624" spans="1:62" s="23" customFormat="1">
      <c r="A2624" s="24"/>
      <c r="BJ2624" s="24"/>
    </row>
    <row r="2625" spans="1:62" s="23" customFormat="1">
      <c r="A2625" s="24"/>
      <c r="BJ2625" s="24"/>
    </row>
    <row r="2626" spans="1:62" s="23" customFormat="1">
      <c r="A2626" s="24"/>
      <c r="BJ2626" s="24"/>
    </row>
    <row r="2627" spans="1:62" s="23" customFormat="1">
      <c r="A2627" s="24"/>
      <c r="BJ2627" s="24"/>
    </row>
    <row r="2628" spans="1:62" s="23" customFormat="1">
      <c r="A2628" s="24"/>
      <c r="BJ2628" s="24"/>
    </row>
    <row r="2629" spans="1:62" s="23" customFormat="1">
      <c r="A2629" s="24"/>
      <c r="BJ2629" s="24"/>
    </row>
    <row r="2630" spans="1:62" s="23" customFormat="1">
      <c r="A2630" s="24"/>
      <c r="BJ2630" s="24"/>
    </row>
    <row r="2631" spans="1:62" s="23" customFormat="1">
      <c r="A2631" s="24"/>
      <c r="BJ2631" s="24"/>
    </row>
    <row r="2632" spans="1:62" s="23" customFormat="1">
      <c r="A2632" s="24"/>
      <c r="BJ2632" s="24"/>
    </row>
    <row r="2633" spans="1:62" s="23" customFormat="1">
      <c r="A2633" s="24"/>
      <c r="BJ2633" s="24"/>
    </row>
    <row r="2634" spans="1:62" s="23" customFormat="1">
      <c r="A2634" s="24"/>
      <c r="BJ2634" s="24"/>
    </row>
    <row r="2635" spans="1:62" s="23" customFormat="1">
      <c r="A2635" s="24"/>
      <c r="BJ2635" s="24"/>
    </row>
    <row r="2636" spans="1:62" s="23" customFormat="1">
      <c r="A2636" s="24"/>
      <c r="BJ2636" s="24"/>
    </row>
    <row r="2637" spans="1:62" s="23" customFormat="1">
      <c r="A2637" s="24"/>
      <c r="BJ2637" s="24"/>
    </row>
    <row r="2638" spans="1:62" s="23" customFormat="1">
      <c r="A2638" s="24"/>
      <c r="BJ2638" s="24"/>
    </row>
    <row r="2639" spans="1:62" s="23" customFormat="1">
      <c r="A2639" s="24"/>
      <c r="BJ2639" s="24"/>
    </row>
    <row r="2640" spans="1:62" s="23" customFormat="1">
      <c r="A2640" s="24"/>
      <c r="BJ2640" s="24"/>
    </row>
    <row r="2641" spans="1:62" s="23" customFormat="1">
      <c r="A2641" s="24"/>
      <c r="BJ2641" s="24"/>
    </row>
    <row r="2642" spans="1:62" s="23" customFormat="1">
      <c r="A2642" s="24"/>
      <c r="BJ2642" s="24"/>
    </row>
    <row r="2643" spans="1:62" s="23" customFormat="1">
      <c r="A2643" s="24"/>
      <c r="BJ2643" s="24"/>
    </row>
    <row r="2644" spans="1:62" s="23" customFormat="1">
      <c r="A2644" s="24"/>
      <c r="BJ2644" s="24"/>
    </row>
    <row r="2645" spans="1:62" s="23" customFormat="1">
      <c r="A2645" s="24"/>
      <c r="BJ2645" s="24"/>
    </row>
    <row r="2646" spans="1:62" s="23" customFormat="1">
      <c r="A2646" s="24"/>
      <c r="BJ2646" s="24"/>
    </row>
    <row r="2647" spans="1:62" s="23" customFormat="1">
      <c r="A2647" s="24"/>
      <c r="BJ2647" s="24"/>
    </row>
    <row r="2648" spans="1:62" s="23" customFormat="1">
      <c r="A2648" s="24"/>
      <c r="BJ2648" s="24"/>
    </row>
    <row r="2649" spans="1:62" s="23" customFormat="1">
      <c r="A2649" s="24"/>
      <c r="BJ2649" s="24"/>
    </row>
    <row r="2650" spans="1:62" s="23" customFormat="1">
      <c r="A2650" s="24"/>
      <c r="BJ2650" s="24"/>
    </row>
    <row r="2651" spans="1:62" s="23" customFormat="1">
      <c r="A2651" s="24"/>
      <c r="BJ2651" s="24"/>
    </row>
    <row r="2652" spans="1:62" s="23" customFormat="1">
      <c r="A2652" s="24"/>
      <c r="BJ2652" s="24"/>
    </row>
    <row r="2653" spans="1:62" s="23" customFormat="1">
      <c r="A2653" s="24"/>
      <c r="BJ2653" s="24"/>
    </row>
    <row r="2654" spans="1:62" s="23" customFormat="1">
      <c r="A2654" s="24"/>
      <c r="BJ2654" s="24"/>
    </row>
    <row r="2655" spans="1:62" s="23" customFormat="1">
      <c r="A2655" s="24"/>
      <c r="BJ2655" s="24"/>
    </row>
    <row r="2656" spans="1:62" s="23" customFormat="1">
      <c r="A2656" s="24"/>
      <c r="BJ2656" s="24"/>
    </row>
    <row r="2657" spans="1:62" s="23" customFormat="1">
      <c r="A2657" s="24"/>
      <c r="BJ2657" s="24"/>
    </row>
    <row r="2658" spans="1:62" s="23" customFormat="1">
      <c r="A2658" s="24"/>
      <c r="BJ2658" s="24"/>
    </row>
    <row r="2659" spans="1:62" s="23" customFormat="1">
      <c r="A2659" s="24"/>
      <c r="BJ2659" s="24"/>
    </row>
    <row r="2660" spans="1:62" s="23" customFormat="1">
      <c r="A2660" s="24"/>
      <c r="BJ2660" s="24"/>
    </row>
    <row r="2661" spans="1:62" s="23" customFormat="1">
      <c r="A2661" s="24"/>
      <c r="BJ2661" s="24"/>
    </row>
    <row r="2662" spans="1:62" s="23" customFormat="1">
      <c r="A2662" s="24"/>
      <c r="BJ2662" s="24"/>
    </row>
    <row r="2663" spans="1:62" s="23" customFormat="1">
      <c r="A2663" s="24"/>
      <c r="BJ2663" s="24"/>
    </row>
    <row r="2664" spans="1:62" s="23" customFormat="1">
      <c r="A2664" s="24"/>
      <c r="BJ2664" s="24"/>
    </row>
    <row r="2665" spans="1:62" s="23" customFormat="1">
      <c r="A2665" s="24"/>
      <c r="BJ2665" s="24"/>
    </row>
    <row r="2666" spans="1:62" s="23" customFormat="1">
      <c r="A2666" s="24"/>
      <c r="BJ2666" s="24"/>
    </row>
    <row r="2667" spans="1:62" s="23" customFormat="1">
      <c r="A2667" s="24"/>
      <c r="BJ2667" s="24"/>
    </row>
    <row r="2668" spans="1:62" s="23" customFormat="1">
      <c r="A2668" s="24"/>
      <c r="BJ2668" s="24"/>
    </row>
    <row r="2669" spans="1:62" s="23" customFormat="1">
      <c r="A2669" s="24"/>
      <c r="BJ2669" s="24"/>
    </row>
    <row r="2670" spans="1:62" s="23" customFormat="1">
      <c r="A2670" s="24"/>
      <c r="BJ2670" s="24"/>
    </row>
    <row r="2671" spans="1:62" s="23" customFormat="1">
      <c r="A2671" s="24"/>
      <c r="BJ2671" s="24"/>
    </row>
    <row r="2672" spans="1:62" s="23" customFormat="1">
      <c r="A2672" s="24"/>
      <c r="BJ2672" s="24"/>
    </row>
    <row r="2673" spans="1:62" s="23" customFormat="1">
      <c r="A2673" s="24"/>
      <c r="BJ2673" s="24"/>
    </row>
    <row r="2674" spans="1:62" s="23" customFormat="1">
      <c r="A2674" s="24"/>
      <c r="BJ2674" s="24"/>
    </row>
    <row r="2675" spans="1:62" s="23" customFormat="1">
      <c r="A2675" s="24"/>
      <c r="BJ2675" s="24"/>
    </row>
    <row r="2676" spans="1:62" s="23" customFormat="1">
      <c r="A2676" s="24"/>
      <c r="BJ2676" s="24"/>
    </row>
    <row r="2677" spans="1:62" s="23" customFormat="1">
      <c r="A2677" s="24"/>
      <c r="BJ2677" s="24"/>
    </row>
    <row r="2678" spans="1:62" s="23" customFormat="1">
      <c r="A2678" s="24"/>
      <c r="BJ2678" s="24"/>
    </row>
    <row r="2679" spans="1:62" s="23" customFormat="1">
      <c r="A2679" s="24"/>
      <c r="BJ2679" s="24"/>
    </row>
    <row r="2680" spans="1:62" s="23" customFormat="1">
      <c r="A2680" s="24"/>
      <c r="BJ2680" s="24"/>
    </row>
    <row r="2681" spans="1:62" s="23" customFormat="1">
      <c r="A2681" s="24"/>
      <c r="BJ2681" s="24"/>
    </row>
    <row r="2682" spans="1:62" s="23" customFormat="1">
      <c r="A2682" s="24"/>
      <c r="BJ2682" s="24"/>
    </row>
    <row r="2683" spans="1:62" s="23" customFormat="1">
      <c r="A2683" s="24"/>
      <c r="BJ2683" s="24"/>
    </row>
    <row r="2684" spans="1:62" s="23" customFormat="1">
      <c r="A2684" s="24"/>
      <c r="BJ2684" s="24"/>
    </row>
    <row r="2685" spans="1:62" s="23" customFormat="1">
      <c r="A2685" s="24"/>
      <c r="BJ2685" s="24"/>
    </row>
    <row r="2686" spans="1:62" s="23" customFormat="1">
      <c r="A2686" s="24"/>
      <c r="BJ2686" s="24"/>
    </row>
    <row r="2687" spans="1:62" s="23" customFormat="1">
      <c r="A2687" s="24"/>
      <c r="BJ2687" s="24"/>
    </row>
    <row r="2688" spans="1:62" s="23" customFormat="1">
      <c r="A2688" s="24"/>
      <c r="BJ2688" s="24"/>
    </row>
    <row r="2689" spans="1:62" s="23" customFormat="1">
      <c r="A2689" s="24"/>
      <c r="BJ2689" s="24"/>
    </row>
    <row r="2690" spans="1:62" s="23" customFormat="1">
      <c r="A2690" s="24"/>
      <c r="BJ2690" s="24"/>
    </row>
    <row r="2691" spans="1:62" s="23" customFormat="1">
      <c r="A2691" s="24"/>
      <c r="BJ2691" s="24"/>
    </row>
    <row r="2692" spans="1:62" s="23" customFormat="1">
      <c r="A2692" s="24"/>
      <c r="BJ2692" s="24"/>
    </row>
    <row r="2693" spans="1:62" s="23" customFormat="1">
      <c r="A2693" s="24"/>
      <c r="BJ2693" s="24"/>
    </row>
    <row r="2694" spans="1:62" s="23" customFormat="1">
      <c r="A2694" s="24"/>
      <c r="BJ2694" s="24"/>
    </row>
    <row r="2695" spans="1:62" s="23" customFormat="1">
      <c r="A2695" s="24"/>
      <c r="BJ2695" s="24"/>
    </row>
    <row r="2696" spans="1:62" s="23" customFormat="1">
      <c r="A2696" s="24"/>
      <c r="BJ2696" s="24"/>
    </row>
    <row r="2697" spans="1:62" s="23" customFormat="1">
      <c r="A2697" s="24"/>
      <c r="BJ2697" s="24"/>
    </row>
    <row r="2698" spans="1:62" s="23" customFormat="1">
      <c r="A2698" s="24"/>
      <c r="BJ2698" s="24"/>
    </row>
    <row r="2699" spans="1:62" s="23" customFormat="1">
      <c r="A2699" s="24"/>
      <c r="BJ2699" s="24"/>
    </row>
    <row r="2700" spans="1:62" s="23" customFormat="1">
      <c r="A2700" s="24"/>
      <c r="BJ2700" s="24"/>
    </row>
    <row r="2701" spans="1:62" s="23" customFormat="1">
      <c r="A2701" s="24"/>
      <c r="BJ2701" s="24"/>
    </row>
    <row r="2702" spans="1:62" s="23" customFormat="1">
      <c r="A2702" s="24"/>
      <c r="BJ2702" s="24"/>
    </row>
    <row r="2703" spans="1:62" s="23" customFormat="1">
      <c r="A2703" s="24"/>
      <c r="BJ2703" s="24"/>
    </row>
    <row r="2704" spans="1:62" s="23" customFormat="1">
      <c r="A2704" s="24"/>
      <c r="BJ2704" s="24"/>
    </row>
    <row r="2705" spans="1:62" s="23" customFormat="1">
      <c r="A2705" s="24"/>
      <c r="BJ2705" s="24"/>
    </row>
    <row r="2706" spans="1:62" s="23" customFormat="1">
      <c r="A2706" s="24"/>
      <c r="BJ2706" s="24"/>
    </row>
    <row r="2707" spans="1:62" s="23" customFormat="1">
      <c r="A2707" s="24"/>
      <c r="BJ2707" s="24"/>
    </row>
    <row r="2708" spans="1:62" s="23" customFormat="1">
      <c r="A2708" s="24"/>
      <c r="BJ2708" s="24"/>
    </row>
    <row r="2709" spans="1:62" s="23" customFormat="1">
      <c r="A2709" s="24"/>
      <c r="BJ2709" s="24"/>
    </row>
    <row r="2710" spans="1:62" s="23" customFormat="1">
      <c r="A2710" s="24"/>
      <c r="BJ2710" s="24"/>
    </row>
    <row r="2711" spans="1:62" s="23" customFormat="1">
      <c r="A2711" s="24"/>
      <c r="BJ2711" s="24"/>
    </row>
    <row r="2712" spans="1:62" s="23" customFormat="1">
      <c r="A2712" s="24"/>
      <c r="BJ2712" s="24"/>
    </row>
    <row r="2713" spans="1:62" s="23" customFormat="1">
      <c r="A2713" s="24"/>
      <c r="BJ2713" s="24"/>
    </row>
    <row r="2714" spans="1:62" s="23" customFormat="1">
      <c r="A2714" s="24"/>
      <c r="BJ2714" s="24"/>
    </row>
    <row r="2715" spans="1:62" s="23" customFormat="1">
      <c r="A2715" s="24"/>
      <c r="BJ2715" s="24"/>
    </row>
    <row r="2716" spans="1:62" s="23" customFormat="1">
      <c r="A2716" s="24"/>
      <c r="BJ2716" s="24"/>
    </row>
    <row r="2717" spans="1:62" s="23" customFormat="1">
      <c r="A2717" s="24"/>
      <c r="BJ2717" s="24"/>
    </row>
    <row r="2718" spans="1:62" s="23" customFormat="1">
      <c r="A2718" s="24"/>
      <c r="BJ2718" s="24"/>
    </row>
    <row r="2719" spans="1:62" s="23" customFormat="1">
      <c r="A2719" s="24"/>
      <c r="BJ2719" s="24"/>
    </row>
    <row r="2720" spans="1:62" s="23" customFormat="1">
      <c r="A2720" s="24"/>
      <c r="BJ2720" s="24"/>
    </row>
    <row r="2721" spans="1:62" s="23" customFormat="1">
      <c r="A2721" s="24"/>
      <c r="BJ2721" s="24"/>
    </row>
    <row r="2722" spans="1:62" s="23" customFormat="1">
      <c r="A2722" s="24"/>
      <c r="BJ2722" s="24"/>
    </row>
    <row r="2723" spans="1:62" s="23" customFormat="1">
      <c r="A2723" s="24"/>
      <c r="BJ2723" s="24"/>
    </row>
    <row r="2724" spans="1:62" s="23" customFormat="1">
      <c r="A2724" s="24"/>
      <c r="BJ2724" s="24"/>
    </row>
    <row r="2725" spans="1:62" s="23" customFormat="1">
      <c r="A2725" s="24"/>
      <c r="BJ2725" s="24"/>
    </row>
    <row r="2726" spans="1:62" s="23" customFormat="1">
      <c r="A2726" s="24"/>
      <c r="BJ2726" s="24"/>
    </row>
    <row r="2727" spans="1:62" s="23" customFormat="1">
      <c r="A2727" s="24"/>
      <c r="BJ2727" s="24"/>
    </row>
    <row r="2728" spans="1:62" s="23" customFormat="1">
      <c r="A2728" s="24"/>
      <c r="BJ2728" s="24"/>
    </row>
    <row r="2729" spans="1:62" s="23" customFormat="1">
      <c r="A2729" s="24"/>
      <c r="BJ2729" s="24"/>
    </row>
    <row r="2730" spans="1:62" s="23" customFormat="1">
      <c r="A2730" s="24"/>
      <c r="BJ2730" s="24"/>
    </row>
    <row r="2731" spans="1:62" s="23" customFormat="1">
      <c r="A2731" s="24"/>
      <c r="BJ2731" s="24"/>
    </row>
    <row r="2732" spans="1:62" s="23" customFormat="1">
      <c r="A2732" s="24"/>
      <c r="BJ2732" s="24"/>
    </row>
    <row r="2733" spans="1:62" s="23" customFormat="1">
      <c r="A2733" s="24"/>
      <c r="BJ2733" s="24"/>
    </row>
    <row r="2734" spans="1:62" s="23" customFormat="1">
      <c r="A2734" s="24"/>
      <c r="BJ2734" s="24"/>
    </row>
    <row r="2735" spans="1:62" s="23" customFormat="1">
      <c r="A2735" s="24"/>
      <c r="BJ2735" s="24"/>
    </row>
    <row r="2736" spans="1:62" s="23" customFormat="1">
      <c r="A2736" s="24"/>
      <c r="BJ2736" s="24"/>
    </row>
    <row r="2737" spans="1:62" s="23" customFormat="1">
      <c r="A2737" s="24"/>
      <c r="BJ2737" s="24"/>
    </row>
    <row r="2738" spans="1:62" s="23" customFormat="1">
      <c r="A2738" s="24"/>
      <c r="BJ2738" s="24"/>
    </row>
    <row r="2739" spans="1:62" s="23" customFormat="1">
      <c r="A2739" s="24"/>
      <c r="BJ2739" s="24"/>
    </row>
    <row r="2740" spans="1:62" s="23" customFormat="1">
      <c r="A2740" s="24"/>
      <c r="BJ2740" s="24"/>
    </row>
    <row r="2741" spans="1:62" s="23" customFormat="1">
      <c r="A2741" s="24"/>
      <c r="BJ2741" s="24"/>
    </row>
    <row r="2742" spans="1:62" s="23" customFormat="1">
      <c r="A2742" s="24"/>
      <c r="BJ2742" s="24"/>
    </row>
    <row r="2743" spans="1:62" s="23" customFormat="1">
      <c r="A2743" s="24"/>
      <c r="BJ2743" s="24"/>
    </row>
    <row r="2744" spans="1:62" s="23" customFormat="1">
      <c r="A2744" s="24"/>
      <c r="BJ2744" s="24"/>
    </row>
    <row r="2745" spans="1:62" s="23" customFormat="1">
      <c r="A2745" s="24"/>
      <c r="BJ2745" s="24"/>
    </row>
    <row r="2746" spans="1:62" s="23" customFormat="1">
      <c r="A2746" s="24"/>
      <c r="BJ2746" s="24"/>
    </row>
    <row r="2747" spans="1:62" s="23" customFormat="1">
      <c r="A2747" s="24"/>
      <c r="BJ2747" s="24"/>
    </row>
    <row r="2748" spans="1:62" s="23" customFormat="1">
      <c r="A2748" s="24"/>
      <c r="BJ2748" s="24"/>
    </row>
    <row r="2749" spans="1:62" s="23" customFormat="1">
      <c r="A2749" s="24"/>
      <c r="BJ2749" s="24"/>
    </row>
    <row r="2750" spans="1:62" s="23" customFormat="1">
      <c r="A2750" s="24"/>
      <c r="BJ2750" s="24"/>
    </row>
    <row r="2751" spans="1:62" s="23" customFormat="1">
      <c r="A2751" s="24"/>
      <c r="BJ2751" s="24"/>
    </row>
    <row r="2752" spans="1:62" s="23" customFormat="1">
      <c r="A2752" s="24"/>
      <c r="BJ2752" s="24"/>
    </row>
    <row r="2753" spans="1:62" s="23" customFormat="1">
      <c r="A2753" s="24"/>
      <c r="BJ2753" s="24"/>
    </row>
    <row r="2754" spans="1:62" s="23" customFormat="1">
      <c r="A2754" s="24"/>
      <c r="BJ2754" s="24"/>
    </row>
    <row r="2755" spans="1:62" s="23" customFormat="1">
      <c r="A2755" s="24"/>
      <c r="BJ2755" s="24"/>
    </row>
    <row r="2756" spans="1:62" s="23" customFormat="1">
      <c r="A2756" s="24"/>
      <c r="BJ2756" s="24"/>
    </row>
    <row r="2757" spans="1:62" s="23" customFormat="1">
      <c r="A2757" s="24"/>
      <c r="BJ2757" s="24"/>
    </row>
    <row r="2758" spans="1:62" s="23" customFormat="1">
      <c r="A2758" s="24"/>
      <c r="BJ2758" s="24"/>
    </row>
    <row r="2759" spans="1:62" s="23" customFormat="1">
      <c r="A2759" s="24"/>
      <c r="BJ2759" s="24"/>
    </row>
    <row r="2760" spans="1:62" s="23" customFormat="1">
      <c r="A2760" s="24"/>
      <c r="BJ2760" s="24"/>
    </row>
    <row r="2761" spans="1:62" s="23" customFormat="1">
      <c r="A2761" s="24"/>
      <c r="BJ2761" s="24"/>
    </row>
    <row r="2762" spans="1:62" s="23" customFormat="1">
      <c r="A2762" s="24"/>
      <c r="BJ2762" s="24"/>
    </row>
    <row r="2763" spans="1:62" s="23" customFormat="1">
      <c r="A2763" s="24"/>
      <c r="BJ2763" s="24"/>
    </row>
    <row r="2764" spans="1:62" s="23" customFormat="1">
      <c r="A2764" s="24"/>
      <c r="BJ2764" s="24"/>
    </row>
    <row r="2765" spans="1:62" s="23" customFormat="1">
      <c r="A2765" s="24"/>
      <c r="BJ2765" s="24"/>
    </row>
    <row r="2766" spans="1:62" s="23" customFormat="1">
      <c r="A2766" s="24"/>
      <c r="BJ2766" s="24"/>
    </row>
    <row r="2767" spans="1:62" s="23" customFormat="1">
      <c r="A2767" s="24"/>
      <c r="BJ2767" s="24"/>
    </row>
    <row r="2768" spans="1:62" s="23" customFormat="1">
      <c r="A2768" s="24"/>
      <c r="BJ2768" s="24"/>
    </row>
    <row r="2769" spans="1:62" s="23" customFormat="1">
      <c r="A2769" s="24"/>
      <c r="BJ2769" s="24"/>
    </row>
    <row r="2770" spans="1:62" s="23" customFormat="1">
      <c r="A2770" s="24"/>
      <c r="BJ2770" s="24"/>
    </row>
    <row r="2771" spans="1:62" s="23" customFormat="1">
      <c r="A2771" s="24"/>
      <c r="BJ2771" s="24"/>
    </row>
    <row r="2772" spans="1:62" s="23" customFormat="1">
      <c r="A2772" s="24"/>
      <c r="BJ2772" s="24"/>
    </row>
    <row r="2773" spans="1:62" s="23" customFormat="1">
      <c r="A2773" s="24"/>
      <c r="BJ2773" s="24"/>
    </row>
    <row r="2774" spans="1:62" s="23" customFormat="1">
      <c r="A2774" s="24"/>
      <c r="BJ2774" s="24"/>
    </row>
    <row r="2775" spans="1:62" s="23" customFormat="1">
      <c r="A2775" s="24"/>
      <c r="BJ2775" s="24"/>
    </row>
    <row r="2776" spans="1:62" s="23" customFormat="1">
      <c r="A2776" s="24"/>
      <c r="BJ2776" s="24"/>
    </row>
    <row r="2777" spans="1:62" s="23" customFormat="1">
      <c r="A2777" s="24"/>
      <c r="BJ2777" s="24"/>
    </row>
    <row r="2778" spans="1:62" s="23" customFormat="1">
      <c r="A2778" s="24"/>
      <c r="BJ2778" s="24"/>
    </row>
    <row r="2779" spans="1:62" s="23" customFormat="1">
      <c r="A2779" s="24"/>
      <c r="BJ2779" s="24"/>
    </row>
    <row r="2780" spans="1:62" s="23" customFormat="1">
      <c r="A2780" s="24"/>
      <c r="BJ2780" s="24"/>
    </row>
    <row r="2781" spans="1:62" s="23" customFormat="1">
      <c r="A2781" s="24"/>
      <c r="BJ2781" s="24"/>
    </row>
    <row r="2782" spans="1:62" s="23" customFormat="1">
      <c r="A2782" s="24"/>
      <c r="BJ2782" s="24"/>
    </row>
    <row r="2783" spans="1:62" s="23" customFormat="1">
      <c r="A2783" s="24"/>
      <c r="BJ2783" s="24"/>
    </row>
    <row r="2784" spans="1:62" s="23" customFormat="1">
      <c r="A2784" s="24"/>
      <c r="BJ2784" s="24"/>
    </row>
    <row r="2785" spans="1:62" s="23" customFormat="1">
      <c r="A2785" s="24"/>
      <c r="BJ2785" s="24"/>
    </row>
    <row r="2786" spans="1:62" s="23" customFormat="1">
      <c r="A2786" s="24"/>
      <c r="BJ2786" s="24"/>
    </row>
    <row r="2787" spans="1:62" s="23" customFormat="1">
      <c r="A2787" s="24"/>
      <c r="BJ2787" s="24"/>
    </row>
    <row r="2788" spans="1:62" s="23" customFormat="1">
      <c r="A2788" s="24"/>
      <c r="BJ2788" s="24"/>
    </row>
    <row r="2789" spans="1:62" s="23" customFormat="1">
      <c r="A2789" s="24"/>
      <c r="BJ2789" s="24"/>
    </row>
    <row r="2790" spans="1:62" s="23" customFormat="1">
      <c r="A2790" s="24"/>
      <c r="BJ2790" s="24"/>
    </row>
    <row r="2791" spans="1:62" s="23" customFormat="1">
      <c r="A2791" s="24"/>
      <c r="BJ2791" s="24"/>
    </row>
    <row r="2792" spans="1:62" s="23" customFormat="1">
      <c r="A2792" s="24"/>
      <c r="BJ2792" s="24"/>
    </row>
    <row r="2793" spans="1:62" s="23" customFormat="1">
      <c r="A2793" s="24"/>
      <c r="BJ2793" s="24"/>
    </row>
    <row r="2794" spans="1:62" s="23" customFormat="1">
      <c r="A2794" s="24"/>
      <c r="BJ2794" s="24"/>
    </row>
    <row r="2795" spans="1:62" s="23" customFormat="1">
      <c r="A2795" s="24"/>
      <c r="BJ2795" s="24"/>
    </row>
    <row r="2796" spans="1:62" s="23" customFormat="1">
      <c r="A2796" s="24"/>
      <c r="BJ2796" s="24"/>
    </row>
    <row r="2797" spans="1:62" s="23" customFormat="1">
      <c r="A2797" s="24"/>
      <c r="BJ2797" s="24"/>
    </row>
    <row r="2798" spans="1:62" s="23" customFormat="1">
      <c r="A2798" s="24"/>
      <c r="BJ2798" s="24"/>
    </row>
    <row r="2799" spans="1:62" s="23" customFormat="1">
      <c r="A2799" s="24"/>
      <c r="BJ2799" s="24"/>
    </row>
    <row r="2800" spans="1:62" s="23" customFormat="1">
      <c r="A2800" s="24"/>
      <c r="BJ2800" s="24"/>
    </row>
    <row r="2801" spans="1:62" s="23" customFormat="1">
      <c r="A2801" s="24"/>
      <c r="BJ2801" s="24"/>
    </row>
    <row r="2802" spans="1:62" s="23" customFormat="1">
      <c r="A2802" s="24"/>
      <c r="BJ2802" s="24"/>
    </row>
    <row r="2803" spans="1:62" s="23" customFormat="1">
      <c r="A2803" s="24"/>
      <c r="BJ2803" s="24"/>
    </row>
    <row r="2804" spans="1:62" s="23" customFormat="1">
      <c r="A2804" s="24"/>
      <c r="BJ2804" s="24"/>
    </row>
    <row r="2805" spans="1:62" s="23" customFormat="1">
      <c r="A2805" s="24"/>
      <c r="BJ2805" s="24"/>
    </row>
    <row r="2806" spans="1:62" s="23" customFormat="1">
      <c r="A2806" s="24"/>
      <c r="BJ2806" s="24"/>
    </row>
    <row r="2807" spans="1:62" s="23" customFormat="1">
      <c r="A2807" s="24"/>
      <c r="BJ2807" s="24"/>
    </row>
    <row r="2808" spans="1:62" s="23" customFormat="1">
      <c r="A2808" s="24"/>
      <c r="BJ2808" s="24"/>
    </row>
    <row r="2809" spans="1:62" s="23" customFormat="1">
      <c r="A2809" s="24"/>
      <c r="BJ2809" s="24"/>
    </row>
    <row r="2810" spans="1:62" s="23" customFormat="1">
      <c r="A2810" s="24"/>
      <c r="BJ2810" s="24"/>
    </row>
    <row r="2811" spans="1:62" s="23" customFormat="1">
      <c r="A2811" s="24"/>
      <c r="BJ2811" s="24"/>
    </row>
    <row r="2812" spans="1:62" s="23" customFormat="1">
      <c r="A2812" s="24"/>
      <c r="BJ2812" s="24"/>
    </row>
    <row r="2813" spans="1:62" s="23" customFormat="1">
      <c r="A2813" s="24"/>
      <c r="BJ2813" s="24"/>
    </row>
    <row r="2814" spans="1:62" s="23" customFormat="1">
      <c r="A2814" s="24"/>
      <c r="BJ2814" s="24"/>
    </row>
    <row r="2815" spans="1:62" s="23" customFormat="1">
      <c r="A2815" s="24"/>
      <c r="BJ2815" s="24"/>
    </row>
    <row r="2816" spans="1:62" s="23" customFormat="1">
      <c r="A2816" s="24"/>
      <c r="BJ2816" s="24"/>
    </row>
    <row r="2817" spans="1:62" s="23" customFormat="1">
      <c r="A2817" s="24"/>
      <c r="BJ2817" s="24"/>
    </row>
    <row r="2818" spans="1:62" s="23" customFormat="1">
      <c r="A2818" s="24"/>
      <c r="BJ2818" s="24"/>
    </row>
    <row r="2819" spans="1:62" s="23" customFormat="1">
      <c r="A2819" s="24"/>
      <c r="BJ2819" s="24"/>
    </row>
    <row r="2820" spans="1:62" s="23" customFormat="1">
      <c r="A2820" s="24"/>
      <c r="BJ2820" s="24"/>
    </row>
    <row r="2821" spans="1:62" s="23" customFormat="1">
      <c r="A2821" s="24"/>
      <c r="BJ2821" s="24"/>
    </row>
    <row r="2822" spans="1:62" s="23" customFormat="1">
      <c r="A2822" s="24"/>
      <c r="BJ2822" s="24"/>
    </row>
    <row r="2823" spans="1:62" s="23" customFormat="1">
      <c r="A2823" s="24"/>
      <c r="BJ2823" s="24"/>
    </row>
    <row r="2824" spans="1:62" s="23" customFormat="1">
      <c r="A2824" s="24"/>
      <c r="BJ2824" s="24"/>
    </row>
    <row r="2825" spans="1:62" s="23" customFormat="1">
      <c r="A2825" s="24"/>
      <c r="BJ2825" s="24"/>
    </row>
    <row r="2826" spans="1:62" s="23" customFormat="1">
      <c r="A2826" s="24"/>
      <c r="BJ2826" s="24"/>
    </row>
    <row r="2827" spans="1:62" s="23" customFormat="1">
      <c r="A2827" s="24"/>
      <c r="BJ2827" s="24"/>
    </row>
    <row r="2828" spans="1:62" s="23" customFormat="1">
      <c r="A2828" s="24"/>
      <c r="BJ2828" s="24"/>
    </row>
    <row r="2829" spans="1:62" s="23" customFormat="1">
      <c r="A2829" s="24"/>
      <c r="BJ2829" s="24"/>
    </row>
    <row r="2830" spans="1:62" s="23" customFormat="1">
      <c r="A2830" s="24"/>
      <c r="BJ2830" s="24"/>
    </row>
    <row r="2831" spans="1:62" s="23" customFormat="1">
      <c r="A2831" s="24"/>
      <c r="BJ2831" s="24"/>
    </row>
    <row r="2832" spans="1:62" s="23" customFormat="1">
      <c r="A2832" s="24"/>
      <c r="BJ2832" s="24"/>
    </row>
    <row r="2833" spans="1:62" s="23" customFormat="1">
      <c r="A2833" s="24"/>
      <c r="BJ2833" s="24"/>
    </row>
    <row r="2834" spans="1:62" s="23" customFormat="1">
      <c r="A2834" s="24"/>
      <c r="BJ2834" s="24"/>
    </row>
    <row r="2835" spans="1:62" s="23" customFormat="1">
      <c r="A2835" s="24"/>
      <c r="BJ2835" s="24"/>
    </row>
    <row r="2836" spans="1:62" s="23" customFormat="1">
      <c r="A2836" s="24"/>
      <c r="BJ2836" s="24"/>
    </row>
    <row r="2837" spans="1:62" s="23" customFormat="1">
      <c r="A2837" s="24"/>
      <c r="BJ2837" s="24"/>
    </row>
    <row r="2838" spans="1:62" s="23" customFormat="1">
      <c r="A2838" s="24"/>
      <c r="BJ2838" s="24"/>
    </row>
    <row r="2839" spans="1:62" s="23" customFormat="1">
      <c r="A2839" s="24"/>
      <c r="BJ2839" s="24"/>
    </row>
    <row r="2840" spans="1:62" s="23" customFormat="1">
      <c r="A2840" s="24"/>
      <c r="BJ2840" s="24"/>
    </row>
    <row r="2841" spans="1:62" s="23" customFormat="1">
      <c r="A2841" s="24"/>
      <c r="BJ2841" s="24"/>
    </row>
    <row r="2842" spans="1:62" s="23" customFormat="1">
      <c r="A2842" s="24"/>
      <c r="BJ2842" s="24"/>
    </row>
    <row r="2843" spans="1:62" s="23" customFormat="1">
      <c r="A2843" s="24"/>
      <c r="BJ2843" s="24"/>
    </row>
    <row r="2844" spans="1:62" s="23" customFormat="1">
      <c r="A2844" s="24"/>
      <c r="BJ2844" s="24"/>
    </row>
    <row r="2845" spans="1:62" s="23" customFormat="1">
      <c r="A2845" s="24"/>
      <c r="BJ2845" s="24"/>
    </row>
    <row r="2846" spans="1:62" s="23" customFormat="1">
      <c r="A2846" s="24"/>
      <c r="BJ2846" s="24"/>
    </row>
    <row r="2847" spans="1:62" s="23" customFormat="1">
      <c r="A2847" s="24"/>
      <c r="BJ2847" s="24"/>
    </row>
    <row r="2848" spans="1:62" s="23" customFormat="1">
      <c r="A2848" s="24"/>
      <c r="BJ2848" s="24"/>
    </row>
    <row r="2849" spans="1:62" s="23" customFormat="1">
      <c r="A2849" s="24"/>
      <c r="BJ2849" s="24"/>
    </row>
    <row r="2850" spans="1:62" s="23" customFormat="1">
      <c r="A2850" s="24"/>
      <c r="BJ2850" s="24"/>
    </row>
    <row r="2851" spans="1:62" s="23" customFormat="1">
      <c r="A2851" s="24"/>
      <c r="BJ2851" s="24"/>
    </row>
    <row r="2852" spans="1:62" s="23" customFormat="1">
      <c r="A2852" s="24"/>
      <c r="BJ2852" s="24"/>
    </row>
    <row r="2853" spans="1:62" s="23" customFormat="1">
      <c r="A2853" s="24"/>
      <c r="BJ2853" s="24"/>
    </row>
    <row r="2854" spans="1:62" s="23" customFormat="1">
      <c r="A2854" s="24"/>
      <c r="BJ2854" s="24"/>
    </row>
    <row r="2855" spans="1:62" s="23" customFormat="1">
      <c r="A2855" s="24"/>
      <c r="BJ2855" s="24"/>
    </row>
    <row r="2856" spans="1:62" s="23" customFormat="1">
      <c r="A2856" s="24"/>
      <c r="BJ2856" s="24"/>
    </row>
    <row r="2857" spans="1:62" s="23" customFormat="1">
      <c r="A2857" s="24"/>
      <c r="BJ2857" s="24"/>
    </row>
    <row r="2858" spans="1:62" s="23" customFormat="1">
      <c r="A2858" s="24"/>
      <c r="BJ2858" s="24"/>
    </row>
    <row r="2859" spans="1:62" s="23" customFormat="1">
      <c r="A2859" s="24"/>
      <c r="BJ2859" s="24"/>
    </row>
    <row r="2860" spans="1:62" s="23" customFormat="1">
      <c r="A2860" s="24"/>
      <c r="BJ2860" s="24"/>
    </row>
    <row r="2861" spans="1:62" s="23" customFormat="1">
      <c r="A2861" s="24"/>
      <c r="BJ2861" s="24"/>
    </row>
    <row r="2862" spans="1:62" s="23" customFormat="1">
      <c r="A2862" s="24"/>
      <c r="BJ2862" s="24"/>
    </row>
    <row r="2863" spans="1:62" s="23" customFormat="1">
      <c r="A2863" s="24"/>
      <c r="BJ2863" s="24"/>
    </row>
    <row r="2864" spans="1:62" s="23" customFormat="1">
      <c r="A2864" s="24"/>
      <c r="BJ2864" s="24"/>
    </row>
    <row r="2865" spans="1:62" s="23" customFormat="1">
      <c r="A2865" s="24"/>
      <c r="BJ2865" s="24"/>
    </row>
    <row r="2866" spans="1:62" s="23" customFormat="1">
      <c r="A2866" s="24"/>
      <c r="BJ2866" s="24"/>
    </row>
    <row r="2867" spans="1:62" s="23" customFormat="1">
      <c r="A2867" s="24"/>
      <c r="BJ2867" s="24"/>
    </row>
    <row r="2868" spans="1:62" s="23" customFormat="1">
      <c r="A2868" s="24"/>
      <c r="BJ2868" s="24"/>
    </row>
    <row r="2869" spans="1:62" s="23" customFormat="1">
      <c r="A2869" s="24"/>
      <c r="BJ2869" s="24"/>
    </row>
    <row r="2870" spans="1:62" s="23" customFormat="1">
      <c r="A2870" s="24"/>
      <c r="BJ2870" s="24"/>
    </row>
    <row r="2871" spans="1:62" s="23" customFormat="1">
      <c r="A2871" s="24"/>
      <c r="BJ2871" s="24"/>
    </row>
    <row r="2872" spans="1:62" s="23" customFormat="1">
      <c r="A2872" s="24"/>
      <c r="BJ2872" s="24"/>
    </row>
    <row r="2873" spans="1:62" s="23" customFormat="1">
      <c r="A2873" s="24"/>
      <c r="BJ2873" s="24"/>
    </row>
    <row r="2874" spans="1:62" s="23" customFormat="1">
      <c r="A2874" s="24"/>
      <c r="BJ2874" s="24"/>
    </row>
    <row r="2875" spans="1:62" s="23" customFormat="1">
      <c r="A2875" s="24"/>
      <c r="BJ2875" s="24"/>
    </row>
    <row r="2876" spans="1:62" s="23" customFormat="1">
      <c r="A2876" s="24"/>
      <c r="BJ2876" s="24"/>
    </row>
    <row r="2877" spans="1:62" s="23" customFormat="1">
      <c r="A2877" s="24"/>
      <c r="BJ2877" s="24"/>
    </row>
    <row r="2878" spans="1:62" s="23" customFormat="1">
      <c r="A2878" s="24"/>
      <c r="BJ2878" s="24"/>
    </row>
    <row r="2879" spans="1:62" s="23" customFormat="1">
      <c r="A2879" s="24"/>
      <c r="BJ2879" s="24"/>
    </row>
    <row r="2880" spans="1:62" s="23" customFormat="1">
      <c r="A2880" s="24"/>
      <c r="BJ2880" s="24"/>
    </row>
    <row r="2881" spans="1:62" s="23" customFormat="1">
      <c r="A2881" s="24"/>
      <c r="BJ2881" s="24"/>
    </row>
    <row r="2882" spans="1:62" s="23" customFormat="1">
      <c r="A2882" s="24"/>
      <c r="BJ2882" s="24"/>
    </row>
    <row r="2883" spans="1:62" s="23" customFormat="1">
      <c r="A2883" s="24"/>
      <c r="BJ2883" s="24"/>
    </row>
    <row r="2884" spans="1:62" s="23" customFormat="1">
      <c r="A2884" s="24"/>
      <c r="BJ2884" s="24"/>
    </row>
    <row r="2885" spans="1:62" s="23" customFormat="1">
      <c r="A2885" s="24"/>
      <c r="BJ2885" s="24"/>
    </row>
    <row r="2886" spans="1:62" s="23" customFormat="1">
      <c r="A2886" s="24"/>
      <c r="BJ2886" s="24"/>
    </row>
    <row r="2887" spans="1:62" s="23" customFormat="1">
      <c r="A2887" s="24"/>
      <c r="BJ2887" s="24"/>
    </row>
    <row r="2888" spans="1:62" s="23" customFormat="1">
      <c r="A2888" s="24"/>
      <c r="BJ2888" s="24"/>
    </row>
    <row r="2889" spans="1:62" s="23" customFormat="1">
      <c r="A2889" s="24"/>
      <c r="BJ2889" s="24"/>
    </row>
    <row r="2890" spans="1:62" s="23" customFormat="1">
      <c r="A2890" s="24"/>
      <c r="BJ2890" s="24"/>
    </row>
    <row r="2891" spans="1:62" s="23" customFormat="1">
      <c r="A2891" s="24"/>
      <c r="BJ2891" s="24"/>
    </row>
    <row r="2892" spans="1:62" s="23" customFormat="1">
      <c r="A2892" s="24"/>
      <c r="BJ2892" s="24"/>
    </row>
    <row r="2893" spans="1:62" s="23" customFormat="1">
      <c r="A2893" s="24"/>
      <c r="BJ2893" s="24"/>
    </row>
    <row r="2894" spans="1:62" s="23" customFormat="1">
      <c r="A2894" s="24"/>
      <c r="BJ2894" s="24"/>
    </row>
    <row r="2895" spans="1:62" s="23" customFormat="1">
      <c r="A2895" s="24"/>
      <c r="BJ2895" s="24"/>
    </row>
    <row r="2896" spans="1:62" s="23" customFormat="1">
      <c r="A2896" s="24"/>
      <c r="BJ2896" s="24"/>
    </row>
    <row r="2897" spans="1:62" s="23" customFormat="1">
      <c r="A2897" s="24"/>
      <c r="BJ2897" s="24"/>
    </row>
    <row r="2898" spans="1:62" s="23" customFormat="1">
      <c r="A2898" s="24"/>
      <c r="BJ2898" s="24"/>
    </row>
    <row r="2899" spans="1:62" s="23" customFormat="1">
      <c r="A2899" s="24"/>
      <c r="BJ2899" s="24"/>
    </row>
    <row r="2900" spans="1:62" s="23" customFormat="1">
      <c r="A2900" s="24"/>
      <c r="BJ2900" s="24"/>
    </row>
    <row r="2901" spans="1:62" s="23" customFormat="1">
      <c r="A2901" s="24"/>
      <c r="BJ2901" s="24"/>
    </row>
    <row r="2902" spans="1:62" s="23" customFormat="1">
      <c r="A2902" s="24"/>
      <c r="BJ2902" s="24"/>
    </row>
    <row r="2903" spans="1:62" s="23" customFormat="1">
      <c r="A2903" s="24"/>
      <c r="BJ2903" s="24"/>
    </row>
    <row r="2904" spans="1:62" s="23" customFormat="1">
      <c r="A2904" s="24"/>
      <c r="BJ2904" s="24"/>
    </row>
    <row r="2905" spans="1:62" s="23" customFormat="1">
      <c r="A2905" s="24"/>
      <c r="BJ2905" s="24"/>
    </row>
    <row r="2906" spans="1:62" s="23" customFormat="1">
      <c r="A2906" s="24"/>
      <c r="BJ2906" s="24"/>
    </row>
    <row r="2907" spans="1:62" s="23" customFormat="1">
      <c r="A2907" s="24"/>
      <c r="BJ2907" s="24"/>
    </row>
    <row r="2908" spans="1:62" s="23" customFormat="1">
      <c r="A2908" s="24"/>
      <c r="BJ2908" s="24"/>
    </row>
    <row r="2909" spans="1:62" s="23" customFormat="1">
      <c r="A2909" s="24"/>
      <c r="BJ2909" s="24"/>
    </row>
    <row r="2910" spans="1:62" s="23" customFormat="1">
      <c r="A2910" s="24"/>
      <c r="BJ2910" s="24"/>
    </row>
    <row r="2911" spans="1:62" s="23" customFormat="1">
      <c r="A2911" s="24"/>
      <c r="BJ2911" s="24"/>
    </row>
    <row r="2912" spans="1:62" s="23" customFormat="1">
      <c r="A2912" s="24"/>
      <c r="BJ2912" s="24"/>
    </row>
    <row r="2913" spans="1:62" s="23" customFormat="1">
      <c r="A2913" s="24"/>
      <c r="BJ2913" s="24"/>
    </row>
    <row r="2914" spans="1:62" s="23" customFormat="1">
      <c r="A2914" s="24"/>
      <c r="BJ2914" s="24"/>
    </row>
    <row r="2915" spans="1:62" s="23" customFormat="1">
      <c r="A2915" s="24"/>
      <c r="BJ2915" s="24"/>
    </row>
    <row r="2916" spans="1:62" s="23" customFormat="1">
      <c r="A2916" s="24"/>
      <c r="BJ2916" s="24"/>
    </row>
    <row r="2917" spans="1:62" s="23" customFormat="1">
      <c r="A2917" s="24"/>
      <c r="BJ2917" s="24"/>
    </row>
    <row r="2918" spans="1:62" s="23" customFormat="1">
      <c r="A2918" s="24"/>
      <c r="BJ2918" s="24"/>
    </row>
    <row r="2919" spans="1:62" s="23" customFormat="1">
      <c r="A2919" s="24"/>
      <c r="BJ2919" s="24"/>
    </row>
    <row r="2920" spans="1:62" s="23" customFormat="1">
      <c r="A2920" s="24"/>
      <c r="BJ2920" s="24"/>
    </row>
    <row r="2921" spans="1:62" s="23" customFormat="1">
      <c r="A2921" s="24"/>
      <c r="BJ2921" s="24"/>
    </row>
    <row r="2922" spans="1:62" s="23" customFormat="1">
      <c r="A2922" s="24"/>
      <c r="BJ2922" s="24"/>
    </row>
    <row r="2923" spans="1:62" s="23" customFormat="1">
      <c r="A2923" s="24"/>
      <c r="BJ2923" s="24"/>
    </row>
    <row r="2924" spans="1:62" s="23" customFormat="1">
      <c r="A2924" s="24"/>
      <c r="BJ2924" s="24"/>
    </row>
    <row r="2925" spans="1:62" s="23" customFormat="1">
      <c r="A2925" s="24"/>
      <c r="BJ2925" s="24"/>
    </row>
    <row r="2926" spans="1:62" s="23" customFormat="1">
      <c r="A2926" s="24"/>
      <c r="BJ2926" s="24"/>
    </row>
    <row r="2927" spans="1:62" s="23" customFormat="1">
      <c r="A2927" s="24"/>
      <c r="BJ2927" s="24"/>
    </row>
    <row r="2928" spans="1:62" s="23" customFormat="1">
      <c r="A2928" s="24"/>
      <c r="BJ2928" s="24"/>
    </row>
    <row r="2929" spans="1:62" s="23" customFormat="1">
      <c r="A2929" s="24"/>
      <c r="BJ2929" s="24"/>
    </row>
    <row r="2930" spans="1:62" s="23" customFormat="1">
      <c r="A2930" s="24"/>
      <c r="BJ2930" s="24"/>
    </row>
    <row r="2931" spans="1:62" s="23" customFormat="1">
      <c r="A2931" s="24"/>
      <c r="BJ2931" s="24"/>
    </row>
    <row r="2932" spans="1:62" s="23" customFormat="1">
      <c r="A2932" s="24"/>
      <c r="BJ2932" s="24"/>
    </row>
    <row r="2933" spans="1:62" s="23" customFormat="1">
      <c r="A2933" s="24"/>
      <c r="BJ2933" s="24"/>
    </row>
    <row r="2934" spans="1:62" s="23" customFormat="1">
      <c r="A2934" s="24"/>
      <c r="BJ2934" s="24"/>
    </row>
    <row r="2935" spans="1:62" s="23" customFormat="1">
      <c r="A2935" s="24"/>
      <c r="BJ2935" s="24"/>
    </row>
    <row r="2936" spans="1:62" s="23" customFormat="1">
      <c r="A2936" s="24"/>
      <c r="BJ2936" s="24"/>
    </row>
    <row r="2937" spans="1:62" s="23" customFormat="1">
      <c r="A2937" s="24"/>
      <c r="BJ2937" s="24"/>
    </row>
    <row r="2938" spans="1:62" s="23" customFormat="1">
      <c r="A2938" s="24"/>
      <c r="BJ2938" s="24"/>
    </row>
    <row r="2939" spans="1:62" s="23" customFormat="1">
      <c r="A2939" s="24"/>
      <c r="BJ2939" s="24"/>
    </row>
    <row r="2940" spans="1:62" s="23" customFormat="1">
      <c r="A2940" s="24"/>
      <c r="BJ2940" s="24"/>
    </row>
    <row r="2941" spans="1:62" s="23" customFormat="1">
      <c r="A2941" s="24"/>
      <c r="BJ2941" s="24"/>
    </row>
    <row r="2942" spans="1:62" s="23" customFormat="1">
      <c r="A2942" s="24"/>
      <c r="BJ2942" s="24"/>
    </row>
    <row r="2943" spans="1:62" s="23" customFormat="1">
      <c r="A2943" s="24"/>
      <c r="BJ2943" s="24"/>
    </row>
    <row r="2944" spans="1:62" s="23" customFormat="1">
      <c r="A2944" s="24"/>
      <c r="BJ2944" s="24"/>
    </row>
    <row r="2945" spans="1:62" s="23" customFormat="1">
      <c r="A2945" s="24"/>
      <c r="BJ2945" s="24"/>
    </row>
    <row r="2946" spans="1:62" s="23" customFormat="1">
      <c r="A2946" s="24"/>
      <c r="BJ2946" s="24"/>
    </row>
    <row r="2947" spans="1:62" s="23" customFormat="1">
      <c r="A2947" s="24"/>
      <c r="BJ2947" s="24"/>
    </row>
    <row r="2948" spans="1:62" s="23" customFormat="1">
      <c r="A2948" s="24"/>
      <c r="BJ2948" s="24"/>
    </row>
    <row r="2949" spans="1:62" s="23" customFormat="1">
      <c r="A2949" s="24"/>
      <c r="BJ2949" s="24"/>
    </row>
    <row r="2950" spans="1:62" s="23" customFormat="1">
      <c r="A2950" s="24"/>
      <c r="BJ2950" s="24"/>
    </row>
    <row r="2951" spans="1:62" s="23" customFormat="1">
      <c r="A2951" s="24"/>
      <c r="BJ2951" s="24"/>
    </row>
    <row r="2952" spans="1:62" s="23" customFormat="1">
      <c r="A2952" s="24"/>
      <c r="BJ2952" s="24"/>
    </row>
    <row r="2953" spans="1:62" s="23" customFormat="1">
      <c r="A2953" s="24"/>
      <c r="BJ2953" s="24"/>
    </row>
    <row r="2954" spans="1:62" s="23" customFormat="1">
      <c r="A2954" s="24"/>
      <c r="BJ2954" s="24"/>
    </row>
    <row r="2955" spans="1:62" s="23" customFormat="1">
      <c r="A2955" s="24"/>
      <c r="BJ2955" s="24"/>
    </row>
    <row r="2956" spans="1:62" s="23" customFormat="1">
      <c r="A2956" s="24"/>
      <c r="BJ2956" s="24"/>
    </row>
    <row r="2957" spans="1:62" s="23" customFormat="1">
      <c r="A2957" s="24"/>
      <c r="BJ2957" s="24"/>
    </row>
    <row r="2958" spans="1:62" s="23" customFormat="1">
      <c r="A2958" s="24"/>
      <c r="BJ2958" s="24"/>
    </row>
    <row r="2959" spans="1:62" s="23" customFormat="1">
      <c r="A2959" s="24"/>
      <c r="BJ2959" s="24"/>
    </row>
    <row r="2960" spans="1:62" s="23" customFormat="1">
      <c r="A2960" s="24"/>
      <c r="BJ2960" s="24"/>
    </row>
    <row r="2961" spans="1:62" s="23" customFormat="1">
      <c r="A2961" s="24"/>
      <c r="BJ2961" s="24"/>
    </row>
    <row r="2962" spans="1:62" s="23" customFormat="1">
      <c r="A2962" s="24"/>
      <c r="BJ2962" s="24"/>
    </row>
    <row r="2963" spans="1:62" s="23" customFormat="1">
      <c r="A2963" s="24"/>
      <c r="BJ2963" s="24"/>
    </row>
    <row r="2964" spans="1:62" s="23" customFormat="1">
      <c r="A2964" s="24"/>
      <c r="BJ2964" s="24"/>
    </row>
    <row r="2965" spans="1:62" s="23" customFormat="1">
      <c r="A2965" s="24"/>
      <c r="BJ2965" s="24"/>
    </row>
    <row r="2966" spans="1:62" s="23" customFormat="1">
      <c r="A2966" s="24"/>
      <c r="BJ2966" s="24"/>
    </row>
    <row r="2967" spans="1:62" s="23" customFormat="1">
      <c r="A2967" s="24"/>
      <c r="BJ2967" s="24"/>
    </row>
    <row r="2968" spans="1:62" s="23" customFormat="1">
      <c r="A2968" s="24"/>
      <c r="BJ2968" s="24"/>
    </row>
    <row r="2969" spans="1:62" s="23" customFormat="1">
      <c r="A2969" s="24"/>
      <c r="BJ2969" s="24"/>
    </row>
    <row r="2970" spans="1:62" s="23" customFormat="1">
      <c r="A2970" s="24"/>
      <c r="BJ2970" s="24"/>
    </row>
    <row r="2971" spans="1:62" s="23" customFormat="1">
      <c r="A2971" s="24"/>
      <c r="BJ2971" s="24"/>
    </row>
    <row r="2972" spans="1:62" s="23" customFormat="1">
      <c r="A2972" s="24"/>
      <c r="BJ2972" s="24"/>
    </row>
    <row r="2973" spans="1:62" s="23" customFormat="1">
      <c r="A2973" s="24"/>
      <c r="BJ2973" s="24"/>
    </row>
    <row r="2974" spans="1:62" s="23" customFormat="1">
      <c r="A2974" s="24"/>
      <c r="BJ2974" s="24"/>
    </row>
    <row r="2975" spans="1:62" s="23" customFormat="1">
      <c r="A2975" s="24"/>
      <c r="BJ2975" s="24"/>
    </row>
    <row r="2976" spans="1:62" s="23" customFormat="1">
      <c r="A2976" s="24"/>
      <c r="BJ2976" s="24"/>
    </row>
    <row r="2977" spans="1:62" s="23" customFormat="1">
      <c r="A2977" s="24"/>
      <c r="BJ2977" s="24"/>
    </row>
    <row r="2978" spans="1:62" s="23" customFormat="1">
      <c r="A2978" s="24"/>
      <c r="BJ2978" s="24"/>
    </row>
    <row r="2979" spans="1:62" s="23" customFormat="1">
      <c r="A2979" s="24"/>
      <c r="BJ2979" s="24"/>
    </row>
    <row r="2980" spans="1:62" s="23" customFormat="1">
      <c r="A2980" s="24"/>
      <c r="BJ2980" s="24"/>
    </row>
    <row r="2981" spans="1:62" s="23" customFormat="1">
      <c r="A2981" s="24"/>
      <c r="BJ2981" s="24"/>
    </row>
    <row r="2982" spans="1:62" s="23" customFormat="1">
      <c r="A2982" s="24"/>
      <c r="BJ2982" s="24"/>
    </row>
    <row r="2983" spans="1:62" s="23" customFormat="1">
      <c r="A2983" s="24"/>
      <c r="BJ2983" s="24"/>
    </row>
    <row r="2984" spans="1:62" s="23" customFormat="1">
      <c r="A2984" s="24"/>
      <c r="BJ2984" s="24"/>
    </row>
    <row r="2985" spans="1:62" s="23" customFormat="1">
      <c r="A2985" s="24"/>
      <c r="BJ2985" s="24"/>
    </row>
    <row r="2986" spans="1:62" s="23" customFormat="1">
      <c r="A2986" s="24"/>
      <c r="BJ2986" s="24"/>
    </row>
    <row r="2987" spans="1:62" s="23" customFormat="1">
      <c r="A2987" s="24"/>
      <c r="BJ2987" s="24"/>
    </row>
    <row r="2988" spans="1:62" s="23" customFormat="1">
      <c r="A2988" s="24"/>
      <c r="BJ2988" s="24"/>
    </row>
    <row r="2989" spans="1:62" s="23" customFormat="1">
      <c r="A2989" s="24"/>
      <c r="BJ2989" s="24"/>
    </row>
    <row r="2990" spans="1:62" s="23" customFormat="1">
      <c r="A2990" s="24"/>
      <c r="BJ2990" s="24"/>
    </row>
    <row r="2991" spans="1:62" s="23" customFormat="1">
      <c r="A2991" s="24"/>
      <c r="BJ2991" s="24"/>
    </row>
    <row r="2992" spans="1:62" s="23" customFormat="1">
      <c r="A2992" s="24"/>
      <c r="BJ2992" s="24"/>
    </row>
    <row r="2993" spans="1:62" s="23" customFormat="1">
      <c r="A2993" s="24"/>
      <c r="BJ2993" s="24"/>
    </row>
    <row r="2994" spans="1:62" s="23" customFormat="1">
      <c r="A2994" s="24"/>
      <c r="BJ2994" s="24"/>
    </row>
    <row r="2995" spans="1:62" s="23" customFormat="1">
      <c r="A2995" s="24"/>
      <c r="BJ2995" s="24"/>
    </row>
    <row r="2996" spans="1:62" s="23" customFormat="1">
      <c r="A2996" s="24"/>
      <c r="BJ2996" s="24"/>
    </row>
    <row r="2997" spans="1:62" s="23" customFormat="1">
      <c r="A2997" s="24"/>
      <c r="BJ2997" s="24"/>
    </row>
    <row r="2998" spans="1:62" s="23" customFormat="1">
      <c r="A2998" s="24"/>
      <c r="BJ2998" s="24"/>
    </row>
    <row r="2999" spans="1:62" s="23" customFormat="1">
      <c r="A2999" s="24"/>
      <c r="BJ2999" s="24"/>
    </row>
    <row r="3000" spans="1:62" s="23" customFormat="1">
      <c r="A3000" s="24"/>
      <c r="BJ3000" s="24"/>
    </row>
    <row r="3001" spans="1:62" s="23" customFormat="1">
      <c r="A3001" s="24"/>
      <c r="BJ3001" s="24"/>
    </row>
    <row r="3002" spans="1:62" s="23" customFormat="1">
      <c r="A3002" s="24"/>
      <c r="BJ3002" s="24"/>
    </row>
    <row r="3003" spans="1:62" s="23" customFormat="1">
      <c r="A3003" s="24"/>
      <c r="BJ3003" s="24"/>
    </row>
    <row r="3004" spans="1:62" s="23" customFormat="1">
      <c r="A3004" s="24"/>
      <c r="BJ3004" s="24"/>
    </row>
    <row r="3005" spans="1:62" s="23" customFormat="1">
      <c r="A3005" s="24"/>
      <c r="BJ3005" s="24"/>
    </row>
    <row r="3006" spans="1:62" s="23" customFormat="1">
      <c r="A3006" s="24"/>
      <c r="BJ3006" s="24"/>
    </row>
    <row r="3007" spans="1:62" s="23" customFormat="1">
      <c r="A3007" s="24"/>
      <c r="BJ3007" s="24"/>
    </row>
    <row r="3008" spans="1:62" s="23" customFormat="1">
      <c r="A3008" s="24"/>
      <c r="BJ3008" s="24"/>
    </row>
    <row r="3009" spans="1:62" s="23" customFormat="1">
      <c r="A3009" s="24"/>
      <c r="BJ3009" s="24"/>
    </row>
    <row r="3010" spans="1:62" s="23" customFormat="1">
      <c r="A3010" s="24"/>
      <c r="BJ3010" s="24"/>
    </row>
    <row r="3011" spans="1:62" s="23" customFormat="1">
      <c r="A3011" s="24"/>
      <c r="BJ3011" s="24"/>
    </row>
    <row r="3012" spans="1:62" s="23" customFormat="1">
      <c r="A3012" s="24"/>
      <c r="BJ3012" s="24"/>
    </row>
    <row r="3013" spans="1:62" s="23" customFormat="1">
      <c r="A3013" s="24"/>
      <c r="BJ3013" s="24"/>
    </row>
    <row r="3014" spans="1:62" s="23" customFormat="1">
      <c r="A3014" s="24"/>
      <c r="BJ3014" s="24"/>
    </row>
    <row r="3015" spans="1:62" s="23" customFormat="1">
      <c r="A3015" s="24"/>
      <c r="BJ3015" s="24"/>
    </row>
    <row r="3016" spans="1:62" s="23" customFormat="1">
      <c r="A3016" s="24"/>
      <c r="BJ3016" s="24"/>
    </row>
    <row r="3017" spans="1:62" s="23" customFormat="1">
      <c r="A3017" s="24"/>
      <c r="BJ3017" s="24"/>
    </row>
    <row r="3018" spans="1:62" s="23" customFormat="1">
      <c r="A3018" s="24"/>
      <c r="BJ3018" s="24"/>
    </row>
    <row r="3019" spans="1:62" s="23" customFormat="1">
      <c r="A3019" s="24"/>
      <c r="BJ3019" s="24"/>
    </row>
    <row r="3020" spans="1:62" s="23" customFormat="1">
      <c r="A3020" s="24"/>
      <c r="BJ3020" s="24"/>
    </row>
    <row r="3021" spans="1:62" s="23" customFormat="1">
      <c r="A3021" s="24"/>
      <c r="BJ3021" s="24"/>
    </row>
    <row r="3022" spans="1:62" s="23" customFormat="1">
      <c r="A3022" s="24"/>
      <c r="BJ3022" s="24"/>
    </row>
    <row r="3023" spans="1:62" s="23" customFormat="1">
      <c r="A3023" s="24"/>
      <c r="BJ3023" s="24"/>
    </row>
    <row r="3024" spans="1:62" s="23" customFormat="1">
      <c r="A3024" s="24"/>
      <c r="BJ3024" s="24"/>
    </row>
    <row r="3025" spans="1:62" s="23" customFormat="1">
      <c r="A3025" s="24"/>
      <c r="BJ3025" s="24"/>
    </row>
    <row r="3026" spans="1:62" s="23" customFormat="1">
      <c r="A3026" s="24"/>
      <c r="BJ3026" s="24"/>
    </row>
    <row r="3027" spans="1:62" s="23" customFormat="1">
      <c r="A3027" s="24"/>
      <c r="BJ3027" s="24"/>
    </row>
    <row r="3028" spans="1:62" s="23" customFormat="1">
      <c r="A3028" s="24"/>
      <c r="BJ3028" s="24"/>
    </row>
    <row r="3029" spans="1:62" s="23" customFormat="1">
      <c r="A3029" s="24"/>
      <c r="BJ3029" s="24"/>
    </row>
    <row r="3030" spans="1:62" s="23" customFormat="1">
      <c r="A3030" s="24"/>
      <c r="BJ3030" s="24"/>
    </row>
    <row r="3031" spans="1:62" s="23" customFormat="1">
      <c r="A3031" s="24"/>
      <c r="BJ3031" s="24"/>
    </row>
    <row r="3032" spans="1:62" s="23" customFormat="1">
      <c r="A3032" s="24"/>
      <c r="BJ3032" s="24"/>
    </row>
    <row r="3033" spans="1:62" s="23" customFormat="1">
      <c r="A3033" s="24"/>
      <c r="BJ3033" s="24"/>
    </row>
    <row r="3034" spans="1:62" s="23" customFormat="1">
      <c r="A3034" s="24"/>
      <c r="BJ3034" s="24"/>
    </row>
    <row r="3035" spans="1:62" s="23" customFormat="1">
      <c r="A3035" s="24"/>
      <c r="BJ3035" s="24"/>
    </row>
    <row r="3036" spans="1:62" s="23" customFormat="1">
      <c r="A3036" s="24"/>
      <c r="BJ3036" s="24"/>
    </row>
    <row r="3037" spans="1:62" s="23" customFormat="1">
      <c r="A3037" s="24"/>
      <c r="BJ3037" s="24"/>
    </row>
    <row r="3038" spans="1:62" s="23" customFormat="1">
      <c r="A3038" s="24"/>
      <c r="BJ3038" s="24"/>
    </row>
    <row r="3039" spans="1:62" s="23" customFormat="1">
      <c r="A3039" s="24"/>
      <c r="BJ3039" s="24"/>
    </row>
    <row r="3040" spans="1:62" s="23" customFormat="1">
      <c r="A3040" s="24"/>
      <c r="BJ3040" s="24"/>
    </row>
    <row r="3041" spans="1:62" s="23" customFormat="1">
      <c r="A3041" s="24"/>
      <c r="BJ3041" s="24"/>
    </row>
    <row r="3042" spans="1:62" s="23" customFormat="1">
      <c r="A3042" s="24"/>
      <c r="BJ3042" s="24"/>
    </row>
    <row r="3043" spans="1:62" s="23" customFormat="1">
      <c r="A3043" s="24"/>
      <c r="BJ3043" s="24"/>
    </row>
    <row r="3044" spans="1:62" s="23" customFormat="1">
      <c r="A3044" s="24"/>
      <c r="BJ3044" s="24"/>
    </row>
    <row r="3045" spans="1:62" s="23" customFormat="1">
      <c r="A3045" s="24"/>
      <c r="BJ3045" s="24"/>
    </row>
    <row r="3046" spans="1:62" s="23" customFormat="1">
      <c r="A3046" s="24"/>
      <c r="BJ3046" s="24"/>
    </row>
    <row r="3047" spans="1:62" s="23" customFormat="1">
      <c r="A3047" s="24"/>
      <c r="BJ3047" s="24"/>
    </row>
    <row r="3048" spans="1:62" s="23" customFormat="1">
      <c r="A3048" s="24"/>
      <c r="BJ3048" s="24"/>
    </row>
    <row r="3049" spans="1:62" s="23" customFormat="1">
      <c r="A3049" s="24"/>
      <c r="BJ3049" s="24"/>
    </row>
    <row r="3050" spans="1:62" s="23" customFormat="1">
      <c r="A3050" s="24"/>
      <c r="BJ3050" s="24"/>
    </row>
    <row r="3051" spans="1:62" s="23" customFormat="1">
      <c r="A3051" s="24"/>
      <c r="BJ3051" s="24"/>
    </row>
    <row r="3052" spans="1:62" s="23" customFormat="1">
      <c r="A3052" s="24"/>
      <c r="BJ3052" s="24"/>
    </row>
    <row r="3053" spans="1:62" s="23" customFormat="1">
      <c r="A3053" s="24"/>
      <c r="BJ3053" s="24"/>
    </row>
    <row r="3054" spans="1:62" s="23" customFormat="1">
      <c r="A3054" s="24"/>
      <c r="BJ3054" s="24"/>
    </row>
    <row r="3055" spans="1:62" s="23" customFormat="1">
      <c r="A3055" s="24"/>
      <c r="BJ3055" s="24"/>
    </row>
    <row r="3056" spans="1:62" s="23" customFormat="1">
      <c r="A3056" s="24"/>
      <c r="BJ3056" s="24"/>
    </row>
    <row r="3057" spans="1:62" s="23" customFormat="1">
      <c r="A3057" s="24"/>
      <c r="BJ3057" s="24"/>
    </row>
    <row r="3058" spans="1:62" s="23" customFormat="1">
      <c r="A3058" s="24"/>
      <c r="BJ3058" s="24"/>
    </row>
    <row r="3059" spans="1:62" s="23" customFormat="1">
      <c r="A3059" s="24"/>
      <c r="BJ3059" s="24"/>
    </row>
    <row r="3060" spans="1:62" s="23" customFormat="1">
      <c r="A3060" s="24"/>
      <c r="BJ3060" s="24"/>
    </row>
    <row r="3061" spans="1:62" s="23" customFormat="1">
      <c r="A3061" s="24"/>
      <c r="BJ3061" s="24"/>
    </row>
    <row r="3062" spans="1:62" s="23" customFormat="1">
      <c r="A3062" s="24"/>
      <c r="BJ3062" s="24"/>
    </row>
    <row r="3063" spans="1:62" s="23" customFormat="1">
      <c r="A3063" s="24"/>
      <c r="BJ3063" s="24"/>
    </row>
    <row r="3064" spans="1:62" s="23" customFormat="1">
      <c r="A3064" s="24"/>
      <c r="BJ3064" s="24"/>
    </row>
    <row r="3065" spans="1:62" s="23" customFormat="1">
      <c r="A3065" s="24"/>
      <c r="BJ3065" s="24"/>
    </row>
    <row r="3066" spans="1:62" s="23" customFormat="1">
      <c r="A3066" s="24"/>
      <c r="BJ3066" s="24"/>
    </row>
    <row r="3067" spans="1:62" s="23" customFormat="1">
      <c r="A3067" s="24"/>
      <c r="BJ3067" s="24"/>
    </row>
    <row r="3068" spans="1:62" s="23" customFormat="1">
      <c r="A3068" s="24"/>
      <c r="BJ3068" s="24"/>
    </row>
    <row r="3069" spans="1:62" s="23" customFormat="1">
      <c r="A3069" s="24"/>
      <c r="BJ3069" s="24"/>
    </row>
    <row r="3070" spans="1:62" s="23" customFormat="1">
      <c r="A3070" s="24"/>
      <c r="BJ3070" s="24"/>
    </row>
    <row r="3071" spans="1:62" s="23" customFormat="1">
      <c r="A3071" s="24"/>
      <c r="BJ3071" s="24"/>
    </row>
    <row r="3072" spans="1:62" s="23" customFormat="1">
      <c r="A3072" s="24"/>
      <c r="BJ3072" s="24"/>
    </row>
    <row r="3073" spans="1:62" s="23" customFormat="1">
      <c r="A3073" s="24"/>
      <c r="BJ3073" s="24"/>
    </row>
    <row r="3074" spans="1:62" s="23" customFormat="1">
      <c r="A3074" s="24"/>
      <c r="BJ3074" s="24"/>
    </row>
    <row r="3075" spans="1:62" s="23" customFormat="1">
      <c r="A3075" s="24"/>
      <c r="BJ3075" s="24"/>
    </row>
    <row r="3076" spans="1:62" s="23" customFormat="1">
      <c r="A3076" s="24"/>
      <c r="BJ3076" s="24"/>
    </row>
    <row r="3077" spans="1:62" s="23" customFormat="1">
      <c r="A3077" s="24"/>
      <c r="BJ3077" s="24"/>
    </row>
    <row r="3078" spans="1:62" s="23" customFormat="1">
      <c r="A3078" s="24"/>
      <c r="BJ3078" s="24"/>
    </row>
    <row r="3079" spans="1:62" s="23" customFormat="1">
      <c r="A3079" s="24"/>
      <c r="BJ3079" s="24"/>
    </row>
    <row r="3080" spans="1:62" s="23" customFormat="1">
      <c r="A3080" s="24"/>
      <c r="BJ3080" s="24"/>
    </row>
    <row r="3081" spans="1:62" s="23" customFormat="1">
      <c r="A3081" s="24"/>
      <c r="BJ3081" s="24"/>
    </row>
    <row r="3082" spans="1:62" s="23" customFormat="1">
      <c r="A3082" s="24"/>
      <c r="BJ3082" s="24"/>
    </row>
    <row r="3083" spans="1:62" s="23" customFormat="1">
      <c r="A3083" s="24"/>
      <c r="BJ3083" s="24"/>
    </row>
    <row r="3084" spans="1:62" s="23" customFormat="1">
      <c r="A3084" s="24"/>
      <c r="BJ3084" s="24"/>
    </row>
    <row r="3085" spans="1:62" s="23" customFormat="1">
      <c r="A3085" s="24"/>
      <c r="BJ3085" s="24"/>
    </row>
    <row r="3086" spans="1:62" s="23" customFormat="1">
      <c r="A3086" s="24"/>
      <c r="BJ3086" s="24"/>
    </row>
    <row r="3087" spans="1:62" s="23" customFormat="1">
      <c r="A3087" s="24"/>
      <c r="BJ3087" s="24"/>
    </row>
    <row r="3088" spans="1:62" s="23" customFormat="1">
      <c r="A3088" s="24"/>
      <c r="BJ3088" s="24"/>
    </row>
    <row r="3089" spans="1:62" s="23" customFormat="1">
      <c r="A3089" s="24"/>
      <c r="BJ3089" s="24"/>
    </row>
    <row r="3090" spans="1:62" s="23" customFormat="1">
      <c r="A3090" s="24"/>
      <c r="BJ3090" s="24"/>
    </row>
    <row r="3091" spans="1:62" s="23" customFormat="1">
      <c r="A3091" s="24"/>
      <c r="BJ3091" s="24"/>
    </row>
    <row r="3092" spans="1:62" s="23" customFormat="1">
      <c r="A3092" s="24"/>
      <c r="BJ3092" s="24"/>
    </row>
    <row r="3093" spans="1:62" s="23" customFormat="1">
      <c r="A3093" s="24"/>
      <c r="BJ3093" s="24"/>
    </row>
    <row r="3094" spans="1:62" s="23" customFormat="1">
      <c r="A3094" s="24"/>
      <c r="BJ3094" s="24"/>
    </row>
    <row r="3095" spans="1:62" s="23" customFormat="1">
      <c r="A3095" s="24"/>
      <c r="BJ3095" s="24"/>
    </row>
    <row r="3096" spans="1:62" s="23" customFormat="1">
      <c r="A3096" s="24"/>
      <c r="BJ3096" s="24"/>
    </row>
    <row r="3097" spans="1:62" s="23" customFormat="1">
      <c r="A3097" s="24"/>
      <c r="BJ3097" s="24"/>
    </row>
    <row r="3098" spans="1:62" s="23" customFormat="1">
      <c r="A3098" s="24"/>
      <c r="BJ3098" s="24"/>
    </row>
    <row r="3099" spans="1:62" s="23" customFormat="1">
      <c r="A3099" s="24"/>
      <c r="BJ3099" s="24"/>
    </row>
    <row r="3100" spans="1:62" s="23" customFormat="1">
      <c r="A3100" s="24"/>
      <c r="BJ3100" s="24"/>
    </row>
    <row r="3101" spans="1:62" s="23" customFormat="1">
      <c r="A3101" s="24"/>
      <c r="BJ3101" s="24"/>
    </row>
    <row r="3102" spans="1:62" s="23" customFormat="1">
      <c r="A3102" s="24"/>
      <c r="BJ3102" s="24"/>
    </row>
    <row r="3103" spans="1:62" s="23" customFormat="1">
      <c r="A3103" s="24"/>
      <c r="BJ3103" s="24"/>
    </row>
    <row r="3104" spans="1:62" s="23" customFormat="1">
      <c r="A3104" s="24"/>
      <c r="BJ3104" s="24"/>
    </row>
    <row r="3105" spans="1:62" s="23" customFormat="1">
      <c r="A3105" s="24"/>
      <c r="BJ3105" s="24"/>
    </row>
    <row r="3106" spans="1:62" s="23" customFormat="1">
      <c r="A3106" s="24"/>
      <c r="BJ3106" s="24"/>
    </row>
    <row r="3107" spans="1:62" s="23" customFormat="1">
      <c r="A3107" s="24"/>
      <c r="BJ3107" s="24"/>
    </row>
    <row r="3108" spans="1:62" s="23" customFormat="1">
      <c r="A3108" s="24"/>
      <c r="BJ3108" s="24"/>
    </row>
    <row r="3109" spans="1:62" s="23" customFormat="1">
      <c r="A3109" s="24"/>
      <c r="BJ3109" s="24"/>
    </row>
    <row r="3110" spans="1:62" s="23" customFormat="1">
      <c r="A3110" s="24"/>
      <c r="BJ3110" s="24"/>
    </row>
    <row r="3111" spans="1:62" s="23" customFormat="1">
      <c r="A3111" s="24"/>
      <c r="BJ3111" s="24"/>
    </row>
    <row r="3112" spans="1:62" s="23" customFormat="1">
      <c r="A3112" s="24"/>
      <c r="BJ3112" s="24"/>
    </row>
    <row r="3113" spans="1:62" s="23" customFormat="1">
      <c r="A3113" s="24"/>
      <c r="BJ3113" s="24"/>
    </row>
    <row r="3114" spans="1:62" s="23" customFormat="1">
      <c r="A3114" s="24"/>
      <c r="BJ3114" s="24"/>
    </row>
    <row r="3115" spans="1:62" s="23" customFormat="1">
      <c r="A3115" s="24"/>
      <c r="BJ3115" s="24"/>
    </row>
    <row r="3116" spans="1:62" s="23" customFormat="1">
      <c r="A3116" s="24"/>
      <c r="BJ3116" s="24"/>
    </row>
    <row r="3117" spans="1:62" s="23" customFormat="1">
      <c r="A3117" s="24"/>
      <c r="BJ3117" s="24"/>
    </row>
    <row r="3118" spans="1:62" s="23" customFormat="1">
      <c r="A3118" s="24"/>
      <c r="BJ3118" s="24"/>
    </row>
    <row r="3119" spans="1:62" s="23" customFormat="1">
      <c r="A3119" s="24"/>
      <c r="BJ3119" s="24"/>
    </row>
    <row r="3120" spans="1:62" s="23" customFormat="1">
      <c r="A3120" s="24"/>
      <c r="BJ3120" s="24"/>
    </row>
    <row r="3121" spans="1:62" s="23" customFormat="1">
      <c r="A3121" s="24"/>
      <c r="BJ3121" s="24"/>
    </row>
    <row r="3122" spans="1:62" s="23" customFormat="1">
      <c r="A3122" s="24"/>
      <c r="BJ3122" s="24"/>
    </row>
    <row r="3123" spans="1:62" s="23" customFormat="1">
      <c r="A3123" s="24"/>
      <c r="BJ3123" s="24"/>
    </row>
    <row r="3124" spans="1:62" s="23" customFormat="1">
      <c r="A3124" s="24"/>
      <c r="BJ3124" s="24"/>
    </row>
    <row r="3125" spans="1:62" s="23" customFormat="1">
      <c r="A3125" s="24"/>
      <c r="BJ3125" s="24"/>
    </row>
    <row r="3126" spans="1:62" s="23" customFormat="1">
      <c r="A3126" s="24"/>
      <c r="BJ3126" s="24"/>
    </row>
    <row r="3127" spans="1:62" s="23" customFormat="1">
      <c r="A3127" s="24"/>
      <c r="BJ3127" s="24"/>
    </row>
    <row r="3128" spans="1:62" s="23" customFormat="1">
      <c r="A3128" s="24"/>
      <c r="BJ3128" s="24"/>
    </row>
    <row r="3129" spans="1:62" s="23" customFormat="1">
      <c r="A3129" s="24"/>
      <c r="BJ3129" s="24"/>
    </row>
    <row r="3130" spans="1:62" s="23" customFormat="1">
      <c r="A3130" s="24"/>
      <c r="BJ3130" s="24"/>
    </row>
    <row r="3131" spans="1:62" s="23" customFormat="1">
      <c r="A3131" s="24"/>
      <c r="BJ3131" s="24"/>
    </row>
    <row r="3132" spans="1:62" s="23" customFormat="1">
      <c r="A3132" s="24"/>
      <c r="BJ3132" s="24"/>
    </row>
    <row r="3133" spans="1:62" s="23" customFormat="1">
      <c r="A3133" s="24"/>
      <c r="BJ3133" s="24"/>
    </row>
    <row r="3134" spans="1:62" s="23" customFormat="1">
      <c r="A3134" s="24"/>
      <c r="BJ3134" s="24"/>
    </row>
    <row r="3135" spans="1:62" s="23" customFormat="1">
      <c r="A3135" s="24"/>
      <c r="BJ3135" s="24"/>
    </row>
    <row r="3136" spans="1:62" s="23" customFormat="1">
      <c r="A3136" s="24"/>
      <c r="BJ3136" s="24"/>
    </row>
    <row r="3137" spans="1:62" s="23" customFormat="1">
      <c r="A3137" s="24"/>
      <c r="BJ3137" s="24"/>
    </row>
    <row r="3138" spans="1:62" s="23" customFormat="1">
      <c r="A3138" s="24"/>
      <c r="BJ3138" s="24"/>
    </row>
    <row r="3139" spans="1:62" s="23" customFormat="1">
      <c r="A3139" s="24"/>
      <c r="BJ3139" s="24"/>
    </row>
    <row r="3140" spans="1:62" s="23" customFormat="1">
      <c r="A3140" s="24"/>
      <c r="BJ3140" s="24"/>
    </row>
    <row r="3141" spans="1:62" s="23" customFormat="1">
      <c r="A3141" s="24"/>
      <c r="BJ3141" s="24"/>
    </row>
    <row r="3142" spans="1:62" s="23" customFormat="1">
      <c r="A3142" s="24"/>
      <c r="BJ3142" s="24"/>
    </row>
    <row r="3143" spans="1:62" s="23" customFormat="1">
      <c r="A3143" s="24"/>
      <c r="BJ3143" s="24"/>
    </row>
    <row r="3144" spans="1:62" s="23" customFormat="1">
      <c r="A3144" s="24"/>
      <c r="BJ3144" s="24"/>
    </row>
    <row r="3145" spans="1:62" s="23" customFormat="1">
      <c r="A3145" s="24"/>
      <c r="BJ3145" s="24"/>
    </row>
    <row r="3146" spans="1:62" s="23" customFormat="1">
      <c r="A3146" s="24"/>
      <c r="BJ3146" s="24"/>
    </row>
    <row r="3147" spans="1:62" s="23" customFormat="1">
      <c r="A3147" s="24"/>
      <c r="BJ3147" s="24"/>
    </row>
    <row r="3148" spans="1:62" s="23" customFormat="1">
      <c r="A3148" s="24"/>
      <c r="BJ3148" s="24"/>
    </row>
    <row r="3149" spans="1:62" s="23" customFormat="1">
      <c r="A3149" s="24"/>
      <c r="BJ3149" s="24"/>
    </row>
    <row r="3150" spans="1:62" s="23" customFormat="1">
      <c r="A3150" s="24"/>
      <c r="BJ3150" s="24"/>
    </row>
    <row r="3151" spans="1:62" s="23" customFormat="1">
      <c r="A3151" s="24"/>
      <c r="BJ3151" s="24"/>
    </row>
    <row r="3152" spans="1:62" s="23" customFormat="1">
      <c r="A3152" s="24"/>
      <c r="BJ3152" s="24"/>
    </row>
    <row r="3153" spans="1:62" s="23" customFormat="1">
      <c r="A3153" s="24"/>
      <c r="BJ3153" s="24"/>
    </row>
    <row r="3154" spans="1:62" s="23" customFormat="1">
      <c r="A3154" s="24"/>
      <c r="BJ3154" s="24"/>
    </row>
    <row r="3155" spans="1:62" s="23" customFormat="1">
      <c r="A3155" s="24"/>
      <c r="BJ3155" s="24"/>
    </row>
    <row r="3156" spans="1:62" s="23" customFormat="1">
      <c r="A3156" s="24"/>
      <c r="BJ3156" s="24"/>
    </row>
    <row r="3157" spans="1:62" s="23" customFormat="1">
      <c r="A3157" s="24"/>
      <c r="BJ3157" s="24"/>
    </row>
    <row r="3158" spans="1:62" s="23" customFormat="1">
      <c r="A3158" s="24"/>
      <c r="BJ3158" s="24"/>
    </row>
    <row r="3159" spans="1:62" s="23" customFormat="1">
      <c r="A3159" s="24"/>
      <c r="BJ3159" s="24"/>
    </row>
    <row r="3160" spans="1:62" s="23" customFormat="1">
      <c r="A3160" s="24"/>
      <c r="BJ3160" s="24"/>
    </row>
    <row r="3161" spans="1:62" s="23" customFormat="1">
      <c r="A3161" s="24"/>
      <c r="BJ3161" s="24"/>
    </row>
    <row r="3162" spans="1:62" s="23" customFormat="1">
      <c r="A3162" s="24"/>
      <c r="BJ3162" s="24"/>
    </row>
    <row r="3163" spans="1:62" s="23" customFormat="1">
      <c r="A3163" s="24"/>
      <c r="BJ3163" s="24"/>
    </row>
    <row r="3164" spans="1:62" s="23" customFormat="1">
      <c r="A3164" s="24"/>
      <c r="BJ3164" s="24"/>
    </row>
    <row r="3165" spans="1:62" s="23" customFormat="1">
      <c r="A3165" s="24"/>
      <c r="BJ3165" s="24"/>
    </row>
    <row r="3166" spans="1:62" s="23" customFormat="1">
      <c r="A3166" s="24"/>
      <c r="BJ3166" s="24"/>
    </row>
    <row r="3167" spans="1:62" s="23" customFormat="1">
      <c r="A3167" s="24"/>
      <c r="BJ3167" s="24"/>
    </row>
    <row r="3168" spans="1:62" s="23" customFormat="1">
      <c r="A3168" s="24"/>
      <c r="BJ3168" s="24"/>
    </row>
    <row r="3169" spans="1:62" s="23" customFormat="1">
      <c r="A3169" s="24"/>
      <c r="BJ3169" s="24"/>
    </row>
    <row r="3170" spans="1:62" s="23" customFormat="1">
      <c r="A3170" s="24"/>
      <c r="BJ3170" s="24"/>
    </row>
    <row r="3171" spans="1:62" s="23" customFormat="1">
      <c r="A3171" s="24"/>
      <c r="BJ3171" s="24"/>
    </row>
    <row r="3172" spans="1:62" s="23" customFormat="1">
      <c r="A3172" s="24"/>
      <c r="BJ3172" s="24"/>
    </row>
    <row r="3173" spans="1:62" s="23" customFormat="1">
      <c r="A3173" s="24"/>
      <c r="BJ3173" s="24"/>
    </row>
    <row r="3174" spans="1:62" s="23" customFormat="1">
      <c r="A3174" s="24"/>
      <c r="BJ3174" s="24"/>
    </row>
    <row r="3175" spans="1:62" s="23" customFormat="1">
      <c r="A3175" s="24"/>
      <c r="BJ3175" s="24"/>
    </row>
    <row r="3176" spans="1:62" s="23" customFormat="1">
      <c r="A3176" s="24"/>
      <c r="BJ3176" s="24"/>
    </row>
    <row r="3177" spans="1:62" s="23" customFormat="1">
      <c r="A3177" s="24"/>
      <c r="BJ3177" s="24"/>
    </row>
    <row r="3178" spans="1:62" s="23" customFormat="1">
      <c r="A3178" s="24"/>
      <c r="BJ3178" s="24"/>
    </row>
    <row r="3179" spans="1:62" s="23" customFormat="1">
      <c r="A3179" s="24"/>
      <c r="BJ3179" s="24"/>
    </row>
    <row r="3180" spans="1:62" s="23" customFormat="1">
      <c r="A3180" s="24"/>
      <c r="BJ3180" s="24"/>
    </row>
    <row r="3181" spans="1:62" s="23" customFormat="1">
      <c r="A3181" s="24"/>
      <c r="BJ3181" s="24"/>
    </row>
    <row r="3182" spans="1:62" s="23" customFormat="1">
      <c r="A3182" s="24"/>
      <c r="BJ3182" s="24"/>
    </row>
    <row r="3183" spans="1:62" s="23" customFormat="1">
      <c r="A3183" s="24"/>
      <c r="BJ3183" s="24"/>
    </row>
    <row r="3184" spans="1:62" s="23" customFormat="1">
      <c r="A3184" s="24"/>
      <c r="BJ3184" s="24"/>
    </row>
    <row r="3185" spans="1:62" s="23" customFormat="1">
      <c r="A3185" s="24"/>
      <c r="BJ3185" s="24"/>
    </row>
    <row r="3186" spans="1:62" s="23" customFormat="1">
      <c r="A3186" s="24"/>
      <c r="BJ3186" s="24"/>
    </row>
    <row r="3187" spans="1:62" s="23" customFormat="1">
      <c r="A3187" s="24"/>
      <c r="BJ3187" s="24"/>
    </row>
    <row r="3188" spans="1:62" s="23" customFormat="1">
      <c r="A3188" s="24"/>
      <c r="BJ3188" s="24"/>
    </row>
    <row r="3189" spans="1:62" s="23" customFormat="1">
      <c r="A3189" s="24"/>
      <c r="BJ3189" s="24"/>
    </row>
    <row r="3190" spans="1:62" s="23" customFormat="1">
      <c r="A3190" s="24"/>
      <c r="BJ3190" s="24"/>
    </row>
    <row r="3191" spans="1:62" s="23" customFormat="1">
      <c r="A3191" s="24"/>
      <c r="BJ3191" s="24"/>
    </row>
    <row r="3192" spans="1:62" s="23" customFormat="1">
      <c r="A3192" s="24"/>
      <c r="BJ3192" s="24"/>
    </row>
    <row r="3193" spans="1:62" s="23" customFormat="1">
      <c r="A3193" s="24"/>
      <c r="BJ3193" s="24"/>
    </row>
    <row r="3194" spans="1:62" s="23" customFormat="1">
      <c r="A3194" s="24"/>
      <c r="BJ3194" s="24"/>
    </row>
    <row r="3195" spans="1:62" s="23" customFormat="1">
      <c r="A3195" s="24"/>
      <c r="BJ3195" s="24"/>
    </row>
    <row r="3196" spans="1:62" s="23" customFormat="1">
      <c r="A3196" s="24"/>
      <c r="BJ3196" s="24"/>
    </row>
    <row r="3197" spans="1:62" s="23" customFormat="1">
      <c r="A3197" s="24"/>
      <c r="BJ3197" s="24"/>
    </row>
    <row r="3198" spans="1:62" s="23" customFormat="1">
      <c r="A3198" s="24"/>
      <c r="BJ3198" s="24"/>
    </row>
    <row r="3199" spans="1:62" s="23" customFormat="1">
      <c r="A3199" s="24"/>
      <c r="BJ3199" s="24"/>
    </row>
    <row r="3200" spans="1:62" s="23" customFormat="1">
      <c r="A3200" s="24"/>
      <c r="BJ3200" s="24"/>
    </row>
    <row r="3201" spans="1:62" s="23" customFormat="1">
      <c r="A3201" s="24"/>
      <c r="BJ3201" s="24"/>
    </row>
    <row r="3202" spans="1:62" s="23" customFormat="1">
      <c r="A3202" s="24"/>
      <c r="BJ3202" s="24"/>
    </row>
    <row r="3203" spans="1:62" s="23" customFormat="1">
      <c r="A3203" s="24"/>
      <c r="BJ3203" s="24"/>
    </row>
    <row r="3204" spans="1:62" s="23" customFormat="1">
      <c r="A3204" s="24"/>
      <c r="BJ3204" s="24"/>
    </row>
    <row r="3205" spans="1:62" s="23" customFormat="1">
      <c r="A3205" s="24"/>
      <c r="BJ3205" s="24"/>
    </row>
    <row r="3206" spans="1:62" s="23" customFormat="1">
      <c r="A3206" s="24"/>
      <c r="BJ3206" s="24"/>
    </row>
    <row r="3207" spans="1:62" s="23" customFormat="1">
      <c r="A3207" s="24"/>
      <c r="BJ3207" s="24"/>
    </row>
    <row r="3208" spans="1:62" s="23" customFormat="1">
      <c r="A3208" s="24"/>
      <c r="BJ3208" s="24"/>
    </row>
    <row r="3209" spans="1:62" s="23" customFormat="1">
      <c r="A3209" s="24"/>
      <c r="BJ3209" s="24"/>
    </row>
    <row r="3210" spans="1:62" s="23" customFormat="1">
      <c r="A3210" s="24"/>
      <c r="BJ3210" s="24"/>
    </row>
    <row r="3211" spans="1:62" s="23" customFormat="1">
      <c r="A3211" s="24"/>
      <c r="BJ3211" s="24"/>
    </row>
    <row r="3212" spans="1:62" s="23" customFormat="1">
      <c r="A3212" s="24"/>
      <c r="BJ3212" s="24"/>
    </row>
    <row r="3213" spans="1:62" s="23" customFormat="1">
      <c r="A3213" s="24"/>
      <c r="BJ3213" s="24"/>
    </row>
    <row r="3214" spans="1:62" s="23" customFormat="1">
      <c r="A3214" s="24"/>
      <c r="BJ3214" s="24"/>
    </row>
    <row r="3215" spans="1:62" s="23" customFormat="1">
      <c r="A3215" s="24"/>
      <c r="BJ3215" s="24"/>
    </row>
    <row r="3216" spans="1:62" s="23" customFormat="1">
      <c r="A3216" s="24"/>
      <c r="BJ3216" s="24"/>
    </row>
    <row r="3217" spans="1:62" s="23" customFormat="1">
      <c r="A3217" s="24"/>
      <c r="BJ3217" s="24"/>
    </row>
    <row r="3218" spans="1:62" s="23" customFormat="1">
      <c r="A3218" s="24"/>
      <c r="BJ3218" s="24"/>
    </row>
    <row r="3219" spans="1:62" s="23" customFormat="1">
      <c r="A3219" s="24"/>
      <c r="BJ3219" s="24"/>
    </row>
    <row r="3220" spans="1:62" s="23" customFormat="1">
      <c r="A3220" s="24"/>
      <c r="BJ3220" s="24"/>
    </row>
    <row r="3221" spans="1:62" s="23" customFormat="1">
      <c r="A3221" s="24"/>
      <c r="BJ3221" s="24"/>
    </row>
    <row r="3222" spans="1:62" s="23" customFormat="1">
      <c r="A3222" s="24"/>
      <c r="BJ3222" s="24"/>
    </row>
    <row r="3223" spans="1:62" s="23" customFormat="1">
      <c r="A3223" s="24"/>
      <c r="BJ3223" s="24"/>
    </row>
    <row r="3224" spans="1:62" s="23" customFormat="1">
      <c r="A3224" s="24"/>
      <c r="BJ3224" s="24"/>
    </row>
    <row r="3225" spans="1:62" s="23" customFormat="1">
      <c r="A3225" s="24"/>
      <c r="BJ3225" s="24"/>
    </row>
    <row r="3226" spans="1:62" s="23" customFormat="1">
      <c r="A3226" s="24"/>
      <c r="BJ3226" s="24"/>
    </row>
    <row r="3227" spans="1:62" s="23" customFormat="1">
      <c r="A3227" s="24"/>
      <c r="BJ3227" s="24"/>
    </row>
    <row r="3228" spans="1:62" s="23" customFormat="1">
      <c r="A3228" s="24"/>
      <c r="BJ3228" s="24"/>
    </row>
    <row r="3229" spans="1:62" s="23" customFormat="1">
      <c r="A3229" s="24"/>
      <c r="BJ3229" s="24"/>
    </row>
    <row r="3230" spans="1:62" s="23" customFormat="1">
      <c r="A3230" s="24"/>
      <c r="BJ3230" s="24"/>
    </row>
    <row r="3231" spans="1:62" s="23" customFormat="1">
      <c r="A3231" s="24"/>
      <c r="BJ3231" s="24"/>
    </row>
    <row r="3232" spans="1:62" s="23" customFormat="1">
      <c r="A3232" s="24"/>
      <c r="BJ3232" s="24"/>
    </row>
    <row r="3233" spans="1:62" s="23" customFormat="1">
      <c r="A3233" s="24"/>
      <c r="BJ3233" s="24"/>
    </row>
    <row r="3234" spans="1:62" s="23" customFormat="1">
      <c r="A3234" s="24"/>
      <c r="BJ3234" s="24"/>
    </row>
    <row r="3235" spans="1:62" s="23" customFormat="1">
      <c r="A3235" s="24"/>
      <c r="BJ3235" s="24"/>
    </row>
    <row r="3236" spans="1:62" s="23" customFormat="1">
      <c r="A3236" s="24"/>
      <c r="BJ3236" s="24"/>
    </row>
    <row r="3237" spans="1:62" s="23" customFormat="1">
      <c r="A3237" s="24"/>
      <c r="BJ3237" s="24"/>
    </row>
    <row r="3238" spans="1:62" s="23" customFormat="1">
      <c r="A3238" s="24"/>
      <c r="BJ3238" s="24"/>
    </row>
    <row r="3239" spans="1:62" s="23" customFormat="1">
      <c r="A3239" s="24"/>
      <c r="BJ3239" s="24"/>
    </row>
    <row r="3240" spans="1:62" s="23" customFormat="1">
      <c r="A3240" s="24"/>
      <c r="BJ3240" s="24"/>
    </row>
    <row r="3241" spans="1:62" s="23" customFormat="1">
      <c r="A3241" s="24"/>
      <c r="BJ3241" s="24"/>
    </row>
    <row r="3242" spans="1:62" s="23" customFormat="1">
      <c r="A3242" s="24"/>
      <c r="BJ3242" s="24"/>
    </row>
    <row r="3243" spans="1:62" s="23" customFormat="1">
      <c r="A3243" s="24"/>
      <c r="BJ3243" s="24"/>
    </row>
    <row r="3244" spans="1:62" s="23" customFormat="1">
      <c r="A3244" s="24"/>
      <c r="BJ3244" s="24"/>
    </row>
    <row r="3245" spans="1:62" s="23" customFormat="1">
      <c r="A3245" s="24"/>
      <c r="BJ3245" s="24"/>
    </row>
    <row r="3246" spans="1:62" s="23" customFormat="1">
      <c r="A3246" s="24"/>
      <c r="BJ3246" s="24"/>
    </row>
    <row r="3247" spans="1:62" s="23" customFormat="1">
      <c r="A3247" s="24"/>
      <c r="BJ3247" s="24"/>
    </row>
    <row r="3248" spans="1:62" s="23" customFormat="1">
      <c r="A3248" s="24"/>
      <c r="BJ3248" s="24"/>
    </row>
    <row r="3249" spans="1:62" s="23" customFormat="1">
      <c r="A3249" s="24"/>
      <c r="BJ3249" s="24"/>
    </row>
    <row r="3250" spans="1:62" s="23" customFormat="1">
      <c r="A3250" s="24"/>
      <c r="BJ3250" s="24"/>
    </row>
    <row r="3251" spans="1:62" s="23" customFormat="1">
      <c r="A3251" s="24"/>
      <c r="BJ3251" s="24"/>
    </row>
    <row r="3252" spans="1:62" s="23" customFormat="1">
      <c r="A3252" s="24"/>
      <c r="BJ3252" s="24"/>
    </row>
    <row r="3253" spans="1:62" s="23" customFormat="1">
      <c r="A3253" s="24"/>
      <c r="BJ3253" s="24"/>
    </row>
    <row r="3254" spans="1:62" s="23" customFormat="1">
      <c r="A3254" s="24"/>
      <c r="BJ3254" s="24"/>
    </row>
    <row r="3255" spans="1:62" s="23" customFormat="1">
      <c r="A3255" s="24"/>
      <c r="BJ3255" s="24"/>
    </row>
    <row r="3256" spans="1:62" s="23" customFormat="1">
      <c r="A3256" s="24"/>
      <c r="BJ3256" s="24"/>
    </row>
    <row r="3257" spans="1:62" s="23" customFormat="1">
      <c r="A3257" s="24"/>
      <c r="BJ3257" s="24"/>
    </row>
    <row r="3258" spans="1:62" s="23" customFormat="1">
      <c r="A3258" s="24"/>
      <c r="BJ3258" s="24"/>
    </row>
    <row r="3259" spans="1:62" s="23" customFormat="1">
      <c r="A3259" s="24"/>
      <c r="BJ3259" s="24"/>
    </row>
    <row r="3260" spans="1:62" s="23" customFormat="1">
      <c r="A3260" s="24"/>
      <c r="BJ3260" s="24"/>
    </row>
    <row r="3261" spans="1:62" s="23" customFormat="1">
      <c r="A3261" s="24"/>
      <c r="BJ3261" s="24"/>
    </row>
    <row r="3262" spans="1:62" s="23" customFormat="1">
      <c r="A3262" s="24"/>
      <c r="BJ3262" s="24"/>
    </row>
    <row r="3263" spans="1:62" s="23" customFormat="1">
      <c r="A3263" s="24"/>
      <c r="BJ3263" s="24"/>
    </row>
    <row r="3264" spans="1:62" s="23" customFormat="1">
      <c r="A3264" s="24"/>
      <c r="BJ3264" s="24"/>
    </row>
    <row r="3265" spans="1:62" s="23" customFormat="1">
      <c r="A3265" s="24"/>
      <c r="BJ3265" s="24"/>
    </row>
    <row r="3266" spans="1:62" s="23" customFormat="1">
      <c r="A3266" s="24"/>
      <c r="BJ3266" s="24"/>
    </row>
    <row r="3267" spans="1:62" s="23" customFormat="1">
      <c r="A3267" s="24"/>
      <c r="BJ3267" s="24"/>
    </row>
    <row r="3268" spans="1:62" s="23" customFormat="1">
      <c r="A3268" s="24"/>
      <c r="BJ3268" s="24"/>
    </row>
    <row r="3269" spans="1:62" s="23" customFormat="1">
      <c r="A3269" s="24"/>
      <c r="BJ3269" s="24"/>
    </row>
    <row r="3270" spans="1:62" s="23" customFormat="1">
      <c r="A3270" s="24"/>
      <c r="BJ3270" s="24"/>
    </row>
    <row r="3271" spans="1:62" s="23" customFormat="1">
      <c r="A3271" s="24"/>
      <c r="BJ3271" s="24"/>
    </row>
    <row r="3272" spans="1:62" s="23" customFormat="1">
      <c r="A3272" s="24"/>
      <c r="BJ3272" s="24"/>
    </row>
    <row r="3273" spans="1:62" s="23" customFormat="1">
      <c r="A3273" s="24"/>
      <c r="BJ3273" s="24"/>
    </row>
    <row r="3274" spans="1:62" s="23" customFormat="1">
      <c r="A3274" s="24"/>
      <c r="BJ3274" s="24"/>
    </row>
    <row r="3275" spans="1:62" s="23" customFormat="1">
      <c r="A3275" s="24"/>
      <c r="BJ3275" s="24"/>
    </row>
    <row r="3276" spans="1:62" s="23" customFormat="1">
      <c r="A3276" s="24"/>
      <c r="BJ3276" s="24"/>
    </row>
    <row r="3277" spans="1:62" s="23" customFormat="1">
      <c r="A3277" s="24"/>
      <c r="BJ3277" s="24"/>
    </row>
    <row r="3278" spans="1:62" s="23" customFormat="1">
      <c r="A3278" s="24"/>
      <c r="BJ3278" s="24"/>
    </row>
    <row r="3279" spans="1:62" s="23" customFormat="1">
      <c r="A3279" s="24"/>
      <c r="BJ3279" s="24"/>
    </row>
    <row r="3280" spans="1:62" s="23" customFormat="1">
      <c r="A3280" s="24"/>
      <c r="BJ3280" s="24"/>
    </row>
    <row r="3281" spans="1:62" s="23" customFormat="1">
      <c r="A3281" s="24"/>
      <c r="BJ3281" s="24"/>
    </row>
    <row r="3282" spans="1:62" s="23" customFormat="1">
      <c r="A3282" s="24"/>
      <c r="BJ3282" s="24"/>
    </row>
    <row r="3283" spans="1:62" s="23" customFormat="1">
      <c r="A3283" s="24"/>
      <c r="BJ3283" s="24"/>
    </row>
    <row r="3284" spans="1:62" s="23" customFormat="1">
      <c r="A3284" s="24"/>
      <c r="BJ3284" s="24"/>
    </row>
    <row r="3285" spans="1:62" s="23" customFormat="1">
      <c r="A3285" s="24"/>
      <c r="BJ3285" s="24"/>
    </row>
    <row r="3286" spans="1:62" s="23" customFormat="1">
      <c r="A3286" s="24"/>
      <c r="BJ3286" s="24"/>
    </row>
    <row r="3287" spans="1:62" s="23" customFormat="1">
      <c r="A3287" s="24"/>
      <c r="BJ3287" s="24"/>
    </row>
    <row r="3288" spans="1:62" s="23" customFormat="1">
      <c r="A3288" s="24"/>
      <c r="BJ3288" s="24"/>
    </row>
    <row r="3289" spans="1:62" s="23" customFormat="1">
      <c r="A3289" s="24"/>
      <c r="BJ3289" s="24"/>
    </row>
    <row r="3290" spans="1:62" s="23" customFormat="1">
      <c r="A3290" s="24"/>
      <c r="BJ3290" s="24"/>
    </row>
    <row r="3291" spans="1:62" s="23" customFormat="1">
      <c r="A3291" s="24"/>
      <c r="BJ3291" s="24"/>
    </row>
    <row r="3292" spans="1:62" s="23" customFormat="1">
      <c r="A3292" s="24"/>
      <c r="BJ3292" s="24"/>
    </row>
    <row r="3293" spans="1:62" s="23" customFormat="1">
      <c r="A3293" s="24"/>
      <c r="BJ3293" s="24"/>
    </row>
    <row r="3294" spans="1:62" s="23" customFormat="1">
      <c r="A3294" s="24"/>
      <c r="BJ3294" s="24"/>
    </row>
    <row r="3295" spans="1:62" s="23" customFormat="1">
      <c r="A3295" s="24"/>
      <c r="BJ3295" s="24"/>
    </row>
    <row r="3296" spans="1:62" s="23" customFormat="1">
      <c r="A3296" s="24"/>
      <c r="BJ3296" s="24"/>
    </row>
    <row r="3297" spans="1:62" s="23" customFormat="1">
      <c r="A3297" s="24"/>
      <c r="BJ3297" s="24"/>
    </row>
    <row r="3298" spans="1:62" s="23" customFormat="1">
      <c r="A3298" s="24"/>
      <c r="BJ3298" s="24"/>
    </row>
    <row r="3299" spans="1:62" s="23" customFormat="1">
      <c r="A3299" s="24"/>
      <c r="BJ3299" s="24"/>
    </row>
    <row r="3300" spans="1:62" s="23" customFormat="1">
      <c r="A3300" s="24"/>
      <c r="BJ3300" s="24"/>
    </row>
    <row r="3301" spans="1:62" s="23" customFormat="1">
      <c r="A3301" s="24"/>
      <c r="BJ3301" s="24"/>
    </row>
    <row r="3302" spans="1:62" s="23" customFormat="1">
      <c r="A3302" s="24"/>
      <c r="BJ3302" s="24"/>
    </row>
    <row r="3303" spans="1:62" s="23" customFormat="1">
      <c r="A3303" s="24"/>
      <c r="BJ3303" s="24"/>
    </row>
    <row r="3304" spans="1:62" s="23" customFormat="1">
      <c r="A3304" s="24"/>
      <c r="BJ3304" s="24"/>
    </row>
    <row r="3305" spans="1:62" s="23" customFormat="1">
      <c r="A3305" s="24"/>
      <c r="BJ3305" s="24"/>
    </row>
    <row r="3306" spans="1:62" s="23" customFormat="1">
      <c r="A3306" s="24"/>
      <c r="BJ3306" s="24"/>
    </row>
    <row r="3307" spans="1:62" s="23" customFormat="1">
      <c r="A3307" s="24"/>
      <c r="BJ3307" s="24"/>
    </row>
    <row r="3308" spans="1:62" s="23" customFormat="1">
      <c r="A3308" s="24"/>
      <c r="BJ3308" s="24"/>
    </row>
    <row r="3309" spans="1:62" s="23" customFormat="1">
      <c r="A3309" s="24"/>
      <c r="BJ3309" s="24"/>
    </row>
    <row r="3310" spans="1:62" s="23" customFormat="1">
      <c r="A3310" s="24"/>
      <c r="BJ3310" s="24"/>
    </row>
    <row r="3311" spans="1:62" s="23" customFormat="1">
      <c r="A3311" s="24"/>
      <c r="BJ3311" s="24"/>
    </row>
    <row r="3312" spans="1:62" s="23" customFormat="1">
      <c r="A3312" s="24"/>
      <c r="BJ3312" s="24"/>
    </row>
    <row r="3313" spans="1:62" s="23" customFormat="1">
      <c r="A3313" s="24"/>
      <c r="BJ3313" s="24"/>
    </row>
    <row r="3314" spans="1:62" s="23" customFormat="1">
      <c r="A3314" s="24"/>
      <c r="BJ3314" s="24"/>
    </row>
    <row r="3315" spans="1:62" s="23" customFormat="1">
      <c r="A3315" s="24"/>
      <c r="BJ3315" s="24"/>
    </row>
    <row r="3316" spans="1:62" s="23" customFormat="1">
      <c r="A3316" s="24"/>
      <c r="BJ3316" s="24"/>
    </row>
    <row r="3317" spans="1:62" s="23" customFormat="1">
      <c r="A3317" s="24"/>
      <c r="BJ3317" s="24"/>
    </row>
    <row r="3318" spans="1:62" s="23" customFormat="1">
      <c r="A3318" s="24"/>
      <c r="BJ3318" s="24"/>
    </row>
    <row r="3319" spans="1:62" s="23" customFormat="1">
      <c r="A3319" s="24"/>
      <c r="BJ3319" s="24"/>
    </row>
    <row r="3320" spans="1:62" s="23" customFormat="1">
      <c r="A3320" s="24"/>
      <c r="BJ3320" s="24"/>
    </row>
    <row r="3321" spans="1:62" s="23" customFormat="1">
      <c r="A3321" s="24"/>
      <c r="BJ3321" s="24"/>
    </row>
    <row r="3322" spans="1:62" s="23" customFormat="1">
      <c r="A3322" s="24"/>
      <c r="BJ3322" s="24"/>
    </row>
    <row r="3323" spans="1:62" s="23" customFormat="1">
      <c r="A3323" s="24"/>
      <c r="BJ3323" s="24"/>
    </row>
    <row r="3324" spans="1:62" s="23" customFormat="1">
      <c r="A3324" s="24"/>
      <c r="BJ3324" s="24"/>
    </row>
    <row r="3325" spans="1:62" s="23" customFormat="1">
      <c r="A3325" s="24"/>
      <c r="BJ3325" s="24"/>
    </row>
    <row r="3326" spans="1:62" s="23" customFormat="1">
      <c r="A3326" s="24"/>
      <c r="BJ3326" s="24"/>
    </row>
    <row r="3327" spans="1:62" s="23" customFormat="1">
      <c r="A3327" s="24"/>
      <c r="BJ3327" s="24"/>
    </row>
    <row r="3328" spans="1:62" s="23" customFormat="1">
      <c r="A3328" s="24"/>
      <c r="BJ3328" s="24"/>
    </row>
    <row r="3329" spans="1:62" s="23" customFormat="1">
      <c r="A3329" s="24"/>
      <c r="BJ3329" s="24"/>
    </row>
    <row r="3330" spans="1:62" s="23" customFormat="1">
      <c r="A3330" s="24"/>
      <c r="BJ3330" s="24"/>
    </row>
    <row r="3331" spans="1:62" s="23" customFormat="1">
      <c r="A3331" s="24"/>
      <c r="BJ3331" s="24"/>
    </row>
    <row r="3332" spans="1:62" s="23" customFormat="1">
      <c r="A3332" s="24"/>
      <c r="BJ3332" s="24"/>
    </row>
    <row r="3333" spans="1:62" s="23" customFormat="1">
      <c r="A3333" s="24"/>
      <c r="BJ3333" s="24"/>
    </row>
    <row r="3334" spans="1:62" s="23" customFormat="1">
      <c r="A3334" s="24"/>
      <c r="BJ3334" s="24"/>
    </row>
    <row r="3335" spans="1:62" s="23" customFormat="1">
      <c r="A3335" s="24"/>
      <c r="BJ3335" s="24"/>
    </row>
    <row r="3336" spans="1:62" s="23" customFormat="1">
      <c r="A3336" s="24"/>
      <c r="BJ3336" s="24"/>
    </row>
    <row r="3337" spans="1:62" s="23" customFormat="1">
      <c r="A3337" s="24"/>
      <c r="BJ3337" s="24"/>
    </row>
    <row r="3338" spans="1:62" s="23" customFormat="1">
      <c r="A3338" s="24"/>
      <c r="BJ3338" s="24"/>
    </row>
    <row r="3339" spans="1:62" s="23" customFormat="1">
      <c r="A3339" s="24"/>
      <c r="BJ3339" s="24"/>
    </row>
    <row r="3340" spans="1:62" s="23" customFormat="1">
      <c r="A3340" s="24"/>
      <c r="BJ3340" s="24"/>
    </row>
    <row r="3341" spans="1:62" s="23" customFormat="1">
      <c r="A3341" s="24"/>
      <c r="BJ3341" s="24"/>
    </row>
    <row r="3342" spans="1:62" s="23" customFormat="1">
      <c r="A3342" s="24"/>
      <c r="BJ3342" s="24"/>
    </row>
    <row r="3343" spans="1:62" s="23" customFormat="1">
      <c r="A3343" s="24"/>
      <c r="BJ3343" s="24"/>
    </row>
    <row r="3344" spans="1:62" s="23" customFormat="1">
      <c r="A3344" s="24"/>
      <c r="BJ3344" s="24"/>
    </row>
    <row r="3345" spans="1:62" s="23" customFormat="1">
      <c r="A3345" s="24"/>
      <c r="BJ3345" s="24"/>
    </row>
    <row r="3346" spans="1:62" s="23" customFormat="1">
      <c r="A3346" s="24"/>
      <c r="BJ3346" s="24"/>
    </row>
    <row r="3347" spans="1:62" s="23" customFormat="1">
      <c r="A3347" s="24"/>
      <c r="BJ3347" s="24"/>
    </row>
    <row r="3348" spans="1:62" s="23" customFormat="1">
      <c r="A3348" s="24"/>
      <c r="BJ3348" s="24"/>
    </row>
    <row r="3349" spans="1:62" s="23" customFormat="1">
      <c r="A3349" s="24"/>
      <c r="BJ3349" s="24"/>
    </row>
    <row r="3350" spans="1:62" s="23" customFormat="1">
      <c r="A3350" s="24"/>
      <c r="BJ3350" s="24"/>
    </row>
    <row r="3351" spans="1:62" s="23" customFormat="1">
      <c r="A3351" s="24"/>
      <c r="BJ3351" s="24"/>
    </row>
    <row r="3352" spans="1:62" s="23" customFormat="1">
      <c r="A3352" s="24"/>
      <c r="BJ3352" s="24"/>
    </row>
    <row r="3353" spans="1:62" s="23" customFormat="1">
      <c r="A3353" s="24"/>
      <c r="BJ3353" s="24"/>
    </row>
    <row r="3354" spans="1:62" s="23" customFormat="1">
      <c r="A3354" s="24"/>
      <c r="BJ3354" s="24"/>
    </row>
    <row r="3355" spans="1:62" s="23" customFormat="1">
      <c r="A3355" s="24"/>
      <c r="BJ3355" s="24"/>
    </row>
    <row r="3356" spans="1:62" s="23" customFormat="1">
      <c r="A3356" s="24"/>
      <c r="BJ3356" s="24"/>
    </row>
    <row r="3357" spans="1:62" s="23" customFormat="1">
      <c r="A3357" s="24"/>
      <c r="BJ3357" s="24"/>
    </row>
    <row r="3358" spans="1:62" s="23" customFormat="1">
      <c r="A3358" s="24"/>
      <c r="BJ3358" s="24"/>
    </row>
    <row r="3359" spans="1:62" s="23" customFormat="1">
      <c r="A3359" s="24"/>
      <c r="BJ3359" s="24"/>
    </row>
    <row r="3360" spans="1:62" s="23" customFormat="1">
      <c r="A3360" s="24"/>
      <c r="BJ3360" s="24"/>
    </row>
    <row r="3361" spans="1:62" s="23" customFormat="1">
      <c r="A3361" s="24"/>
      <c r="BJ3361" s="24"/>
    </row>
    <row r="3362" spans="1:62" s="23" customFormat="1">
      <c r="A3362" s="24"/>
      <c r="BJ3362" s="24"/>
    </row>
    <row r="3363" spans="1:62" s="23" customFormat="1">
      <c r="A3363" s="24"/>
      <c r="BJ3363" s="24"/>
    </row>
    <row r="3364" spans="1:62" s="23" customFormat="1">
      <c r="A3364" s="24"/>
      <c r="BJ3364" s="24"/>
    </row>
    <row r="3365" spans="1:62" s="23" customFormat="1">
      <c r="A3365" s="24"/>
      <c r="BJ3365" s="24"/>
    </row>
    <row r="3366" spans="1:62" s="23" customFormat="1">
      <c r="A3366" s="24"/>
      <c r="BJ3366" s="24"/>
    </row>
    <row r="3367" spans="1:62" s="23" customFormat="1">
      <c r="A3367" s="24"/>
      <c r="BJ3367" s="24"/>
    </row>
    <row r="3368" spans="1:62" s="23" customFormat="1">
      <c r="A3368" s="24"/>
      <c r="BJ3368" s="24"/>
    </row>
    <row r="3369" spans="1:62" s="23" customFormat="1">
      <c r="A3369" s="24"/>
      <c r="BJ3369" s="24"/>
    </row>
    <row r="3370" spans="1:62" s="23" customFormat="1">
      <c r="A3370" s="24"/>
      <c r="BJ3370" s="24"/>
    </row>
    <row r="3371" spans="1:62" s="23" customFormat="1">
      <c r="A3371" s="24"/>
      <c r="BJ3371" s="24"/>
    </row>
    <row r="3372" spans="1:62" s="23" customFormat="1">
      <c r="A3372" s="24"/>
      <c r="BJ3372" s="24"/>
    </row>
    <row r="3373" spans="1:62" s="23" customFormat="1">
      <c r="A3373" s="24"/>
      <c r="BJ3373" s="24"/>
    </row>
    <row r="3374" spans="1:62" s="23" customFormat="1">
      <c r="A3374" s="24"/>
      <c r="BJ3374" s="24"/>
    </row>
    <row r="3375" spans="1:62" s="23" customFormat="1">
      <c r="A3375" s="24"/>
      <c r="BJ3375" s="24"/>
    </row>
    <row r="3376" spans="1:62" s="23" customFormat="1">
      <c r="A3376" s="24"/>
      <c r="BJ3376" s="24"/>
    </row>
    <row r="3377" spans="1:62" s="23" customFormat="1">
      <c r="A3377" s="24"/>
      <c r="BJ3377" s="24"/>
    </row>
    <row r="3378" spans="1:62" s="23" customFormat="1">
      <c r="A3378" s="24"/>
      <c r="BJ3378" s="24"/>
    </row>
    <row r="3379" spans="1:62" s="23" customFormat="1">
      <c r="A3379" s="24"/>
      <c r="BJ3379" s="24"/>
    </row>
    <row r="3380" spans="1:62" s="23" customFormat="1">
      <c r="A3380" s="24"/>
      <c r="BJ3380" s="24"/>
    </row>
    <row r="3381" spans="1:62" s="23" customFormat="1">
      <c r="A3381" s="24"/>
      <c r="BJ3381" s="24"/>
    </row>
    <row r="3382" spans="1:62" s="23" customFormat="1">
      <c r="A3382" s="24"/>
      <c r="BJ3382" s="24"/>
    </row>
    <row r="3383" spans="1:62" s="23" customFormat="1">
      <c r="A3383" s="24"/>
      <c r="BJ3383" s="24"/>
    </row>
    <row r="3384" spans="1:62" s="23" customFormat="1">
      <c r="A3384" s="24"/>
      <c r="BJ3384" s="24"/>
    </row>
    <row r="3385" spans="1:62" s="23" customFormat="1">
      <c r="A3385" s="24"/>
      <c r="BJ3385" s="24"/>
    </row>
    <row r="3386" spans="1:62" s="23" customFormat="1">
      <c r="A3386" s="24"/>
      <c r="BJ3386" s="24"/>
    </row>
    <row r="3387" spans="1:62" s="23" customFormat="1">
      <c r="A3387" s="24"/>
      <c r="BJ3387" s="24"/>
    </row>
    <row r="3388" spans="1:62" s="23" customFormat="1">
      <c r="A3388" s="24"/>
      <c r="BJ3388" s="24"/>
    </row>
    <row r="3389" spans="1:62" s="23" customFormat="1">
      <c r="A3389" s="24"/>
      <c r="BJ3389" s="24"/>
    </row>
    <row r="3390" spans="1:62" s="23" customFormat="1">
      <c r="A3390" s="24"/>
      <c r="BJ3390" s="24"/>
    </row>
    <row r="3391" spans="1:62" s="23" customFormat="1">
      <c r="A3391" s="24"/>
      <c r="BJ3391" s="24"/>
    </row>
    <row r="3392" spans="1:62" s="23" customFormat="1">
      <c r="A3392" s="24"/>
      <c r="BJ3392" s="24"/>
    </row>
    <row r="3393" spans="1:62" s="23" customFormat="1">
      <c r="A3393" s="24"/>
      <c r="BJ3393" s="24"/>
    </row>
    <row r="3394" spans="1:62" s="23" customFormat="1">
      <c r="A3394" s="24"/>
      <c r="BJ3394" s="24"/>
    </row>
    <row r="3395" spans="1:62" s="23" customFormat="1">
      <c r="A3395" s="24"/>
      <c r="BJ3395" s="24"/>
    </row>
    <row r="3396" spans="1:62" s="23" customFormat="1">
      <c r="A3396" s="24"/>
      <c r="BJ3396" s="24"/>
    </row>
    <row r="3397" spans="1:62" s="23" customFormat="1">
      <c r="A3397" s="24"/>
      <c r="BJ3397" s="24"/>
    </row>
    <row r="3398" spans="1:62" s="23" customFormat="1">
      <c r="A3398" s="24"/>
      <c r="BJ3398" s="24"/>
    </row>
    <row r="3399" spans="1:62" s="23" customFormat="1">
      <c r="A3399" s="24"/>
      <c r="BJ3399" s="24"/>
    </row>
    <row r="3400" spans="1:62" s="23" customFormat="1">
      <c r="A3400" s="24"/>
      <c r="BJ3400" s="24"/>
    </row>
    <row r="3401" spans="1:62" s="23" customFormat="1">
      <c r="A3401" s="24"/>
      <c r="BJ3401" s="24"/>
    </row>
    <row r="3402" spans="1:62" s="23" customFormat="1">
      <c r="A3402" s="24"/>
      <c r="BJ3402" s="24"/>
    </row>
    <row r="3403" spans="1:62" s="23" customFormat="1">
      <c r="A3403" s="24"/>
      <c r="BJ3403" s="24"/>
    </row>
    <row r="3404" spans="1:62" s="23" customFormat="1">
      <c r="A3404" s="24"/>
      <c r="BJ3404" s="24"/>
    </row>
    <row r="3405" spans="1:62" s="23" customFormat="1">
      <c r="A3405" s="24"/>
      <c r="BJ3405" s="24"/>
    </row>
    <row r="3406" spans="1:62" s="23" customFormat="1">
      <c r="A3406" s="24"/>
      <c r="BJ3406" s="24"/>
    </row>
    <row r="3407" spans="1:62" s="23" customFormat="1">
      <c r="A3407" s="24"/>
      <c r="BJ3407" s="24"/>
    </row>
    <row r="3408" spans="1:62" s="23" customFormat="1">
      <c r="A3408" s="24"/>
      <c r="BJ3408" s="24"/>
    </row>
    <row r="3409" spans="1:62" s="23" customFormat="1">
      <c r="A3409" s="24"/>
      <c r="BJ3409" s="24"/>
    </row>
    <row r="3410" spans="1:62" s="23" customFormat="1">
      <c r="A3410" s="24"/>
      <c r="BJ3410" s="24"/>
    </row>
    <row r="3411" spans="1:62" s="23" customFormat="1">
      <c r="A3411" s="24"/>
      <c r="BJ3411" s="24"/>
    </row>
    <row r="3412" spans="1:62" s="23" customFormat="1">
      <c r="A3412" s="24"/>
      <c r="BJ3412" s="24"/>
    </row>
    <row r="3413" spans="1:62" s="23" customFormat="1">
      <c r="A3413" s="24"/>
      <c r="BJ3413" s="24"/>
    </row>
    <row r="3414" spans="1:62" s="23" customFormat="1">
      <c r="A3414" s="24"/>
      <c r="BJ3414" s="24"/>
    </row>
    <row r="3415" spans="1:62" s="23" customFormat="1">
      <c r="A3415" s="24"/>
      <c r="BJ3415" s="24"/>
    </row>
    <row r="3416" spans="1:62" s="23" customFormat="1">
      <c r="A3416" s="24"/>
      <c r="BJ3416" s="24"/>
    </row>
    <row r="3417" spans="1:62" s="23" customFormat="1">
      <c r="A3417" s="24"/>
      <c r="BJ3417" s="24"/>
    </row>
    <row r="3418" spans="1:62" s="23" customFormat="1">
      <c r="A3418" s="24"/>
      <c r="BJ3418" s="24"/>
    </row>
    <row r="3419" spans="1:62" s="23" customFormat="1">
      <c r="A3419" s="24"/>
      <c r="BJ3419" s="24"/>
    </row>
    <row r="3420" spans="1:62" s="23" customFormat="1">
      <c r="A3420" s="24"/>
      <c r="BJ3420" s="24"/>
    </row>
    <row r="3421" spans="1:62" s="23" customFormat="1">
      <c r="A3421" s="24"/>
      <c r="BJ3421" s="24"/>
    </row>
    <row r="3422" spans="1:62" s="23" customFormat="1">
      <c r="A3422" s="24"/>
      <c r="BJ3422" s="24"/>
    </row>
    <row r="3423" spans="1:62" s="23" customFormat="1">
      <c r="A3423" s="24"/>
      <c r="BJ3423" s="24"/>
    </row>
    <row r="3424" spans="1:62" s="23" customFormat="1">
      <c r="A3424" s="24"/>
      <c r="BJ3424" s="24"/>
    </row>
    <row r="3425" spans="1:62" s="23" customFormat="1">
      <c r="A3425" s="24"/>
      <c r="BJ3425" s="24"/>
    </row>
    <row r="3426" spans="1:62" s="23" customFormat="1">
      <c r="A3426" s="24"/>
      <c r="BJ3426" s="24"/>
    </row>
    <row r="3427" spans="1:62" s="23" customFormat="1">
      <c r="A3427" s="24"/>
      <c r="BJ3427" s="24"/>
    </row>
    <row r="3428" spans="1:62" s="23" customFormat="1">
      <c r="A3428" s="24"/>
      <c r="BJ3428" s="24"/>
    </row>
    <row r="3429" spans="1:62" s="23" customFormat="1">
      <c r="A3429" s="24"/>
      <c r="BJ3429" s="24"/>
    </row>
    <row r="3430" spans="1:62" s="23" customFormat="1">
      <c r="A3430" s="24"/>
      <c r="BJ3430" s="24"/>
    </row>
    <row r="3431" spans="1:62" s="23" customFormat="1">
      <c r="A3431" s="24"/>
      <c r="BJ3431" s="24"/>
    </row>
    <row r="3432" spans="1:62" s="23" customFormat="1">
      <c r="A3432" s="24"/>
      <c r="BJ3432" s="24"/>
    </row>
    <row r="3433" spans="1:62" s="23" customFormat="1">
      <c r="A3433" s="24"/>
      <c r="BJ3433" s="24"/>
    </row>
    <row r="3434" spans="1:62" s="23" customFormat="1">
      <c r="A3434" s="24"/>
      <c r="BJ3434" s="24"/>
    </row>
    <row r="3435" spans="1:62" s="23" customFormat="1">
      <c r="A3435" s="24"/>
      <c r="BJ3435" s="24"/>
    </row>
    <row r="3436" spans="1:62" s="23" customFormat="1">
      <c r="A3436" s="24"/>
      <c r="BJ3436" s="24"/>
    </row>
    <row r="3437" spans="1:62" s="23" customFormat="1">
      <c r="A3437" s="24"/>
      <c r="BJ3437" s="24"/>
    </row>
    <row r="3438" spans="1:62" s="23" customFormat="1">
      <c r="A3438" s="24"/>
      <c r="BJ3438" s="24"/>
    </row>
    <row r="3439" spans="1:62" s="23" customFormat="1">
      <c r="A3439" s="24"/>
      <c r="BJ3439" s="24"/>
    </row>
    <row r="3440" spans="1:62" s="23" customFormat="1">
      <c r="A3440" s="24"/>
      <c r="BJ3440" s="24"/>
    </row>
    <row r="3441" spans="1:62" s="23" customFormat="1">
      <c r="A3441" s="24"/>
      <c r="BJ3441" s="24"/>
    </row>
    <row r="3442" spans="1:62" s="23" customFormat="1">
      <c r="A3442" s="24"/>
      <c r="BJ3442" s="24"/>
    </row>
    <row r="3443" spans="1:62" s="23" customFormat="1">
      <c r="A3443" s="24"/>
      <c r="BJ3443" s="24"/>
    </row>
    <row r="3444" spans="1:62" s="23" customFormat="1">
      <c r="A3444" s="24"/>
      <c r="BJ3444" s="24"/>
    </row>
    <row r="3445" spans="1:62" s="23" customFormat="1">
      <c r="A3445" s="24"/>
      <c r="BJ3445" s="24"/>
    </row>
    <row r="3446" spans="1:62" s="23" customFormat="1">
      <c r="A3446" s="24"/>
      <c r="BJ3446" s="24"/>
    </row>
    <row r="3447" spans="1:62" s="23" customFormat="1">
      <c r="A3447" s="24"/>
      <c r="BJ3447" s="24"/>
    </row>
    <row r="3448" spans="1:62" s="23" customFormat="1">
      <c r="A3448" s="24"/>
      <c r="BJ3448" s="24"/>
    </row>
    <row r="3449" spans="1:62" s="23" customFormat="1">
      <c r="A3449" s="24"/>
      <c r="BJ3449" s="24"/>
    </row>
    <row r="3450" spans="1:62" s="23" customFormat="1">
      <c r="A3450" s="24"/>
      <c r="BJ3450" s="24"/>
    </row>
    <row r="3451" spans="1:62" s="23" customFormat="1">
      <c r="A3451" s="24"/>
      <c r="BJ3451" s="24"/>
    </row>
    <row r="3452" spans="1:62" s="23" customFormat="1">
      <c r="A3452" s="24"/>
      <c r="BJ3452" s="24"/>
    </row>
    <row r="3453" spans="1:62" s="23" customFormat="1">
      <c r="A3453" s="24"/>
      <c r="BJ3453" s="24"/>
    </row>
    <row r="3454" spans="1:62" s="23" customFormat="1">
      <c r="A3454" s="24"/>
      <c r="BJ3454" s="24"/>
    </row>
    <row r="3455" spans="1:62" s="23" customFormat="1">
      <c r="A3455" s="24"/>
      <c r="BJ3455" s="24"/>
    </row>
    <row r="3456" spans="1:62" s="23" customFormat="1">
      <c r="A3456" s="24"/>
      <c r="BJ3456" s="24"/>
    </row>
    <row r="3457" spans="1:62" s="23" customFormat="1">
      <c r="A3457" s="24"/>
      <c r="BJ3457" s="24"/>
    </row>
    <row r="3458" spans="1:62" s="23" customFormat="1">
      <c r="A3458" s="24"/>
      <c r="BJ3458" s="24"/>
    </row>
    <row r="3459" spans="1:62" s="23" customFormat="1">
      <c r="A3459" s="24"/>
      <c r="BJ3459" s="24"/>
    </row>
    <row r="3460" spans="1:62" s="23" customFormat="1">
      <c r="A3460" s="24"/>
      <c r="BJ3460" s="24"/>
    </row>
    <row r="3461" spans="1:62" s="23" customFormat="1">
      <c r="A3461" s="24"/>
      <c r="BJ3461" s="24"/>
    </row>
    <row r="3462" spans="1:62" s="23" customFormat="1">
      <c r="A3462" s="24"/>
      <c r="BJ3462" s="24"/>
    </row>
    <row r="3463" spans="1:62" s="23" customFormat="1">
      <c r="A3463" s="24"/>
      <c r="BJ3463" s="24"/>
    </row>
    <row r="3464" spans="1:62" s="23" customFormat="1">
      <c r="A3464" s="24"/>
      <c r="BJ3464" s="24"/>
    </row>
    <row r="3465" spans="1:62" s="23" customFormat="1">
      <c r="A3465" s="24"/>
      <c r="BJ3465" s="24"/>
    </row>
    <row r="3466" spans="1:62" s="23" customFormat="1">
      <c r="A3466" s="24"/>
      <c r="BJ3466" s="24"/>
    </row>
    <row r="3467" spans="1:62" s="23" customFormat="1">
      <c r="A3467" s="24"/>
      <c r="BJ3467" s="24"/>
    </row>
    <row r="3468" spans="1:62" s="23" customFormat="1">
      <c r="A3468" s="24"/>
      <c r="BJ3468" s="24"/>
    </row>
    <row r="3469" spans="1:62" s="23" customFormat="1">
      <c r="A3469" s="24"/>
      <c r="BJ3469" s="24"/>
    </row>
    <row r="3470" spans="1:62" s="23" customFormat="1">
      <c r="A3470" s="24"/>
      <c r="BJ3470" s="24"/>
    </row>
    <row r="3471" spans="1:62" s="23" customFormat="1">
      <c r="A3471" s="24"/>
      <c r="BJ3471" s="24"/>
    </row>
    <row r="3472" spans="1:62" s="23" customFormat="1">
      <c r="A3472" s="24"/>
      <c r="BJ3472" s="24"/>
    </row>
    <row r="3473" spans="1:62" s="23" customFormat="1">
      <c r="A3473" s="24"/>
      <c r="BJ3473" s="24"/>
    </row>
    <row r="3474" spans="1:62" s="23" customFormat="1">
      <c r="A3474" s="24"/>
      <c r="BJ3474" s="24"/>
    </row>
    <row r="3475" spans="1:62" s="23" customFormat="1">
      <c r="A3475" s="24"/>
      <c r="BJ3475" s="24"/>
    </row>
    <row r="3476" spans="1:62" s="23" customFormat="1">
      <c r="A3476" s="24"/>
      <c r="BJ3476" s="24"/>
    </row>
    <row r="3477" spans="1:62" s="23" customFormat="1">
      <c r="A3477" s="24"/>
      <c r="BJ3477" s="24"/>
    </row>
    <row r="3478" spans="1:62" s="23" customFormat="1">
      <c r="A3478" s="24"/>
      <c r="BJ3478" s="24"/>
    </row>
    <row r="3479" spans="1:62" s="23" customFormat="1">
      <c r="A3479" s="24"/>
      <c r="BJ3479" s="24"/>
    </row>
    <row r="3480" spans="1:62" s="23" customFormat="1">
      <c r="A3480" s="24"/>
      <c r="BJ3480" s="24"/>
    </row>
    <row r="3481" spans="1:62" s="23" customFormat="1">
      <c r="A3481" s="24"/>
      <c r="BJ3481" s="24"/>
    </row>
    <row r="3482" spans="1:62" s="23" customFormat="1">
      <c r="A3482" s="24"/>
      <c r="BJ3482" s="24"/>
    </row>
    <row r="3483" spans="1:62" s="23" customFormat="1">
      <c r="A3483" s="24"/>
      <c r="BJ3483" s="24"/>
    </row>
    <row r="3484" spans="1:62" s="23" customFormat="1">
      <c r="A3484" s="24"/>
      <c r="BJ3484" s="24"/>
    </row>
    <row r="3485" spans="1:62" s="23" customFormat="1">
      <c r="A3485" s="24"/>
      <c r="BJ3485" s="24"/>
    </row>
    <row r="3486" spans="1:62" s="23" customFormat="1">
      <c r="A3486" s="24"/>
      <c r="BJ3486" s="24"/>
    </row>
    <row r="3487" spans="1:62" s="23" customFormat="1">
      <c r="A3487" s="24"/>
      <c r="BJ3487" s="24"/>
    </row>
    <row r="3488" spans="1:62" s="23" customFormat="1">
      <c r="A3488" s="24"/>
      <c r="BJ3488" s="24"/>
    </row>
    <row r="3489" spans="1:62" s="23" customFormat="1">
      <c r="A3489" s="24"/>
      <c r="BJ3489" s="24"/>
    </row>
    <row r="3490" spans="1:62" s="23" customFormat="1">
      <c r="A3490" s="24"/>
      <c r="BJ3490" s="24"/>
    </row>
    <row r="3491" spans="1:62" s="23" customFormat="1">
      <c r="A3491" s="24"/>
      <c r="BJ3491" s="24"/>
    </row>
    <row r="3492" spans="1:62" s="23" customFormat="1">
      <c r="A3492" s="24"/>
      <c r="BJ3492" s="24"/>
    </row>
    <row r="3493" spans="1:62" s="23" customFormat="1">
      <c r="A3493" s="24"/>
      <c r="BJ3493" s="24"/>
    </row>
    <row r="3494" spans="1:62" s="23" customFormat="1">
      <c r="A3494" s="24"/>
      <c r="BJ3494" s="24"/>
    </row>
    <row r="3495" spans="1:62" s="23" customFormat="1">
      <c r="A3495" s="24"/>
      <c r="BJ3495" s="24"/>
    </row>
    <row r="3496" spans="1:62" s="23" customFormat="1">
      <c r="A3496" s="24"/>
      <c r="BJ3496" s="24"/>
    </row>
    <row r="3497" spans="1:62" s="23" customFormat="1">
      <c r="A3497" s="24"/>
      <c r="BJ3497" s="24"/>
    </row>
    <row r="3498" spans="1:62" s="23" customFormat="1">
      <c r="A3498" s="24"/>
      <c r="BJ3498" s="24"/>
    </row>
    <row r="3499" spans="1:62" s="23" customFormat="1">
      <c r="A3499" s="24"/>
      <c r="BJ3499" s="24"/>
    </row>
    <row r="3500" spans="1:62" s="23" customFormat="1">
      <c r="A3500" s="24"/>
      <c r="BJ3500" s="24"/>
    </row>
    <row r="3501" spans="1:62" s="23" customFormat="1">
      <c r="A3501" s="24"/>
      <c r="BJ3501" s="24"/>
    </row>
    <row r="3502" spans="1:62" s="23" customFormat="1">
      <c r="A3502" s="24"/>
      <c r="BJ3502" s="24"/>
    </row>
    <row r="3503" spans="1:62" s="23" customFormat="1">
      <c r="A3503" s="24"/>
      <c r="BJ3503" s="24"/>
    </row>
    <row r="3504" spans="1:62" s="23" customFormat="1">
      <c r="A3504" s="24"/>
      <c r="BJ3504" s="24"/>
    </row>
    <row r="3505" spans="1:62" s="23" customFormat="1">
      <c r="A3505" s="24"/>
      <c r="BJ3505" s="24"/>
    </row>
    <row r="3506" spans="1:62" s="23" customFormat="1">
      <c r="A3506" s="24"/>
      <c r="BJ3506" s="24"/>
    </row>
    <row r="3507" spans="1:62" s="23" customFormat="1">
      <c r="A3507" s="24"/>
      <c r="BJ3507" s="24"/>
    </row>
    <row r="3508" spans="1:62" s="23" customFormat="1">
      <c r="A3508" s="24"/>
      <c r="BJ3508" s="24"/>
    </row>
    <row r="3509" spans="1:62" s="23" customFormat="1">
      <c r="A3509" s="24"/>
      <c r="BJ3509" s="24"/>
    </row>
    <row r="3510" spans="1:62" s="23" customFormat="1">
      <c r="A3510" s="24"/>
      <c r="BJ3510" s="24"/>
    </row>
    <row r="3511" spans="1:62" s="23" customFormat="1">
      <c r="A3511" s="24"/>
      <c r="BJ3511" s="24"/>
    </row>
    <row r="3512" spans="1:62" s="23" customFormat="1">
      <c r="A3512" s="24"/>
      <c r="BJ3512" s="24"/>
    </row>
    <row r="3513" spans="1:62" s="23" customFormat="1">
      <c r="A3513" s="24"/>
      <c r="BJ3513" s="24"/>
    </row>
    <row r="3514" spans="1:62" s="23" customFormat="1">
      <c r="A3514" s="24"/>
      <c r="BJ3514" s="24"/>
    </row>
    <row r="3515" spans="1:62" s="23" customFormat="1">
      <c r="A3515" s="24"/>
      <c r="BJ3515" s="24"/>
    </row>
    <row r="3516" spans="1:62" s="23" customFormat="1">
      <c r="A3516" s="24"/>
      <c r="BJ3516" s="24"/>
    </row>
    <row r="3517" spans="1:62" s="23" customFormat="1">
      <c r="A3517" s="24"/>
      <c r="BJ3517" s="24"/>
    </row>
    <row r="3518" spans="1:62" s="23" customFormat="1">
      <c r="A3518" s="24"/>
      <c r="BJ3518" s="24"/>
    </row>
    <row r="3519" spans="1:62" s="23" customFormat="1">
      <c r="A3519" s="24"/>
      <c r="BJ3519" s="24"/>
    </row>
    <row r="3520" spans="1:62" s="23" customFormat="1">
      <c r="A3520" s="24"/>
      <c r="BJ3520" s="24"/>
    </row>
    <row r="3521" spans="1:62" s="23" customFormat="1">
      <c r="A3521" s="24"/>
      <c r="BJ3521" s="24"/>
    </row>
    <row r="3522" spans="1:62" s="23" customFormat="1">
      <c r="A3522" s="24"/>
      <c r="BJ3522" s="24"/>
    </row>
    <row r="3523" spans="1:62" s="23" customFormat="1">
      <c r="A3523" s="24"/>
      <c r="BJ3523" s="24"/>
    </row>
    <row r="3524" spans="1:62" s="23" customFormat="1">
      <c r="A3524" s="24"/>
      <c r="BJ3524" s="24"/>
    </row>
    <row r="3525" spans="1:62" s="23" customFormat="1">
      <c r="A3525" s="24"/>
      <c r="BJ3525" s="24"/>
    </row>
    <row r="3526" spans="1:62" s="23" customFormat="1">
      <c r="A3526" s="24"/>
      <c r="BJ3526" s="24"/>
    </row>
    <row r="3527" spans="1:62" s="23" customFormat="1">
      <c r="A3527" s="24"/>
      <c r="BJ3527" s="24"/>
    </row>
    <row r="3528" spans="1:62" s="23" customFormat="1">
      <c r="A3528" s="24"/>
      <c r="BJ3528" s="24"/>
    </row>
    <row r="3529" spans="1:62" s="23" customFormat="1">
      <c r="A3529" s="24"/>
      <c r="BJ3529" s="24"/>
    </row>
    <row r="3530" spans="1:62" s="23" customFormat="1">
      <c r="A3530" s="24"/>
      <c r="BJ3530" s="24"/>
    </row>
    <row r="3531" spans="1:62" s="23" customFormat="1">
      <c r="A3531" s="24"/>
      <c r="BJ3531" s="24"/>
    </row>
    <row r="3532" spans="1:62" s="23" customFormat="1">
      <c r="A3532" s="24"/>
      <c r="BJ3532" s="24"/>
    </row>
    <row r="3533" spans="1:62" s="23" customFormat="1">
      <c r="A3533" s="24"/>
      <c r="BJ3533" s="24"/>
    </row>
    <row r="3534" spans="1:62" s="23" customFormat="1">
      <c r="A3534" s="24"/>
      <c r="BJ3534" s="24"/>
    </row>
    <row r="3535" spans="1:62" s="23" customFormat="1">
      <c r="A3535" s="24"/>
      <c r="BJ3535" s="24"/>
    </row>
    <row r="3536" spans="1:62" s="23" customFormat="1">
      <c r="A3536" s="24"/>
      <c r="BJ3536" s="24"/>
    </row>
    <row r="3537" spans="1:62" s="23" customFormat="1">
      <c r="A3537" s="24"/>
      <c r="BJ3537" s="24"/>
    </row>
    <row r="3538" spans="1:62" s="23" customFormat="1">
      <c r="A3538" s="24"/>
      <c r="BJ3538" s="24"/>
    </row>
    <row r="3539" spans="1:62" s="23" customFormat="1">
      <c r="A3539" s="24"/>
      <c r="BJ3539" s="24"/>
    </row>
    <row r="3540" spans="1:62" s="23" customFormat="1">
      <c r="A3540" s="24"/>
      <c r="BJ3540" s="24"/>
    </row>
    <row r="3541" spans="1:62" s="23" customFormat="1">
      <c r="A3541" s="24"/>
      <c r="BJ3541" s="24"/>
    </row>
    <row r="3542" spans="1:62" s="23" customFormat="1">
      <c r="A3542" s="24"/>
      <c r="BJ3542" s="24"/>
    </row>
    <row r="3543" spans="1:62" s="23" customFormat="1">
      <c r="A3543" s="24"/>
      <c r="BJ3543" s="24"/>
    </row>
    <row r="3544" spans="1:62" s="23" customFormat="1">
      <c r="A3544" s="24"/>
      <c r="BJ3544" s="24"/>
    </row>
    <row r="3545" spans="1:62" s="23" customFormat="1">
      <c r="A3545" s="24"/>
      <c r="BJ3545" s="24"/>
    </row>
    <row r="3546" spans="1:62" s="23" customFormat="1">
      <c r="A3546" s="24"/>
      <c r="BJ3546" s="24"/>
    </row>
    <row r="3547" spans="1:62" s="23" customFormat="1">
      <c r="A3547" s="24"/>
      <c r="BJ3547" s="24"/>
    </row>
    <row r="3548" spans="1:62" s="23" customFormat="1">
      <c r="A3548" s="24"/>
      <c r="BJ3548" s="24"/>
    </row>
    <row r="3549" spans="1:62" s="23" customFormat="1">
      <c r="A3549" s="24"/>
      <c r="BJ3549" s="24"/>
    </row>
    <row r="3550" spans="1:62" s="23" customFormat="1">
      <c r="A3550" s="24"/>
      <c r="BJ3550" s="24"/>
    </row>
    <row r="3551" spans="1:62" s="23" customFormat="1">
      <c r="A3551" s="24"/>
      <c r="BJ3551" s="24"/>
    </row>
    <row r="3552" spans="1:62" s="23" customFormat="1">
      <c r="A3552" s="24"/>
      <c r="BJ3552" s="24"/>
    </row>
    <row r="3553" spans="1:62" s="23" customFormat="1">
      <c r="A3553" s="24"/>
      <c r="BJ3553" s="24"/>
    </row>
    <row r="3554" spans="1:62" s="23" customFormat="1">
      <c r="A3554" s="24"/>
      <c r="BJ3554" s="24"/>
    </row>
    <row r="3555" spans="1:62" s="23" customFormat="1">
      <c r="A3555" s="24"/>
      <c r="BJ3555" s="24"/>
    </row>
    <row r="3556" spans="1:62" s="23" customFormat="1">
      <c r="A3556" s="24"/>
      <c r="BJ3556" s="24"/>
    </row>
    <row r="3557" spans="1:62" s="23" customFormat="1">
      <c r="A3557" s="24"/>
      <c r="BJ3557" s="24"/>
    </row>
    <row r="3558" spans="1:62" s="23" customFormat="1">
      <c r="A3558" s="24"/>
      <c r="BJ3558" s="24"/>
    </row>
    <row r="3559" spans="1:62" s="23" customFormat="1">
      <c r="A3559" s="24"/>
      <c r="BJ3559" s="24"/>
    </row>
    <row r="3560" spans="1:62" s="23" customFormat="1">
      <c r="A3560" s="24"/>
      <c r="BJ3560" s="24"/>
    </row>
    <row r="3561" spans="1:62" s="23" customFormat="1">
      <c r="A3561" s="24"/>
      <c r="BJ3561" s="24"/>
    </row>
    <row r="3562" spans="1:62" s="23" customFormat="1">
      <c r="A3562" s="24"/>
      <c r="BJ3562" s="24"/>
    </row>
    <row r="3563" spans="1:62" s="23" customFormat="1">
      <c r="A3563" s="24"/>
      <c r="BJ3563" s="24"/>
    </row>
    <row r="3564" spans="1:62" s="23" customFormat="1">
      <c r="A3564" s="24"/>
      <c r="BJ3564" s="24"/>
    </row>
    <row r="3565" spans="1:62" s="23" customFormat="1">
      <c r="A3565" s="24"/>
      <c r="BJ3565" s="24"/>
    </row>
    <row r="3566" spans="1:62" s="23" customFormat="1">
      <c r="A3566" s="24"/>
      <c r="BJ3566" s="24"/>
    </row>
    <row r="3567" spans="1:62" s="23" customFormat="1">
      <c r="A3567" s="24"/>
      <c r="BJ3567" s="24"/>
    </row>
    <row r="3568" spans="1:62" s="23" customFormat="1">
      <c r="A3568" s="24"/>
      <c r="BJ3568" s="24"/>
    </row>
    <row r="3569" spans="1:62" s="23" customFormat="1">
      <c r="A3569" s="24"/>
      <c r="BJ3569" s="24"/>
    </row>
    <row r="3570" spans="1:62" s="23" customFormat="1">
      <c r="A3570" s="24"/>
      <c r="BJ3570" s="24"/>
    </row>
    <row r="3571" spans="1:62" s="23" customFormat="1">
      <c r="A3571" s="24"/>
      <c r="BJ3571" s="24"/>
    </row>
    <row r="3572" spans="1:62" s="23" customFormat="1">
      <c r="A3572" s="24"/>
      <c r="BJ3572" s="24"/>
    </row>
    <row r="3573" spans="1:62" s="23" customFormat="1">
      <c r="A3573" s="24"/>
      <c r="BJ3573" s="24"/>
    </row>
    <row r="3574" spans="1:62" s="23" customFormat="1">
      <c r="A3574" s="24"/>
      <c r="BJ3574" s="24"/>
    </row>
    <row r="3575" spans="1:62" s="23" customFormat="1">
      <c r="A3575" s="24"/>
      <c r="BJ3575" s="24"/>
    </row>
    <row r="3576" spans="1:62" s="23" customFormat="1">
      <c r="A3576" s="24"/>
      <c r="BJ3576" s="24"/>
    </row>
    <row r="3577" spans="1:62" s="23" customFormat="1">
      <c r="A3577" s="24"/>
      <c r="BJ3577" s="24"/>
    </row>
    <row r="3578" spans="1:62" s="23" customFormat="1">
      <c r="A3578" s="24"/>
      <c r="BJ3578" s="24"/>
    </row>
    <row r="3579" spans="1:62" s="23" customFormat="1">
      <c r="A3579" s="24"/>
      <c r="BJ3579" s="24"/>
    </row>
    <row r="3580" spans="1:62" s="23" customFormat="1">
      <c r="A3580" s="24"/>
      <c r="BJ3580" s="24"/>
    </row>
    <row r="3581" spans="1:62" s="23" customFormat="1">
      <c r="A3581" s="24"/>
      <c r="BJ3581" s="24"/>
    </row>
    <row r="3582" spans="1:62" s="23" customFormat="1">
      <c r="A3582" s="24"/>
      <c r="BJ3582" s="24"/>
    </row>
    <row r="3583" spans="1:62" s="23" customFormat="1">
      <c r="A3583" s="24"/>
      <c r="BJ3583" s="24"/>
    </row>
    <row r="3584" spans="1:62" s="23" customFormat="1">
      <c r="A3584" s="24"/>
      <c r="BJ3584" s="24"/>
    </row>
    <row r="3585" spans="1:62" s="23" customFormat="1">
      <c r="A3585" s="24"/>
      <c r="BJ3585" s="24"/>
    </row>
    <row r="3586" spans="1:62" s="23" customFormat="1">
      <c r="A3586" s="24"/>
      <c r="BJ3586" s="24"/>
    </row>
    <row r="3587" spans="1:62" s="23" customFormat="1">
      <c r="A3587" s="24"/>
      <c r="BJ3587" s="24"/>
    </row>
    <row r="3588" spans="1:62" s="23" customFormat="1">
      <c r="A3588" s="24"/>
      <c r="BJ3588" s="24"/>
    </row>
    <row r="3589" spans="1:62" s="23" customFormat="1">
      <c r="A3589" s="24"/>
      <c r="BJ3589" s="24"/>
    </row>
    <row r="3590" spans="1:62" s="23" customFormat="1">
      <c r="A3590" s="24"/>
      <c r="BJ3590" s="24"/>
    </row>
    <row r="3591" spans="1:62" s="23" customFormat="1">
      <c r="A3591" s="24"/>
      <c r="BJ3591" s="24"/>
    </row>
    <row r="3592" spans="1:62" s="23" customFormat="1">
      <c r="A3592" s="24"/>
      <c r="BJ3592" s="24"/>
    </row>
    <row r="3593" spans="1:62" s="23" customFormat="1">
      <c r="A3593" s="24"/>
      <c r="BJ3593" s="24"/>
    </row>
    <row r="3594" spans="1:62" s="23" customFormat="1">
      <c r="A3594" s="24"/>
      <c r="BJ3594" s="24"/>
    </row>
    <row r="3595" spans="1:62" s="23" customFormat="1">
      <c r="A3595" s="24"/>
      <c r="BJ3595" s="24"/>
    </row>
    <row r="3596" spans="1:62" s="23" customFormat="1">
      <c r="A3596" s="24"/>
      <c r="BJ3596" s="24"/>
    </row>
    <row r="3597" spans="1:62" s="23" customFormat="1">
      <c r="A3597" s="24"/>
      <c r="BJ3597" s="24"/>
    </row>
    <row r="3598" spans="1:62" s="23" customFormat="1">
      <c r="A3598" s="24"/>
      <c r="BJ3598" s="24"/>
    </row>
    <row r="3599" spans="1:62" s="23" customFormat="1">
      <c r="A3599" s="24"/>
      <c r="BJ3599" s="24"/>
    </row>
    <row r="3600" spans="1:62" s="23" customFormat="1">
      <c r="A3600" s="24"/>
      <c r="BJ3600" s="24"/>
    </row>
    <row r="3601" spans="1:62" s="23" customFormat="1">
      <c r="A3601" s="24"/>
      <c r="BJ3601" s="24"/>
    </row>
    <row r="3602" spans="1:62" s="23" customFormat="1">
      <c r="A3602" s="24"/>
      <c r="BJ3602" s="24"/>
    </row>
    <row r="3603" spans="1:62" s="23" customFormat="1">
      <c r="A3603" s="24"/>
      <c r="BJ3603" s="24"/>
    </row>
    <row r="3604" spans="1:62" s="23" customFormat="1">
      <c r="A3604" s="24"/>
      <c r="BJ3604" s="24"/>
    </row>
    <row r="3605" spans="1:62" s="23" customFormat="1">
      <c r="A3605" s="24"/>
      <c r="BJ3605" s="24"/>
    </row>
    <row r="3606" spans="1:62" s="23" customFormat="1">
      <c r="A3606" s="24"/>
      <c r="BJ3606" s="24"/>
    </row>
    <row r="3607" spans="1:62" s="23" customFormat="1">
      <c r="A3607" s="24"/>
      <c r="BJ3607" s="24"/>
    </row>
    <row r="3608" spans="1:62" s="23" customFormat="1">
      <c r="A3608" s="24"/>
      <c r="BJ3608" s="24"/>
    </row>
    <row r="3609" spans="1:62" s="23" customFormat="1">
      <c r="A3609" s="24"/>
      <c r="BJ3609" s="24"/>
    </row>
    <row r="3610" spans="1:62" s="23" customFormat="1">
      <c r="A3610" s="24"/>
      <c r="BJ3610" s="24"/>
    </row>
    <row r="3611" spans="1:62" s="23" customFormat="1">
      <c r="A3611" s="24"/>
      <c r="BJ3611" s="24"/>
    </row>
    <row r="3612" spans="1:62" s="23" customFormat="1">
      <c r="A3612" s="24"/>
      <c r="BJ3612" s="24"/>
    </row>
    <row r="3613" spans="1:62" s="23" customFormat="1">
      <c r="A3613" s="24"/>
      <c r="BJ3613" s="24"/>
    </row>
    <row r="3614" spans="1:62" s="23" customFormat="1">
      <c r="A3614" s="24"/>
      <c r="BJ3614" s="24"/>
    </row>
    <row r="3615" spans="1:62" s="23" customFormat="1">
      <c r="A3615" s="24"/>
      <c r="BJ3615" s="24"/>
    </row>
    <row r="3616" spans="1:62" s="23" customFormat="1">
      <c r="A3616" s="24"/>
      <c r="BJ3616" s="24"/>
    </row>
    <row r="3617" spans="1:62" s="23" customFormat="1">
      <c r="A3617" s="24"/>
      <c r="BJ3617" s="24"/>
    </row>
    <row r="3618" spans="1:62" s="23" customFormat="1">
      <c r="A3618" s="24"/>
      <c r="BJ3618" s="24"/>
    </row>
    <row r="3619" spans="1:62" s="23" customFormat="1">
      <c r="A3619" s="24"/>
      <c r="BJ3619" s="24"/>
    </row>
    <row r="3620" spans="1:62" s="23" customFormat="1">
      <c r="A3620" s="24"/>
      <c r="BJ3620" s="24"/>
    </row>
    <row r="3621" spans="1:62" s="23" customFormat="1">
      <c r="A3621" s="24"/>
      <c r="BJ3621" s="24"/>
    </row>
    <row r="3622" spans="1:62" s="23" customFormat="1">
      <c r="A3622" s="24"/>
      <c r="BJ3622" s="24"/>
    </row>
    <row r="3623" spans="1:62" s="23" customFormat="1">
      <c r="A3623" s="24"/>
      <c r="BJ3623" s="24"/>
    </row>
    <row r="3624" spans="1:62" s="23" customFormat="1">
      <c r="A3624" s="24"/>
      <c r="BJ3624" s="24"/>
    </row>
    <row r="3625" spans="1:62" s="23" customFormat="1">
      <c r="A3625" s="24"/>
      <c r="BJ3625" s="24"/>
    </row>
    <row r="3626" spans="1:62" s="23" customFormat="1">
      <c r="A3626" s="24"/>
      <c r="BJ3626" s="24"/>
    </row>
    <row r="3627" spans="1:62" s="23" customFormat="1">
      <c r="A3627" s="24"/>
      <c r="BJ3627" s="24"/>
    </row>
    <row r="3628" spans="1:62" s="23" customFormat="1">
      <c r="A3628" s="24"/>
      <c r="BJ3628" s="24"/>
    </row>
    <row r="3629" spans="1:62" s="23" customFormat="1">
      <c r="A3629" s="24"/>
      <c r="BJ3629" s="24"/>
    </row>
    <row r="3630" spans="1:62" s="23" customFormat="1">
      <c r="A3630" s="24"/>
      <c r="BJ3630" s="24"/>
    </row>
    <row r="3631" spans="1:62" s="23" customFormat="1">
      <c r="A3631" s="24"/>
      <c r="BJ3631" s="24"/>
    </row>
    <row r="3632" spans="1:62" s="23" customFormat="1">
      <c r="A3632" s="24"/>
      <c r="BJ3632" s="24"/>
    </row>
    <row r="3633" spans="1:62" s="23" customFormat="1">
      <c r="A3633" s="24"/>
      <c r="BJ3633" s="24"/>
    </row>
    <row r="3634" spans="1:62" s="23" customFormat="1">
      <c r="A3634" s="24"/>
      <c r="BJ3634" s="24"/>
    </row>
    <row r="3635" spans="1:62" s="23" customFormat="1">
      <c r="A3635" s="24"/>
      <c r="BJ3635" s="24"/>
    </row>
    <row r="3636" spans="1:62" s="23" customFormat="1">
      <c r="A3636" s="24"/>
      <c r="BJ3636" s="24"/>
    </row>
    <row r="3637" spans="1:62" s="23" customFormat="1">
      <c r="A3637" s="24"/>
      <c r="BJ3637" s="24"/>
    </row>
    <row r="3638" spans="1:62" s="23" customFormat="1">
      <c r="A3638" s="24"/>
      <c r="BJ3638" s="24"/>
    </row>
    <row r="3639" spans="1:62" s="23" customFormat="1">
      <c r="A3639" s="24"/>
      <c r="BJ3639" s="24"/>
    </row>
    <row r="3640" spans="1:62" s="23" customFormat="1">
      <c r="A3640" s="24"/>
      <c r="BJ3640" s="24"/>
    </row>
    <row r="3641" spans="1:62" s="23" customFormat="1">
      <c r="A3641" s="24"/>
      <c r="BJ3641" s="24"/>
    </row>
    <row r="3642" spans="1:62" s="23" customFormat="1">
      <c r="A3642" s="24"/>
      <c r="BJ3642" s="24"/>
    </row>
    <row r="3643" spans="1:62" s="23" customFormat="1">
      <c r="A3643" s="24"/>
      <c r="BJ3643" s="24"/>
    </row>
    <row r="3644" spans="1:62" s="23" customFormat="1">
      <c r="A3644" s="24"/>
      <c r="BJ3644" s="24"/>
    </row>
    <row r="3645" spans="1:62" s="23" customFormat="1">
      <c r="A3645" s="24"/>
      <c r="BJ3645" s="24"/>
    </row>
    <row r="3646" spans="1:62" s="23" customFormat="1">
      <c r="A3646" s="24"/>
      <c r="BJ3646" s="24"/>
    </row>
    <row r="3647" spans="1:62" s="23" customFormat="1">
      <c r="A3647" s="24"/>
      <c r="BJ3647" s="24"/>
    </row>
    <row r="3648" spans="1:62" s="23" customFormat="1">
      <c r="A3648" s="24"/>
      <c r="BJ3648" s="24"/>
    </row>
    <row r="3649" spans="1:62" s="23" customFormat="1">
      <c r="A3649" s="24"/>
      <c r="BJ3649" s="24"/>
    </row>
    <row r="3650" spans="1:62" s="23" customFormat="1">
      <c r="A3650" s="24"/>
      <c r="BJ3650" s="24"/>
    </row>
    <row r="3651" spans="1:62" s="23" customFormat="1">
      <c r="A3651" s="24"/>
      <c r="BJ3651" s="24"/>
    </row>
    <row r="3652" spans="1:62" s="23" customFormat="1">
      <c r="A3652" s="24"/>
      <c r="BJ3652" s="24"/>
    </row>
    <row r="3653" spans="1:62" s="23" customFormat="1">
      <c r="A3653" s="24"/>
      <c r="BJ3653" s="24"/>
    </row>
    <row r="3654" spans="1:62" s="23" customFormat="1">
      <c r="A3654" s="24"/>
      <c r="BJ3654" s="24"/>
    </row>
    <row r="3655" spans="1:62" s="23" customFormat="1">
      <c r="A3655" s="24"/>
      <c r="BJ3655" s="24"/>
    </row>
    <row r="3656" spans="1:62" s="23" customFormat="1">
      <c r="A3656" s="24"/>
      <c r="BJ3656" s="24"/>
    </row>
    <row r="3657" spans="1:62" s="23" customFormat="1">
      <c r="A3657" s="24"/>
      <c r="BJ3657" s="24"/>
    </row>
    <row r="3658" spans="1:62" s="23" customFormat="1">
      <c r="A3658" s="24"/>
      <c r="BJ3658" s="24"/>
    </row>
    <row r="3659" spans="1:62" s="23" customFormat="1">
      <c r="A3659" s="24"/>
      <c r="BJ3659" s="24"/>
    </row>
    <row r="3660" spans="1:62" s="23" customFormat="1">
      <c r="A3660" s="24"/>
      <c r="BJ3660" s="24"/>
    </row>
    <row r="3661" spans="1:62" s="23" customFormat="1">
      <c r="A3661" s="24"/>
      <c r="BJ3661" s="24"/>
    </row>
    <row r="3662" spans="1:62" s="23" customFormat="1">
      <c r="A3662" s="24"/>
      <c r="BJ3662" s="24"/>
    </row>
    <row r="3663" spans="1:62" s="23" customFormat="1">
      <c r="A3663" s="24"/>
      <c r="BJ3663" s="24"/>
    </row>
    <row r="3664" spans="1:62" s="23" customFormat="1">
      <c r="A3664" s="24"/>
      <c r="BJ3664" s="24"/>
    </row>
    <row r="3665" spans="1:62" s="23" customFormat="1">
      <c r="A3665" s="24"/>
      <c r="BJ3665" s="24"/>
    </row>
    <row r="3666" spans="1:62" s="23" customFormat="1">
      <c r="A3666" s="24"/>
      <c r="BJ3666" s="24"/>
    </row>
    <row r="3667" spans="1:62" s="23" customFormat="1">
      <c r="A3667" s="24"/>
      <c r="BJ3667" s="24"/>
    </row>
    <row r="3668" spans="1:62" s="23" customFormat="1">
      <c r="A3668" s="24"/>
      <c r="BJ3668" s="24"/>
    </row>
    <row r="3669" spans="1:62" s="23" customFormat="1">
      <c r="A3669" s="24"/>
      <c r="BJ3669" s="24"/>
    </row>
    <row r="3670" spans="1:62" s="23" customFormat="1">
      <c r="A3670" s="24"/>
      <c r="BJ3670" s="24"/>
    </row>
    <row r="3671" spans="1:62" s="23" customFormat="1">
      <c r="A3671" s="24"/>
      <c r="BJ3671" s="24"/>
    </row>
    <row r="3672" spans="1:62" s="23" customFormat="1">
      <c r="A3672" s="24"/>
      <c r="BJ3672" s="24"/>
    </row>
    <row r="3673" spans="1:62" s="23" customFormat="1">
      <c r="A3673" s="24"/>
      <c r="BJ3673" s="24"/>
    </row>
    <row r="3674" spans="1:62" s="23" customFormat="1">
      <c r="A3674" s="24"/>
      <c r="BJ3674" s="24"/>
    </row>
    <row r="3675" spans="1:62" s="23" customFormat="1">
      <c r="A3675" s="24"/>
      <c r="BJ3675" s="24"/>
    </row>
    <row r="3676" spans="1:62" s="23" customFormat="1">
      <c r="A3676" s="24"/>
      <c r="BJ3676" s="24"/>
    </row>
    <row r="3677" spans="1:62" s="23" customFormat="1">
      <c r="A3677" s="24"/>
      <c r="BJ3677" s="24"/>
    </row>
    <row r="3678" spans="1:62" s="23" customFormat="1">
      <c r="A3678" s="24"/>
      <c r="BJ3678" s="24"/>
    </row>
    <row r="3679" spans="1:62" s="23" customFormat="1">
      <c r="A3679" s="24"/>
      <c r="BJ3679" s="24"/>
    </row>
    <row r="3680" spans="1:62" s="23" customFormat="1">
      <c r="A3680" s="24"/>
      <c r="BJ3680" s="24"/>
    </row>
    <row r="3681" spans="1:62" s="23" customFormat="1">
      <c r="A3681" s="24"/>
      <c r="BJ3681" s="24"/>
    </row>
    <row r="3682" spans="1:62" s="23" customFormat="1">
      <c r="A3682" s="24"/>
      <c r="BJ3682" s="24"/>
    </row>
    <row r="3683" spans="1:62" s="23" customFormat="1">
      <c r="A3683" s="24"/>
      <c r="BJ3683" s="24"/>
    </row>
    <row r="3684" spans="1:62" s="23" customFormat="1">
      <c r="A3684" s="24"/>
      <c r="BJ3684" s="24"/>
    </row>
    <row r="3685" spans="1:62" s="23" customFormat="1">
      <c r="A3685" s="24"/>
      <c r="BJ3685" s="24"/>
    </row>
    <row r="3686" spans="1:62" s="23" customFormat="1">
      <c r="A3686" s="24"/>
      <c r="BJ3686" s="24"/>
    </row>
    <row r="3687" spans="1:62" s="23" customFormat="1">
      <c r="A3687" s="24"/>
      <c r="BJ3687" s="24"/>
    </row>
    <row r="3688" spans="1:62" s="23" customFormat="1">
      <c r="A3688" s="24"/>
      <c r="BJ3688" s="24"/>
    </row>
    <row r="3689" spans="1:62" s="23" customFormat="1">
      <c r="A3689" s="24"/>
      <c r="BJ3689" s="24"/>
    </row>
    <row r="3690" spans="1:62" s="23" customFormat="1">
      <c r="A3690" s="24"/>
      <c r="BJ3690" s="24"/>
    </row>
    <row r="3691" spans="1:62" s="23" customFormat="1">
      <c r="A3691" s="24"/>
      <c r="BJ3691" s="24"/>
    </row>
    <row r="3692" spans="1:62" s="23" customFormat="1">
      <c r="A3692" s="24"/>
      <c r="BJ3692" s="24"/>
    </row>
    <row r="3693" spans="1:62" s="23" customFormat="1">
      <c r="A3693" s="24"/>
      <c r="BJ3693" s="24"/>
    </row>
    <row r="3694" spans="1:62" s="23" customFormat="1">
      <c r="A3694" s="24"/>
      <c r="BJ3694" s="24"/>
    </row>
    <row r="3695" spans="1:62" s="23" customFormat="1">
      <c r="A3695" s="24"/>
      <c r="BJ3695" s="24"/>
    </row>
    <row r="3696" spans="1:62" s="23" customFormat="1">
      <c r="A3696" s="24"/>
      <c r="BJ3696" s="24"/>
    </row>
    <row r="3697" spans="1:62" s="23" customFormat="1">
      <c r="A3697" s="24"/>
      <c r="BJ3697" s="24"/>
    </row>
    <row r="3698" spans="1:62" s="23" customFormat="1">
      <c r="A3698" s="24"/>
      <c r="BJ3698" s="24"/>
    </row>
    <row r="3699" spans="1:62" s="23" customFormat="1">
      <c r="A3699" s="24"/>
      <c r="BJ3699" s="24"/>
    </row>
    <row r="3700" spans="1:62" s="23" customFormat="1">
      <c r="A3700" s="24"/>
      <c r="BJ3700" s="24"/>
    </row>
    <row r="3701" spans="1:62" s="23" customFormat="1">
      <c r="A3701" s="24"/>
      <c r="BJ3701" s="24"/>
    </row>
    <row r="3702" spans="1:62" s="23" customFormat="1">
      <c r="A3702" s="24"/>
      <c r="BJ3702" s="24"/>
    </row>
    <row r="3703" spans="1:62" s="23" customFormat="1">
      <c r="A3703" s="24"/>
      <c r="BJ3703" s="24"/>
    </row>
    <row r="3704" spans="1:62" s="23" customFormat="1">
      <c r="A3704" s="24"/>
      <c r="BJ3704" s="24"/>
    </row>
    <row r="3705" spans="1:62" s="23" customFormat="1">
      <c r="A3705" s="24"/>
      <c r="BJ3705" s="24"/>
    </row>
    <row r="3706" spans="1:62" s="23" customFormat="1">
      <c r="A3706" s="24"/>
      <c r="BJ3706" s="24"/>
    </row>
    <row r="3707" spans="1:62" s="23" customFormat="1">
      <c r="A3707" s="24"/>
      <c r="BJ3707" s="24"/>
    </row>
    <row r="3708" spans="1:62" s="23" customFormat="1">
      <c r="A3708" s="24"/>
      <c r="BJ3708" s="24"/>
    </row>
    <row r="3709" spans="1:62" s="23" customFormat="1">
      <c r="A3709" s="24"/>
      <c r="BJ3709" s="24"/>
    </row>
    <row r="3710" spans="1:62" s="23" customFormat="1">
      <c r="A3710" s="24"/>
      <c r="BJ3710" s="24"/>
    </row>
    <row r="3711" spans="1:62" s="23" customFormat="1">
      <c r="A3711" s="24"/>
      <c r="BJ3711" s="24"/>
    </row>
    <row r="3712" spans="1:62" s="23" customFormat="1">
      <c r="A3712" s="24"/>
      <c r="BJ3712" s="24"/>
    </row>
    <row r="3713" spans="1:62" s="23" customFormat="1">
      <c r="A3713" s="24"/>
      <c r="BJ3713" s="24"/>
    </row>
    <row r="3714" spans="1:62" s="23" customFormat="1">
      <c r="A3714" s="24"/>
      <c r="BJ3714" s="24"/>
    </row>
    <row r="3715" spans="1:62" s="23" customFormat="1">
      <c r="A3715" s="24"/>
      <c r="BJ3715" s="24"/>
    </row>
    <row r="3716" spans="1:62" s="23" customFormat="1">
      <c r="A3716" s="24"/>
      <c r="BJ3716" s="24"/>
    </row>
    <row r="3717" spans="1:62" s="23" customFormat="1">
      <c r="A3717" s="24"/>
      <c r="BJ3717" s="24"/>
    </row>
    <row r="3718" spans="1:62" s="23" customFormat="1">
      <c r="A3718" s="24"/>
      <c r="BJ3718" s="24"/>
    </row>
    <row r="3719" spans="1:62" s="23" customFormat="1">
      <c r="A3719" s="24"/>
      <c r="BJ3719" s="24"/>
    </row>
    <row r="3720" spans="1:62" s="23" customFormat="1">
      <c r="A3720" s="24"/>
      <c r="BJ3720" s="24"/>
    </row>
    <row r="3721" spans="1:62" s="23" customFormat="1">
      <c r="A3721" s="24"/>
      <c r="BJ3721" s="24"/>
    </row>
    <row r="3722" spans="1:62" s="23" customFormat="1">
      <c r="A3722" s="24"/>
      <c r="BJ3722" s="24"/>
    </row>
    <row r="3723" spans="1:62" s="23" customFormat="1">
      <c r="A3723" s="24"/>
      <c r="BJ3723" s="24"/>
    </row>
    <row r="3724" spans="1:62" s="23" customFormat="1">
      <c r="A3724" s="24"/>
      <c r="BJ3724" s="24"/>
    </row>
    <row r="3725" spans="1:62" s="23" customFormat="1">
      <c r="A3725" s="24"/>
      <c r="BJ3725" s="24"/>
    </row>
    <row r="3726" spans="1:62" s="23" customFormat="1">
      <c r="A3726" s="24"/>
      <c r="BJ3726" s="24"/>
    </row>
    <row r="3727" spans="1:62" s="23" customFormat="1">
      <c r="A3727" s="24"/>
      <c r="BJ3727" s="24"/>
    </row>
    <row r="3728" spans="1:62" s="23" customFormat="1">
      <c r="A3728" s="24"/>
      <c r="BJ3728" s="24"/>
    </row>
    <row r="3729" spans="1:62" s="23" customFormat="1">
      <c r="A3729" s="24"/>
      <c r="BJ3729" s="24"/>
    </row>
    <row r="3730" spans="1:62" s="23" customFormat="1">
      <c r="A3730" s="24"/>
      <c r="BJ3730" s="24"/>
    </row>
    <row r="3731" spans="1:62" s="23" customFormat="1">
      <c r="A3731" s="24"/>
      <c r="BJ3731" s="24"/>
    </row>
    <row r="3732" spans="1:62" s="23" customFormat="1">
      <c r="A3732" s="24"/>
      <c r="BJ3732" s="24"/>
    </row>
    <row r="3733" spans="1:62" s="23" customFormat="1">
      <c r="A3733" s="24"/>
      <c r="BJ3733" s="24"/>
    </row>
    <row r="3734" spans="1:62" s="23" customFormat="1">
      <c r="A3734" s="24"/>
      <c r="BJ3734" s="24"/>
    </row>
    <row r="3735" spans="1:62" s="23" customFormat="1">
      <c r="A3735" s="24"/>
      <c r="BJ3735" s="24"/>
    </row>
    <row r="3736" spans="1:62" s="23" customFormat="1">
      <c r="A3736" s="24"/>
      <c r="BJ3736" s="24"/>
    </row>
    <row r="3737" spans="1:62" s="23" customFormat="1">
      <c r="A3737" s="24"/>
      <c r="BJ3737" s="24"/>
    </row>
    <row r="3738" spans="1:62" s="23" customFormat="1">
      <c r="A3738" s="24"/>
      <c r="BJ3738" s="24"/>
    </row>
    <row r="3739" spans="1:62" s="23" customFormat="1">
      <c r="A3739" s="24"/>
      <c r="BJ3739" s="24"/>
    </row>
    <row r="3740" spans="1:62" s="23" customFormat="1">
      <c r="A3740" s="24"/>
      <c r="BJ3740" s="24"/>
    </row>
    <row r="3741" spans="1:62" s="23" customFormat="1">
      <c r="A3741" s="24"/>
      <c r="BJ3741" s="24"/>
    </row>
    <row r="3742" spans="1:62" s="23" customFormat="1">
      <c r="A3742" s="24"/>
      <c r="BJ3742" s="24"/>
    </row>
    <row r="3743" spans="1:62" s="23" customFormat="1">
      <c r="A3743" s="24"/>
      <c r="BJ3743" s="24"/>
    </row>
    <row r="3744" spans="1:62" s="23" customFormat="1">
      <c r="A3744" s="24"/>
      <c r="BJ3744" s="24"/>
    </row>
    <row r="3745" spans="1:62" s="23" customFormat="1">
      <c r="A3745" s="24"/>
      <c r="BJ3745" s="24"/>
    </row>
    <row r="3746" spans="1:62" s="23" customFormat="1">
      <c r="A3746" s="24"/>
      <c r="BJ3746" s="24"/>
    </row>
    <row r="3747" spans="1:62" s="23" customFormat="1">
      <c r="A3747" s="24"/>
      <c r="BJ3747" s="24"/>
    </row>
    <row r="3748" spans="1:62" s="23" customFormat="1">
      <c r="A3748" s="24"/>
      <c r="BJ3748" s="24"/>
    </row>
    <row r="3749" spans="1:62" s="23" customFormat="1">
      <c r="A3749" s="24"/>
      <c r="BJ3749" s="24"/>
    </row>
    <row r="3750" spans="1:62" s="23" customFormat="1">
      <c r="A3750" s="24"/>
      <c r="BJ3750" s="24"/>
    </row>
    <row r="3751" spans="1:62" s="23" customFormat="1">
      <c r="A3751" s="24"/>
      <c r="BJ3751" s="24"/>
    </row>
    <row r="3752" spans="1:62" s="23" customFormat="1">
      <c r="A3752" s="24"/>
      <c r="BJ3752" s="24"/>
    </row>
    <row r="3753" spans="1:62" s="23" customFormat="1">
      <c r="A3753" s="24"/>
      <c r="BJ3753" s="24"/>
    </row>
    <row r="3754" spans="1:62" s="23" customFormat="1">
      <c r="A3754" s="24"/>
      <c r="BJ3754" s="24"/>
    </row>
    <row r="3755" spans="1:62" s="23" customFormat="1">
      <c r="A3755" s="24"/>
      <c r="BJ3755" s="24"/>
    </row>
    <row r="3756" spans="1:62" s="23" customFormat="1">
      <c r="A3756" s="24"/>
      <c r="BJ3756" s="24"/>
    </row>
    <row r="3757" spans="1:62" s="23" customFormat="1">
      <c r="A3757" s="24"/>
      <c r="BJ3757" s="24"/>
    </row>
    <row r="3758" spans="1:62" s="23" customFormat="1">
      <c r="A3758" s="24"/>
      <c r="BJ3758" s="24"/>
    </row>
    <row r="3759" spans="1:62" s="23" customFormat="1">
      <c r="A3759" s="24"/>
      <c r="BJ3759" s="24"/>
    </row>
    <row r="3760" spans="1:62" s="23" customFormat="1">
      <c r="A3760" s="24"/>
      <c r="BJ3760" s="24"/>
    </row>
    <row r="3761" spans="1:62" s="23" customFormat="1">
      <c r="A3761" s="24"/>
      <c r="BJ3761" s="24"/>
    </row>
    <row r="3762" spans="1:62" s="23" customFormat="1">
      <c r="A3762" s="24"/>
      <c r="BJ3762" s="24"/>
    </row>
    <row r="3763" spans="1:62" s="23" customFormat="1">
      <c r="A3763" s="24"/>
      <c r="BJ3763" s="24"/>
    </row>
    <row r="3764" spans="1:62" s="23" customFormat="1">
      <c r="A3764" s="24"/>
      <c r="BJ3764" s="24"/>
    </row>
    <row r="3765" spans="1:62" s="23" customFormat="1">
      <c r="A3765" s="24"/>
      <c r="BJ3765" s="24"/>
    </row>
    <row r="3766" spans="1:62" s="23" customFormat="1">
      <c r="A3766" s="24"/>
      <c r="BJ3766" s="24"/>
    </row>
    <row r="3767" spans="1:62" s="23" customFormat="1">
      <c r="A3767" s="24"/>
      <c r="BJ3767" s="24"/>
    </row>
    <row r="3768" spans="1:62" s="23" customFormat="1">
      <c r="A3768" s="24"/>
      <c r="BJ3768" s="24"/>
    </row>
    <row r="3769" spans="1:62" s="23" customFormat="1">
      <c r="A3769" s="24"/>
      <c r="BJ3769" s="24"/>
    </row>
    <row r="3770" spans="1:62" s="23" customFormat="1">
      <c r="A3770" s="24"/>
      <c r="BJ3770" s="24"/>
    </row>
    <row r="3771" spans="1:62" s="23" customFormat="1">
      <c r="A3771" s="24"/>
      <c r="BJ3771" s="24"/>
    </row>
    <row r="3772" spans="1:62" s="23" customFormat="1">
      <c r="A3772" s="24"/>
      <c r="BJ3772" s="24"/>
    </row>
    <row r="3773" spans="1:62" s="23" customFormat="1">
      <c r="A3773" s="24"/>
      <c r="BJ3773" s="24"/>
    </row>
    <row r="3774" spans="1:62" s="23" customFormat="1">
      <c r="A3774" s="24"/>
      <c r="BJ3774" s="24"/>
    </row>
    <row r="3775" spans="1:62" s="23" customFormat="1">
      <c r="A3775" s="24"/>
      <c r="BJ3775" s="24"/>
    </row>
    <row r="3776" spans="1:62" s="23" customFormat="1">
      <c r="A3776" s="24"/>
      <c r="BJ3776" s="24"/>
    </row>
    <row r="3777" spans="1:62" s="23" customFormat="1">
      <c r="A3777" s="24"/>
      <c r="BJ3777" s="24"/>
    </row>
    <row r="3778" spans="1:62" s="23" customFormat="1">
      <c r="A3778" s="24"/>
      <c r="BJ3778" s="24"/>
    </row>
    <row r="3779" spans="1:62" s="23" customFormat="1">
      <c r="A3779" s="24"/>
      <c r="BJ3779" s="24"/>
    </row>
    <row r="3780" spans="1:62" s="23" customFormat="1">
      <c r="A3780" s="24"/>
      <c r="BJ3780" s="24"/>
    </row>
    <row r="3781" spans="1:62" s="23" customFormat="1">
      <c r="A3781" s="24"/>
      <c r="BJ3781" s="24"/>
    </row>
    <row r="3782" spans="1:62" s="23" customFormat="1">
      <c r="A3782" s="24"/>
      <c r="BJ3782" s="24"/>
    </row>
    <row r="3783" spans="1:62" s="23" customFormat="1">
      <c r="A3783" s="24"/>
      <c r="BJ3783" s="24"/>
    </row>
    <row r="3784" spans="1:62" s="23" customFormat="1">
      <c r="A3784" s="24"/>
      <c r="BJ3784" s="24"/>
    </row>
    <row r="3785" spans="1:62" s="23" customFormat="1">
      <c r="A3785" s="24"/>
      <c r="BJ3785" s="24"/>
    </row>
    <row r="3786" spans="1:62" s="23" customFormat="1">
      <c r="A3786" s="24"/>
      <c r="BJ3786" s="24"/>
    </row>
    <row r="3787" spans="1:62" s="23" customFormat="1">
      <c r="A3787" s="24"/>
      <c r="BJ3787" s="24"/>
    </row>
    <row r="3788" spans="1:62" s="23" customFormat="1">
      <c r="A3788" s="24"/>
      <c r="BJ3788" s="24"/>
    </row>
    <row r="3789" spans="1:62" s="23" customFormat="1">
      <c r="A3789" s="24"/>
      <c r="BJ3789" s="24"/>
    </row>
    <row r="3790" spans="1:62" s="23" customFormat="1">
      <c r="A3790" s="24"/>
      <c r="BJ3790" s="24"/>
    </row>
    <row r="3791" spans="1:62" s="23" customFormat="1">
      <c r="A3791" s="24"/>
      <c r="BJ3791" s="24"/>
    </row>
    <row r="3792" spans="1:62" s="23" customFormat="1">
      <c r="A3792" s="24"/>
      <c r="BJ3792" s="24"/>
    </row>
    <row r="3793" spans="1:62" s="23" customFormat="1">
      <c r="A3793" s="24"/>
      <c r="BJ3793" s="24"/>
    </row>
    <row r="3794" spans="1:62" s="23" customFormat="1">
      <c r="A3794" s="24"/>
      <c r="BJ3794" s="24"/>
    </row>
    <row r="3795" spans="1:62" s="23" customFormat="1">
      <c r="A3795" s="24"/>
      <c r="BJ3795" s="24"/>
    </row>
    <row r="3796" spans="1:62" s="23" customFormat="1">
      <c r="A3796" s="24"/>
      <c r="BJ3796" s="24"/>
    </row>
    <row r="3797" spans="1:62" s="23" customFormat="1">
      <c r="A3797" s="24"/>
      <c r="BJ3797" s="24"/>
    </row>
    <row r="3798" spans="1:62" s="23" customFormat="1">
      <c r="A3798" s="24"/>
      <c r="BJ3798" s="24"/>
    </row>
    <row r="3799" spans="1:62" s="23" customFormat="1">
      <c r="A3799" s="24"/>
      <c r="BJ3799" s="24"/>
    </row>
    <row r="3800" spans="1:62" s="23" customFormat="1">
      <c r="A3800" s="24"/>
      <c r="BJ3800" s="24"/>
    </row>
    <row r="3801" spans="1:62" s="23" customFormat="1">
      <c r="A3801" s="24"/>
      <c r="BJ3801" s="24"/>
    </row>
    <row r="3802" spans="1:62" s="23" customFormat="1">
      <c r="A3802" s="24"/>
      <c r="BJ3802" s="24"/>
    </row>
    <row r="3803" spans="1:62" s="23" customFormat="1">
      <c r="A3803" s="24"/>
      <c r="BJ3803" s="24"/>
    </row>
    <row r="3804" spans="1:62" s="23" customFormat="1">
      <c r="A3804" s="24"/>
      <c r="BJ3804" s="24"/>
    </row>
    <row r="3805" spans="1:62" s="23" customFormat="1">
      <c r="A3805" s="24"/>
      <c r="BJ3805" s="24"/>
    </row>
    <row r="3806" spans="1:62" s="23" customFormat="1">
      <c r="A3806" s="24"/>
      <c r="BJ3806" s="24"/>
    </row>
    <row r="3807" spans="1:62" s="23" customFormat="1">
      <c r="A3807" s="24"/>
      <c r="BJ3807" s="24"/>
    </row>
    <row r="3808" spans="1:62" s="23" customFormat="1">
      <c r="A3808" s="24"/>
      <c r="BJ3808" s="24"/>
    </row>
    <row r="3809" spans="1:62" s="23" customFormat="1">
      <c r="A3809" s="24"/>
      <c r="BJ3809" s="24"/>
    </row>
    <row r="3810" spans="1:62" s="23" customFormat="1">
      <c r="A3810" s="24"/>
      <c r="BJ3810" s="24"/>
    </row>
    <row r="3811" spans="1:62" s="23" customFormat="1">
      <c r="A3811" s="24"/>
      <c r="BJ3811" s="24"/>
    </row>
    <row r="3812" spans="1:62" s="23" customFormat="1">
      <c r="A3812" s="24"/>
      <c r="BJ3812" s="24"/>
    </row>
    <row r="3813" spans="1:62" s="23" customFormat="1">
      <c r="A3813" s="24"/>
      <c r="BJ3813" s="24"/>
    </row>
    <row r="3814" spans="1:62" s="23" customFormat="1">
      <c r="A3814" s="24"/>
      <c r="BJ3814" s="24"/>
    </row>
    <row r="3815" spans="1:62" s="23" customFormat="1">
      <c r="A3815" s="24"/>
      <c r="BJ3815" s="24"/>
    </row>
    <row r="3816" spans="1:62" s="23" customFormat="1">
      <c r="A3816" s="24"/>
      <c r="BJ3816" s="24"/>
    </row>
    <row r="3817" spans="1:62" s="23" customFormat="1">
      <c r="A3817" s="24"/>
      <c r="BJ3817" s="24"/>
    </row>
    <row r="3818" spans="1:62" s="23" customFormat="1">
      <c r="A3818" s="24"/>
      <c r="BJ3818" s="24"/>
    </row>
    <row r="3819" spans="1:62" s="23" customFormat="1">
      <c r="A3819" s="24"/>
      <c r="BJ3819" s="24"/>
    </row>
    <row r="3820" spans="1:62" s="23" customFormat="1">
      <c r="A3820" s="24"/>
      <c r="BJ3820" s="24"/>
    </row>
    <row r="3821" spans="1:62" s="23" customFormat="1">
      <c r="A3821" s="24"/>
      <c r="BJ3821" s="24"/>
    </row>
    <row r="3822" spans="1:62" s="23" customFormat="1">
      <c r="A3822" s="24"/>
      <c r="BJ3822" s="24"/>
    </row>
    <row r="3823" spans="1:62" s="23" customFormat="1">
      <c r="A3823" s="24"/>
      <c r="BJ3823" s="24"/>
    </row>
    <row r="3824" spans="1:62" s="23" customFormat="1">
      <c r="A3824" s="24"/>
      <c r="BJ3824" s="24"/>
    </row>
    <row r="3825" spans="1:62" s="23" customFormat="1">
      <c r="A3825" s="24"/>
      <c r="BJ3825" s="24"/>
    </row>
    <row r="3826" spans="1:62" s="23" customFormat="1">
      <c r="A3826" s="24"/>
      <c r="BJ3826" s="24"/>
    </row>
    <row r="3827" spans="1:62" s="23" customFormat="1">
      <c r="A3827" s="24"/>
      <c r="BJ3827" s="24"/>
    </row>
    <row r="3828" spans="1:62" s="23" customFormat="1">
      <c r="A3828" s="24"/>
      <c r="BJ3828" s="24"/>
    </row>
    <row r="3829" spans="1:62" s="23" customFormat="1">
      <c r="A3829" s="24"/>
      <c r="BJ3829" s="24"/>
    </row>
    <row r="3830" spans="1:62" s="23" customFormat="1">
      <c r="A3830" s="24"/>
      <c r="BJ3830" s="24"/>
    </row>
    <row r="3831" spans="1:62" s="23" customFormat="1">
      <c r="A3831" s="24"/>
      <c r="BJ3831" s="24"/>
    </row>
    <row r="3832" spans="1:62" s="23" customFormat="1">
      <c r="A3832" s="24"/>
      <c r="BJ3832" s="24"/>
    </row>
    <row r="3833" spans="1:62" s="23" customFormat="1">
      <c r="A3833" s="24"/>
      <c r="BJ3833" s="24"/>
    </row>
    <row r="3834" spans="1:62" s="23" customFormat="1">
      <c r="A3834" s="24"/>
      <c r="BJ3834" s="24"/>
    </row>
    <row r="3835" spans="1:62" s="23" customFormat="1">
      <c r="A3835" s="24"/>
      <c r="BJ3835" s="24"/>
    </row>
    <row r="3836" spans="1:62" s="23" customFormat="1">
      <c r="A3836" s="24"/>
      <c r="BJ3836" s="24"/>
    </row>
    <row r="3837" spans="1:62" s="23" customFormat="1">
      <c r="A3837" s="24"/>
      <c r="BJ3837" s="24"/>
    </row>
    <row r="3838" spans="1:62" s="23" customFormat="1">
      <c r="A3838" s="24"/>
      <c r="BJ3838" s="24"/>
    </row>
    <row r="3839" spans="1:62" s="23" customFormat="1">
      <c r="A3839" s="24"/>
      <c r="BJ3839" s="24"/>
    </row>
    <row r="3840" spans="1:62" s="23" customFormat="1">
      <c r="A3840" s="24"/>
      <c r="BJ3840" s="24"/>
    </row>
    <row r="3841" spans="1:62" s="23" customFormat="1">
      <c r="A3841" s="24"/>
      <c r="BJ3841" s="24"/>
    </row>
    <row r="3842" spans="1:62" s="23" customFormat="1">
      <c r="A3842" s="24"/>
      <c r="BJ3842" s="24"/>
    </row>
    <row r="3843" spans="1:62" s="23" customFormat="1">
      <c r="A3843" s="24"/>
      <c r="BJ3843" s="24"/>
    </row>
    <row r="3844" spans="1:62" s="23" customFormat="1">
      <c r="A3844" s="24"/>
      <c r="BJ3844" s="24"/>
    </row>
    <row r="3845" spans="1:62" s="23" customFormat="1">
      <c r="A3845" s="24"/>
      <c r="BJ3845" s="24"/>
    </row>
    <row r="3846" spans="1:62" s="23" customFormat="1">
      <c r="A3846" s="24"/>
      <c r="BJ3846" s="24"/>
    </row>
    <row r="3847" spans="1:62" s="23" customFormat="1">
      <c r="A3847" s="24"/>
      <c r="BJ3847" s="24"/>
    </row>
    <row r="3848" spans="1:62" s="23" customFormat="1">
      <c r="A3848" s="24"/>
      <c r="BJ3848" s="24"/>
    </row>
    <row r="3849" spans="1:62" s="23" customFormat="1">
      <c r="A3849" s="24"/>
      <c r="BJ3849" s="24"/>
    </row>
    <row r="3850" spans="1:62" s="23" customFormat="1">
      <c r="A3850" s="24"/>
      <c r="BJ3850" s="24"/>
    </row>
    <row r="3851" spans="1:62" s="23" customFormat="1">
      <c r="A3851" s="24"/>
      <c r="BJ3851" s="24"/>
    </row>
    <row r="3852" spans="1:62" s="23" customFormat="1">
      <c r="A3852" s="24"/>
      <c r="BJ3852" s="24"/>
    </row>
    <row r="3853" spans="1:62" s="23" customFormat="1">
      <c r="A3853" s="24"/>
      <c r="BJ3853" s="24"/>
    </row>
    <row r="3854" spans="1:62" s="23" customFormat="1">
      <c r="A3854" s="24"/>
      <c r="BJ3854" s="24"/>
    </row>
    <row r="3855" spans="1:62" s="23" customFormat="1">
      <c r="A3855" s="24"/>
      <c r="BJ3855" s="24"/>
    </row>
    <row r="3856" spans="1:62" s="23" customFormat="1">
      <c r="A3856" s="24"/>
      <c r="BJ3856" s="24"/>
    </row>
    <row r="3857" spans="1:62" s="23" customFormat="1">
      <c r="A3857" s="24"/>
      <c r="BJ3857" s="24"/>
    </row>
    <row r="3858" spans="1:62" s="23" customFormat="1">
      <c r="A3858" s="24"/>
      <c r="BJ3858" s="24"/>
    </row>
    <row r="3859" spans="1:62" s="23" customFormat="1">
      <c r="A3859" s="24"/>
      <c r="BJ3859" s="24"/>
    </row>
    <row r="3860" spans="1:62" s="23" customFormat="1">
      <c r="A3860" s="24"/>
      <c r="BJ3860" s="24"/>
    </row>
    <row r="3861" spans="1:62" s="23" customFormat="1">
      <c r="A3861" s="24"/>
      <c r="BJ3861" s="24"/>
    </row>
    <row r="3862" spans="1:62" s="23" customFormat="1">
      <c r="A3862" s="24"/>
      <c r="BJ3862" s="24"/>
    </row>
    <row r="3863" spans="1:62" s="23" customFormat="1">
      <c r="A3863" s="24"/>
      <c r="BJ3863" s="24"/>
    </row>
    <row r="3864" spans="1:62" s="23" customFormat="1">
      <c r="A3864" s="24"/>
      <c r="BJ3864" s="24"/>
    </row>
    <row r="3865" spans="1:62" s="23" customFormat="1">
      <c r="A3865" s="24"/>
      <c r="BJ3865" s="24"/>
    </row>
    <row r="3866" spans="1:62" s="23" customFormat="1">
      <c r="A3866" s="24"/>
      <c r="BJ3866" s="24"/>
    </row>
    <row r="3867" spans="1:62" s="23" customFormat="1">
      <c r="A3867" s="24"/>
      <c r="BJ3867" s="24"/>
    </row>
    <row r="3868" spans="1:62" s="23" customFormat="1">
      <c r="A3868" s="24"/>
      <c r="BJ3868" s="24"/>
    </row>
    <row r="3869" spans="1:62" s="23" customFormat="1">
      <c r="A3869" s="24"/>
      <c r="BJ3869" s="24"/>
    </row>
    <row r="3870" spans="1:62" s="23" customFormat="1">
      <c r="A3870" s="24"/>
      <c r="BJ3870" s="24"/>
    </row>
    <row r="3871" spans="1:62" s="23" customFormat="1">
      <c r="A3871" s="24"/>
      <c r="BJ3871" s="24"/>
    </row>
    <row r="3872" spans="1:62" s="23" customFormat="1">
      <c r="A3872" s="24"/>
      <c r="BJ3872" s="24"/>
    </row>
    <row r="3873" spans="1:62" s="23" customFormat="1">
      <c r="A3873" s="24"/>
      <c r="BJ3873" s="24"/>
    </row>
    <row r="3874" spans="1:62" s="23" customFormat="1">
      <c r="A3874" s="24"/>
      <c r="BJ3874" s="24"/>
    </row>
    <row r="3875" spans="1:62" s="23" customFormat="1">
      <c r="A3875" s="24"/>
      <c r="BJ3875" s="24"/>
    </row>
    <row r="3876" spans="1:62" s="23" customFormat="1">
      <c r="A3876" s="24"/>
      <c r="BJ3876" s="24"/>
    </row>
    <row r="3877" spans="1:62" s="23" customFormat="1">
      <c r="A3877" s="24"/>
      <c r="BJ3877" s="24"/>
    </row>
    <row r="3878" spans="1:62" s="23" customFormat="1">
      <c r="A3878" s="24"/>
      <c r="BJ3878" s="24"/>
    </row>
    <row r="3879" spans="1:62" s="23" customFormat="1">
      <c r="A3879" s="24"/>
      <c r="BJ3879" s="24"/>
    </row>
    <row r="3880" spans="1:62" s="23" customFormat="1">
      <c r="A3880" s="24"/>
      <c r="BJ3880" s="24"/>
    </row>
    <row r="3881" spans="1:62" s="23" customFormat="1">
      <c r="A3881" s="24"/>
      <c r="BJ3881" s="24"/>
    </row>
    <row r="3882" spans="1:62" s="23" customFormat="1">
      <c r="A3882" s="24"/>
      <c r="BJ3882" s="24"/>
    </row>
    <row r="3883" spans="1:62" s="23" customFormat="1">
      <c r="A3883" s="24"/>
      <c r="BJ3883" s="24"/>
    </row>
    <row r="3884" spans="1:62" s="23" customFormat="1">
      <c r="A3884" s="24"/>
      <c r="BJ3884" s="24"/>
    </row>
    <row r="3885" spans="1:62" s="23" customFormat="1">
      <c r="A3885" s="24"/>
      <c r="BJ3885" s="24"/>
    </row>
    <row r="3886" spans="1:62" s="23" customFormat="1">
      <c r="A3886" s="24"/>
      <c r="BJ3886" s="24"/>
    </row>
    <row r="3887" spans="1:62" s="23" customFormat="1">
      <c r="A3887" s="24"/>
      <c r="BJ3887" s="24"/>
    </row>
    <row r="3888" spans="1:62" s="23" customFormat="1">
      <c r="A3888" s="24"/>
      <c r="BJ3888" s="24"/>
    </row>
    <row r="3889" spans="1:62" s="23" customFormat="1">
      <c r="A3889" s="24"/>
      <c r="BJ3889" s="24"/>
    </row>
    <row r="3890" spans="1:62" s="23" customFormat="1">
      <c r="A3890" s="24"/>
      <c r="BJ3890" s="24"/>
    </row>
    <row r="3891" spans="1:62" s="23" customFormat="1">
      <c r="A3891" s="24"/>
      <c r="BJ3891" s="24"/>
    </row>
    <row r="3892" spans="1:62" s="23" customFormat="1">
      <c r="A3892" s="24"/>
      <c r="BJ3892" s="24"/>
    </row>
    <row r="3893" spans="1:62" s="23" customFormat="1">
      <c r="A3893" s="24"/>
      <c r="BJ3893" s="24"/>
    </row>
    <row r="3894" spans="1:62" s="23" customFormat="1">
      <c r="A3894" s="24"/>
      <c r="BJ3894" s="24"/>
    </row>
    <row r="3895" spans="1:62" s="23" customFormat="1">
      <c r="A3895" s="24"/>
      <c r="BJ3895" s="24"/>
    </row>
    <row r="3896" spans="1:62" s="23" customFormat="1">
      <c r="A3896" s="24"/>
      <c r="BJ3896" s="24"/>
    </row>
    <row r="3897" spans="1:62" s="23" customFormat="1">
      <c r="A3897" s="24"/>
      <c r="BJ3897" s="24"/>
    </row>
    <row r="3898" spans="1:62" s="23" customFormat="1">
      <c r="A3898" s="24"/>
      <c r="BJ3898" s="24"/>
    </row>
    <row r="3899" spans="1:62" s="23" customFormat="1">
      <c r="A3899" s="24"/>
      <c r="BJ3899" s="24"/>
    </row>
    <row r="3900" spans="1:62" s="23" customFormat="1">
      <c r="A3900" s="24"/>
      <c r="BJ3900" s="24"/>
    </row>
    <row r="3901" spans="1:62" s="23" customFormat="1">
      <c r="A3901" s="24"/>
      <c r="BJ3901" s="24"/>
    </row>
    <row r="3902" spans="1:62" s="23" customFormat="1">
      <c r="A3902" s="24"/>
      <c r="BJ3902" s="24"/>
    </row>
    <row r="3903" spans="1:62" s="23" customFormat="1">
      <c r="A3903" s="24"/>
      <c r="BJ3903" s="24"/>
    </row>
    <row r="3904" spans="1:62" s="23" customFormat="1">
      <c r="A3904" s="24"/>
      <c r="BJ3904" s="24"/>
    </row>
    <row r="3905" spans="1:62" s="23" customFormat="1">
      <c r="A3905" s="24"/>
      <c r="BJ3905" s="24"/>
    </row>
    <row r="3906" spans="1:62" s="23" customFormat="1">
      <c r="A3906" s="24"/>
      <c r="BJ3906" s="24"/>
    </row>
    <row r="3907" spans="1:62" s="23" customFormat="1">
      <c r="A3907" s="24"/>
      <c r="BJ3907" s="24"/>
    </row>
    <row r="3908" spans="1:62" s="23" customFormat="1">
      <c r="A3908" s="24"/>
      <c r="BJ3908" s="24"/>
    </row>
    <row r="3909" spans="1:62" s="23" customFormat="1">
      <c r="A3909" s="24"/>
      <c r="BJ3909" s="24"/>
    </row>
    <row r="3910" spans="1:62" s="23" customFormat="1">
      <c r="A3910" s="24"/>
      <c r="BJ3910" s="24"/>
    </row>
    <row r="3911" spans="1:62" s="23" customFormat="1">
      <c r="A3911" s="24"/>
      <c r="BJ3911" s="24"/>
    </row>
    <row r="3912" spans="1:62" s="23" customFormat="1">
      <c r="A3912" s="24"/>
      <c r="BJ3912" s="24"/>
    </row>
    <row r="3913" spans="1:62" s="23" customFormat="1">
      <c r="A3913" s="24"/>
      <c r="BJ3913" s="24"/>
    </row>
    <row r="3914" spans="1:62" s="23" customFormat="1">
      <c r="A3914" s="24"/>
      <c r="BJ3914" s="24"/>
    </row>
    <row r="3915" spans="1:62" s="23" customFormat="1">
      <c r="A3915" s="24"/>
      <c r="BJ3915" s="24"/>
    </row>
    <row r="3916" spans="1:62" s="23" customFormat="1">
      <c r="A3916" s="24"/>
      <c r="BJ3916" s="24"/>
    </row>
    <row r="3917" spans="1:62" s="23" customFormat="1">
      <c r="A3917" s="24"/>
      <c r="BJ3917" s="24"/>
    </row>
    <row r="3918" spans="1:62" s="23" customFormat="1">
      <c r="A3918" s="24"/>
      <c r="BJ3918" s="24"/>
    </row>
    <row r="3919" spans="1:62" s="23" customFormat="1">
      <c r="A3919" s="24"/>
      <c r="BJ3919" s="24"/>
    </row>
    <row r="3920" spans="1:62" s="23" customFormat="1">
      <c r="A3920" s="24"/>
      <c r="BJ3920" s="24"/>
    </row>
    <row r="3921" spans="1:62" s="23" customFormat="1">
      <c r="A3921" s="24"/>
      <c r="BJ3921" s="24"/>
    </row>
    <row r="3922" spans="1:62" s="23" customFormat="1">
      <c r="A3922" s="24"/>
      <c r="BJ3922" s="24"/>
    </row>
    <row r="3923" spans="1:62" s="23" customFormat="1">
      <c r="A3923" s="24"/>
      <c r="BJ3923" s="24"/>
    </row>
    <row r="3924" spans="1:62" s="23" customFormat="1">
      <c r="A3924" s="24"/>
      <c r="BJ3924" s="24"/>
    </row>
    <row r="3925" spans="1:62" s="23" customFormat="1">
      <c r="A3925" s="24"/>
      <c r="BJ3925" s="24"/>
    </row>
    <row r="3926" spans="1:62" s="23" customFormat="1">
      <c r="A3926" s="24"/>
      <c r="BJ3926" s="24"/>
    </row>
    <row r="3927" spans="1:62" s="23" customFormat="1">
      <c r="A3927" s="24"/>
      <c r="BJ3927" s="24"/>
    </row>
    <row r="3928" spans="1:62" s="23" customFormat="1">
      <c r="A3928" s="24"/>
      <c r="BJ3928" s="24"/>
    </row>
    <row r="3929" spans="1:62" s="23" customFormat="1">
      <c r="A3929" s="24"/>
      <c r="BJ3929" s="24"/>
    </row>
    <row r="3930" spans="1:62" s="23" customFormat="1">
      <c r="A3930" s="24"/>
      <c r="BJ3930" s="24"/>
    </row>
    <row r="3931" spans="1:62" s="23" customFormat="1">
      <c r="A3931" s="24"/>
      <c r="BJ3931" s="24"/>
    </row>
    <row r="3932" spans="1:62" s="23" customFormat="1">
      <c r="A3932" s="24"/>
      <c r="BJ3932" s="24"/>
    </row>
    <row r="3933" spans="1:62" s="23" customFormat="1">
      <c r="A3933" s="24"/>
      <c r="BJ3933" s="24"/>
    </row>
    <row r="3934" spans="1:62" s="23" customFormat="1">
      <c r="A3934" s="24"/>
      <c r="BJ3934" s="24"/>
    </row>
    <row r="3935" spans="1:62" s="23" customFormat="1">
      <c r="A3935" s="24"/>
      <c r="BJ3935" s="24"/>
    </row>
    <row r="3936" spans="1:62" s="23" customFormat="1">
      <c r="A3936" s="24"/>
      <c r="BJ3936" s="24"/>
    </row>
    <row r="3937" spans="1:62" s="23" customFormat="1">
      <c r="A3937" s="24"/>
      <c r="BJ3937" s="24"/>
    </row>
    <row r="3938" spans="1:62" s="23" customFormat="1">
      <c r="A3938" s="24"/>
      <c r="BJ3938" s="24"/>
    </row>
    <row r="3939" spans="1:62" s="23" customFormat="1">
      <c r="A3939" s="24"/>
      <c r="BJ3939" s="24"/>
    </row>
    <row r="3940" spans="1:62" s="23" customFormat="1">
      <c r="A3940" s="24"/>
      <c r="BJ3940" s="24"/>
    </row>
    <row r="3941" spans="1:62" s="23" customFormat="1">
      <c r="A3941" s="24"/>
      <c r="BJ3941" s="24"/>
    </row>
    <row r="3942" spans="1:62" s="23" customFormat="1">
      <c r="A3942" s="24"/>
      <c r="BJ3942" s="24"/>
    </row>
    <row r="3943" spans="1:62" s="23" customFormat="1">
      <c r="A3943" s="24"/>
      <c r="BJ3943" s="24"/>
    </row>
    <row r="3944" spans="1:62" s="23" customFormat="1">
      <c r="A3944" s="24"/>
      <c r="BJ3944" s="24"/>
    </row>
    <row r="3945" spans="1:62" s="23" customFormat="1">
      <c r="A3945" s="24"/>
      <c r="BJ3945" s="24"/>
    </row>
    <row r="3946" spans="1:62" s="23" customFormat="1">
      <c r="A3946" s="24"/>
      <c r="BJ3946" s="24"/>
    </row>
    <row r="3947" spans="1:62" s="23" customFormat="1">
      <c r="A3947" s="24"/>
      <c r="BJ3947" s="24"/>
    </row>
    <row r="3948" spans="1:62" s="23" customFormat="1">
      <c r="A3948" s="24"/>
      <c r="BJ3948" s="24"/>
    </row>
    <row r="3949" spans="1:62" s="23" customFormat="1">
      <c r="A3949" s="24"/>
      <c r="BJ3949" s="24"/>
    </row>
    <row r="3950" spans="1:62" s="23" customFormat="1">
      <c r="A3950" s="24"/>
      <c r="BJ3950" s="24"/>
    </row>
    <row r="3951" spans="1:62" s="23" customFormat="1">
      <c r="A3951" s="24"/>
      <c r="BJ3951" s="24"/>
    </row>
    <row r="3952" spans="1:62" s="23" customFormat="1">
      <c r="A3952" s="24"/>
      <c r="BJ3952" s="24"/>
    </row>
    <row r="3953" spans="1:62" s="23" customFormat="1">
      <c r="A3953" s="24"/>
      <c r="BJ3953" s="24"/>
    </row>
    <row r="3954" spans="1:62" s="23" customFormat="1">
      <c r="A3954" s="24"/>
      <c r="BJ3954" s="24"/>
    </row>
    <row r="3955" spans="1:62" s="23" customFormat="1">
      <c r="A3955" s="24"/>
      <c r="BJ3955" s="24"/>
    </row>
    <row r="3956" spans="1:62" s="23" customFormat="1">
      <c r="A3956" s="24"/>
      <c r="BJ3956" s="24"/>
    </row>
    <row r="3957" spans="1:62" s="23" customFormat="1">
      <c r="A3957" s="24"/>
      <c r="BJ3957" s="24"/>
    </row>
    <row r="3958" spans="1:62" s="23" customFormat="1">
      <c r="A3958" s="24"/>
      <c r="BJ3958" s="24"/>
    </row>
    <row r="3959" spans="1:62" s="23" customFormat="1">
      <c r="A3959" s="24"/>
      <c r="BJ3959" s="24"/>
    </row>
    <row r="3960" spans="1:62" s="23" customFormat="1">
      <c r="A3960" s="24"/>
      <c r="BJ3960" s="24"/>
    </row>
    <row r="3961" spans="1:62" s="23" customFormat="1">
      <c r="A3961" s="24"/>
      <c r="BJ3961" s="24"/>
    </row>
    <row r="3962" spans="1:62" s="23" customFormat="1">
      <c r="A3962" s="24"/>
      <c r="BJ3962" s="24"/>
    </row>
    <row r="3963" spans="1:62" s="23" customFormat="1">
      <c r="A3963" s="24"/>
      <c r="BJ3963" s="24"/>
    </row>
    <row r="3964" spans="1:62" s="23" customFormat="1">
      <c r="A3964" s="24"/>
      <c r="BJ3964" s="24"/>
    </row>
    <row r="3965" spans="1:62" s="23" customFormat="1">
      <c r="A3965" s="24"/>
      <c r="BJ3965" s="24"/>
    </row>
    <row r="3966" spans="1:62" s="23" customFormat="1">
      <c r="A3966" s="24"/>
      <c r="BJ3966" s="24"/>
    </row>
    <row r="3967" spans="1:62" s="23" customFormat="1">
      <c r="A3967" s="24"/>
      <c r="BJ3967" s="24"/>
    </row>
    <row r="3968" spans="1:62" s="23" customFormat="1">
      <c r="A3968" s="24"/>
      <c r="BJ3968" s="24"/>
    </row>
    <row r="3969" spans="1:62" s="23" customFormat="1">
      <c r="A3969" s="24"/>
      <c r="BJ3969" s="24"/>
    </row>
    <row r="3970" spans="1:62" s="23" customFormat="1">
      <c r="A3970" s="24"/>
      <c r="BJ3970" s="24"/>
    </row>
    <row r="3971" spans="1:62" s="23" customFormat="1">
      <c r="A3971" s="24"/>
      <c r="BJ3971" s="24"/>
    </row>
    <row r="3972" spans="1:62" s="23" customFormat="1">
      <c r="A3972" s="24"/>
      <c r="BJ3972" s="24"/>
    </row>
    <row r="3973" spans="1:62" s="23" customFormat="1">
      <c r="A3973" s="24"/>
      <c r="BJ3973" s="24"/>
    </row>
    <row r="3974" spans="1:62" s="23" customFormat="1">
      <c r="A3974" s="24"/>
      <c r="BJ3974" s="24"/>
    </row>
    <row r="3975" spans="1:62" s="23" customFormat="1">
      <c r="A3975" s="24"/>
      <c r="BJ3975" s="24"/>
    </row>
    <row r="3976" spans="1:62" s="23" customFormat="1">
      <c r="A3976" s="24"/>
      <c r="BJ3976" s="24"/>
    </row>
    <row r="3977" spans="1:62" s="23" customFormat="1">
      <c r="A3977" s="24"/>
      <c r="BJ3977" s="24"/>
    </row>
    <row r="3978" spans="1:62" s="23" customFormat="1">
      <c r="A3978" s="24"/>
      <c r="BJ3978" s="24"/>
    </row>
    <row r="3979" spans="1:62" s="23" customFormat="1">
      <c r="A3979" s="24"/>
      <c r="BJ3979" s="24"/>
    </row>
    <row r="3980" spans="1:62" s="23" customFormat="1">
      <c r="A3980" s="24"/>
      <c r="BJ3980" s="24"/>
    </row>
    <row r="3981" spans="1:62" s="23" customFormat="1">
      <c r="A3981" s="24"/>
      <c r="BJ3981" s="24"/>
    </row>
    <row r="3982" spans="1:62" s="23" customFormat="1">
      <c r="A3982" s="24"/>
      <c r="BJ3982" s="24"/>
    </row>
    <row r="3983" spans="1:62" s="23" customFormat="1">
      <c r="A3983" s="24"/>
      <c r="BJ3983" s="24"/>
    </row>
    <row r="3984" spans="1:62" s="23" customFormat="1">
      <c r="A3984" s="24"/>
      <c r="BJ3984" s="24"/>
    </row>
    <row r="3985" spans="1:62" s="23" customFormat="1">
      <c r="A3985" s="24"/>
      <c r="BJ3985" s="24"/>
    </row>
    <row r="3986" spans="1:62" s="23" customFormat="1">
      <c r="A3986" s="24"/>
      <c r="BJ3986" s="24"/>
    </row>
    <row r="3987" spans="1:62" s="23" customFormat="1">
      <c r="A3987" s="24"/>
      <c r="BJ3987" s="24"/>
    </row>
    <row r="3988" spans="1:62" s="23" customFormat="1">
      <c r="A3988" s="24"/>
      <c r="BJ3988" s="24"/>
    </row>
    <row r="3989" spans="1:62" s="23" customFormat="1">
      <c r="A3989" s="24"/>
      <c r="BJ3989" s="24"/>
    </row>
    <row r="3990" spans="1:62" s="23" customFormat="1">
      <c r="A3990" s="24"/>
      <c r="BJ3990" s="24"/>
    </row>
    <row r="3991" spans="1:62" s="23" customFormat="1">
      <c r="A3991" s="24"/>
      <c r="BJ3991" s="24"/>
    </row>
    <row r="3992" spans="1:62" s="23" customFormat="1">
      <c r="A3992" s="24"/>
      <c r="BJ3992" s="24"/>
    </row>
    <row r="3993" spans="1:62" s="23" customFormat="1">
      <c r="A3993" s="24"/>
      <c r="BJ3993" s="24"/>
    </row>
    <row r="3994" spans="1:62" s="23" customFormat="1">
      <c r="A3994" s="24"/>
      <c r="BJ3994" s="24"/>
    </row>
    <row r="3995" spans="1:62" s="23" customFormat="1">
      <c r="A3995" s="24"/>
      <c r="BJ3995" s="24"/>
    </row>
    <row r="3996" spans="1:62" s="23" customFormat="1">
      <c r="A3996" s="24"/>
      <c r="BJ3996" s="24"/>
    </row>
    <row r="3997" spans="1:62" s="23" customFormat="1">
      <c r="A3997" s="24"/>
      <c r="BJ3997" s="24"/>
    </row>
    <row r="3998" spans="1:62" s="23" customFormat="1">
      <c r="A3998" s="24"/>
      <c r="BJ3998" s="24"/>
    </row>
    <row r="3999" spans="1:62" s="23" customFormat="1">
      <c r="A3999" s="24"/>
      <c r="BJ3999" s="24"/>
    </row>
    <row r="4000" spans="1:62" s="23" customFormat="1">
      <c r="A4000" s="24"/>
      <c r="BJ4000" s="24"/>
    </row>
    <row r="4001" spans="1:62" s="23" customFormat="1">
      <c r="A4001" s="24"/>
      <c r="BJ4001" s="24"/>
    </row>
    <row r="4002" spans="1:62" s="23" customFormat="1">
      <c r="A4002" s="24"/>
      <c r="BJ4002" s="24"/>
    </row>
    <row r="4003" spans="1:62" s="23" customFormat="1">
      <c r="A4003" s="24"/>
      <c r="BJ4003" s="24"/>
    </row>
    <row r="4004" spans="1:62" s="23" customFormat="1">
      <c r="A4004" s="24"/>
      <c r="BJ4004" s="24"/>
    </row>
    <row r="4005" spans="1:62" s="23" customFormat="1">
      <c r="A4005" s="24"/>
      <c r="BJ4005" s="24"/>
    </row>
    <row r="4006" spans="1:62" s="23" customFormat="1">
      <c r="A4006" s="24"/>
      <c r="BJ4006" s="24"/>
    </row>
    <row r="4007" spans="1:62" s="23" customFormat="1">
      <c r="A4007" s="24"/>
      <c r="BJ4007" s="24"/>
    </row>
    <row r="4008" spans="1:62" s="23" customFormat="1">
      <c r="A4008" s="24"/>
      <c r="BJ4008" s="24"/>
    </row>
    <row r="4009" spans="1:62" s="23" customFormat="1">
      <c r="A4009" s="24"/>
      <c r="BJ4009" s="24"/>
    </row>
    <row r="4010" spans="1:62" s="23" customFormat="1">
      <c r="A4010" s="24"/>
      <c r="BJ4010" s="24"/>
    </row>
    <row r="4011" spans="1:62" s="23" customFormat="1">
      <c r="A4011" s="24"/>
      <c r="BJ4011" s="24"/>
    </row>
    <row r="4012" spans="1:62" s="23" customFormat="1">
      <c r="A4012" s="24"/>
      <c r="BJ4012" s="24"/>
    </row>
    <row r="4013" spans="1:62" s="23" customFormat="1">
      <c r="A4013" s="24"/>
      <c r="BJ4013" s="24"/>
    </row>
    <row r="4014" spans="1:62" s="23" customFormat="1">
      <c r="A4014" s="24"/>
      <c r="BJ4014" s="24"/>
    </row>
    <row r="4015" spans="1:62" s="23" customFormat="1">
      <c r="A4015" s="24"/>
      <c r="BJ4015" s="24"/>
    </row>
    <row r="4016" spans="1:62" s="23" customFormat="1">
      <c r="A4016" s="24"/>
      <c r="BJ4016" s="24"/>
    </row>
    <row r="4017" spans="1:62" s="23" customFormat="1">
      <c r="A4017" s="24"/>
      <c r="BJ4017" s="24"/>
    </row>
    <row r="4018" spans="1:62" s="23" customFormat="1">
      <c r="A4018" s="24"/>
      <c r="BJ4018" s="24"/>
    </row>
    <row r="4019" spans="1:62" s="23" customFormat="1">
      <c r="A4019" s="24"/>
      <c r="BJ4019" s="24"/>
    </row>
    <row r="4020" spans="1:62" s="23" customFormat="1">
      <c r="A4020" s="24"/>
      <c r="BJ4020" s="24"/>
    </row>
    <row r="4021" spans="1:62" s="23" customFormat="1">
      <c r="A4021" s="24"/>
      <c r="BJ4021" s="24"/>
    </row>
    <row r="4022" spans="1:62" s="23" customFormat="1">
      <c r="A4022" s="24"/>
      <c r="BJ4022" s="24"/>
    </row>
    <row r="4023" spans="1:62" s="23" customFormat="1">
      <c r="A4023" s="24"/>
      <c r="BJ4023" s="24"/>
    </row>
    <row r="4024" spans="1:62" s="23" customFormat="1">
      <c r="A4024" s="24"/>
      <c r="BJ4024" s="24"/>
    </row>
    <row r="4025" spans="1:62" s="23" customFormat="1">
      <c r="A4025" s="24"/>
      <c r="BJ4025" s="24"/>
    </row>
    <row r="4026" spans="1:62" s="23" customFormat="1">
      <c r="A4026" s="24"/>
      <c r="BJ4026" s="24"/>
    </row>
    <row r="4027" spans="1:62" s="23" customFormat="1">
      <c r="A4027" s="24"/>
      <c r="BJ4027" s="24"/>
    </row>
    <row r="4028" spans="1:62" s="23" customFormat="1">
      <c r="A4028" s="24"/>
      <c r="BJ4028" s="24"/>
    </row>
    <row r="4029" spans="1:62" s="23" customFormat="1">
      <c r="A4029" s="24"/>
      <c r="BJ4029" s="24"/>
    </row>
    <row r="4030" spans="1:62" s="23" customFormat="1">
      <c r="A4030" s="24"/>
      <c r="BJ4030" s="24"/>
    </row>
    <row r="4031" spans="1:62" s="23" customFormat="1">
      <c r="A4031" s="24"/>
      <c r="BJ4031" s="24"/>
    </row>
    <row r="4032" spans="1:62" s="23" customFormat="1">
      <c r="A4032" s="24"/>
      <c r="BJ4032" s="24"/>
    </row>
    <row r="4033" spans="1:62" s="23" customFormat="1">
      <c r="A4033" s="24"/>
      <c r="BJ4033" s="24"/>
    </row>
    <row r="4034" spans="1:62" s="23" customFormat="1">
      <c r="A4034" s="24"/>
      <c r="BJ4034" s="24"/>
    </row>
    <row r="4035" spans="1:62" s="23" customFormat="1">
      <c r="A4035" s="24"/>
      <c r="BJ4035" s="24"/>
    </row>
    <row r="4036" spans="1:62" s="23" customFormat="1">
      <c r="A4036" s="24"/>
      <c r="BJ4036" s="24"/>
    </row>
    <row r="4037" spans="1:62" s="23" customFormat="1">
      <c r="A4037" s="24"/>
      <c r="BJ4037" s="24"/>
    </row>
    <row r="4038" spans="1:62" s="23" customFormat="1">
      <c r="A4038" s="24"/>
      <c r="BJ4038" s="24"/>
    </row>
    <row r="4039" spans="1:62" s="23" customFormat="1">
      <c r="A4039" s="24"/>
      <c r="BJ4039" s="24"/>
    </row>
    <row r="4040" spans="1:62" s="23" customFormat="1">
      <c r="A4040" s="24"/>
      <c r="BJ4040" s="24"/>
    </row>
    <row r="4041" spans="1:62" s="23" customFormat="1">
      <c r="A4041" s="24"/>
      <c r="BJ4041" s="24"/>
    </row>
    <row r="4042" spans="1:62" s="23" customFormat="1">
      <c r="A4042" s="24"/>
      <c r="BJ4042" s="24"/>
    </row>
    <row r="4043" spans="1:62" s="23" customFormat="1">
      <c r="A4043" s="24"/>
      <c r="BJ4043" s="24"/>
    </row>
    <row r="4044" spans="1:62" s="23" customFormat="1">
      <c r="A4044" s="24"/>
      <c r="BJ4044" s="24"/>
    </row>
    <row r="4045" spans="1:62" s="23" customFormat="1">
      <c r="A4045" s="24"/>
      <c r="BJ4045" s="24"/>
    </row>
    <row r="4046" spans="1:62" s="23" customFormat="1">
      <c r="A4046" s="24"/>
      <c r="BJ4046" s="24"/>
    </row>
    <row r="4047" spans="1:62" s="23" customFormat="1">
      <c r="A4047" s="24"/>
      <c r="BJ4047" s="24"/>
    </row>
    <row r="4048" spans="1:62" s="23" customFormat="1">
      <c r="A4048" s="24"/>
      <c r="BJ4048" s="24"/>
    </row>
    <row r="4049" spans="1:62" s="23" customFormat="1">
      <c r="A4049" s="24"/>
      <c r="BJ4049" s="24"/>
    </row>
    <row r="4050" spans="1:62" s="23" customFormat="1">
      <c r="A4050" s="24"/>
      <c r="BJ4050" s="24"/>
    </row>
    <row r="4051" spans="1:62" s="23" customFormat="1">
      <c r="A4051" s="24"/>
      <c r="BJ4051" s="24"/>
    </row>
    <row r="4052" spans="1:62" s="23" customFormat="1">
      <c r="A4052" s="24"/>
      <c r="BJ4052" s="24"/>
    </row>
    <row r="4053" spans="1:62" s="23" customFormat="1">
      <c r="A4053" s="24"/>
      <c r="BJ4053" s="24"/>
    </row>
    <row r="4054" spans="1:62" s="23" customFormat="1">
      <c r="A4054" s="24"/>
      <c r="BJ4054" s="24"/>
    </row>
    <row r="4055" spans="1:62" s="23" customFormat="1">
      <c r="A4055" s="24"/>
      <c r="BJ4055" s="24"/>
    </row>
    <row r="4056" spans="1:62" s="23" customFormat="1">
      <c r="A4056" s="24"/>
      <c r="BJ4056" s="24"/>
    </row>
    <row r="4057" spans="1:62" s="23" customFormat="1">
      <c r="A4057" s="24"/>
      <c r="BJ4057" s="24"/>
    </row>
    <row r="4058" spans="1:62" s="23" customFormat="1">
      <c r="A4058" s="24"/>
      <c r="BJ4058" s="24"/>
    </row>
    <row r="4059" spans="1:62" s="23" customFormat="1">
      <c r="A4059" s="24"/>
      <c r="BJ4059" s="24"/>
    </row>
    <row r="4060" spans="1:62" s="23" customFormat="1">
      <c r="A4060" s="24"/>
      <c r="BJ4060" s="24"/>
    </row>
    <row r="4061" spans="1:62" s="23" customFormat="1">
      <c r="A4061" s="24"/>
      <c r="BJ4061" s="24"/>
    </row>
    <row r="4062" spans="1:62" s="23" customFormat="1">
      <c r="A4062" s="24"/>
      <c r="BJ4062" s="24"/>
    </row>
    <row r="4063" spans="1:62" s="23" customFormat="1">
      <c r="A4063" s="24"/>
      <c r="BJ4063" s="24"/>
    </row>
    <row r="4064" spans="1:62" s="23" customFormat="1">
      <c r="A4064" s="24"/>
      <c r="BJ4064" s="24"/>
    </row>
    <row r="4065" spans="1:62" s="23" customFormat="1">
      <c r="A4065" s="24"/>
      <c r="BJ4065" s="24"/>
    </row>
    <row r="4066" spans="1:62" s="23" customFormat="1">
      <c r="A4066" s="24"/>
      <c r="BJ4066" s="24"/>
    </row>
    <row r="4067" spans="1:62" s="23" customFormat="1">
      <c r="A4067" s="24"/>
      <c r="BJ4067" s="24"/>
    </row>
    <row r="4068" spans="1:62" s="23" customFormat="1">
      <c r="A4068" s="24"/>
      <c r="BJ4068" s="24"/>
    </row>
    <row r="4069" spans="1:62" s="23" customFormat="1">
      <c r="A4069" s="24"/>
      <c r="BJ4069" s="24"/>
    </row>
    <row r="4070" spans="1:62" s="23" customFormat="1">
      <c r="A4070" s="24"/>
      <c r="BJ4070" s="24"/>
    </row>
    <row r="4071" spans="1:62" s="23" customFormat="1">
      <c r="A4071" s="24"/>
      <c r="BJ4071" s="24"/>
    </row>
    <row r="4072" spans="1:62" s="23" customFormat="1">
      <c r="A4072" s="24"/>
      <c r="BJ4072" s="24"/>
    </row>
    <row r="4073" spans="1:62" s="23" customFormat="1">
      <c r="A4073" s="24"/>
      <c r="BJ4073" s="24"/>
    </row>
    <row r="4074" spans="1:62" s="23" customFormat="1">
      <c r="A4074" s="24"/>
      <c r="BJ4074" s="24"/>
    </row>
    <row r="4075" spans="1:62" s="23" customFormat="1">
      <c r="A4075" s="24"/>
      <c r="BJ4075" s="24"/>
    </row>
    <row r="4076" spans="1:62" s="23" customFormat="1">
      <c r="A4076" s="24"/>
      <c r="BJ4076" s="24"/>
    </row>
    <row r="4077" spans="1:62" s="23" customFormat="1">
      <c r="A4077" s="24"/>
      <c r="BJ4077" s="24"/>
    </row>
    <row r="4078" spans="1:62" s="23" customFormat="1">
      <c r="A4078" s="24"/>
      <c r="BJ4078" s="24"/>
    </row>
    <row r="4079" spans="1:62" s="23" customFormat="1">
      <c r="A4079" s="24"/>
      <c r="BJ4079" s="24"/>
    </row>
    <row r="4080" spans="1:62" s="23" customFormat="1">
      <c r="A4080" s="24"/>
      <c r="BJ4080" s="24"/>
    </row>
    <row r="4081" spans="1:62" s="23" customFormat="1">
      <c r="A4081" s="24"/>
      <c r="BJ4081" s="24"/>
    </row>
    <row r="4082" spans="1:62" s="23" customFormat="1">
      <c r="A4082" s="24"/>
      <c r="BJ4082" s="24"/>
    </row>
    <row r="4083" spans="1:62" s="23" customFormat="1">
      <c r="A4083" s="24"/>
      <c r="BJ4083" s="24"/>
    </row>
    <row r="4084" spans="1:62" s="23" customFormat="1">
      <c r="A4084" s="24"/>
      <c r="BJ4084" s="24"/>
    </row>
    <row r="4085" spans="1:62" s="23" customFormat="1">
      <c r="A4085" s="24"/>
      <c r="BJ4085" s="24"/>
    </row>
    <row r="4086" spans="1:62" s="23" customFormat="1">
      <c r="A4086" s="24"/>
      <c r="BJ4086" s="24"/>
    </row>
    <row r="4087" spans="1:62" s="23" customFormat="1">
      <c r="A4087" s="24"/>
      <c r="BJ4087" s="24"/>
    </row>
    <row r="4088" spans="1:62" s="23" customFormat="1">
      <c r="A4088" s="24"/>
      <c r="BJ4088" s="24"/>
    </row>
    <row r="4089" spans="1:62" s="23" customFormat="1">
      <c r="A4089" s="24"/>
      <c r="BJ4089" s="24"/>
    </row>
    <row r="4090" spans="1:62" s="23" customFormat="1">
      <c r="A4090" s="24"/>
      <c r="BJ4090" s="24"/>
    </row>
    <row r="4091" spans="1:62" s="23" customFormat="1">
      <c r="A4091" s="24"/>
      <c r="BJ4091" s="24"/>
    </row>
    <row r="4092" spans="1:62" s="23" customFormat="1">
      <c r="A4092" s="24"/>
      <c r="BJ4092" s="24"/>
    </row>
    <row r="4093" spans="1:62" s="23" customFormat="1">
      <c r="A4093" s="24"/>
      <c r="BJ4093" s="24"/>
    </row>
    <row r="4094" spans="1:62" s="23" customFormat="1">
      <c r="A4094" s="24"/>
      <c r="BJ4094" s="24"/>
    </row>
    <row r="4095" spans="1:62" s="23" customFormat="1">
      <c r="A4095" s="24"/>
      <c r="BJ4095" s="24"/>
    </row>
    <row r="4096" spans="1:62" s="23" customFormat="1">
      <c r="A4096" s="24"/>
      <c r="BJ4096" s="24"/>
    </row>
    <row r="4097" spans="1:62" s="23" customFormat="1">
      <c r="A4097" s="24"/>
      <c r="BJ4097" s="24"/>
    </row>
    <row r="4098" spans="1:62" s="23" customFormat="1">
      <c r="A4098" s="24"/>
      <c r="BJ4098" s="24"/>
    </row>
    <row r="4099" spans="1:62" s="23" customFormat="1">
      <c r="A4099" s="24"/>
      <c r="BJ4099" s="24"/>
    </row>
    <row r="4100" spans="1:62" s="23" customFormat="1">
      <c r="A4100" s="24"/>
      <c r="BJ4100" s="24"/>
    </row>
    <row r="4101" spans="1:62" s="23" customFormat="1">
      <c r="A4101" s="24"/>
      <c r="BJ4101" s="24"/>
    </row>
    <row r="4102" spans="1:62" s="23" customFormat="1">
      <c r="A4102" s="24"/>
      <c r="BJ4102" s="24"/>
    </row>
    <row r="4103" spans="1:62" s="23" customFormat="1">
      <c r="A4103" s="24"/>
      <c r="BJ4103" s="24"/>
    </row>
    <row r="4104" spans="1:62" s="23" customFormat="1">
      <c r="A4104" s="24"/>
      <c r="BJ4104" s="24"/>
    </row>
    <row r="4105" spans="1:62" s="23" customFormat="1">
      <c r="A4105" s="24"/>
      <c r="BJ4105" s="24"/>
    </row>
    <row r="4106" spans="1:62" s="23" customFormat="1">
      <c r="A4106" s="24"/>
      <c r="BJ4106" s="24"/>
    </row>
    <row r="4107" spans="1:62" s="23" customFormat="1">
      <c r="A4107" s="24"/>
      <c r="BJ4107" s="24"/>
    </row>
    <row r="4108" spans="1:62" s="23" customFormat="1">
      <c r="A4108" s="24"/>
      <c r="BJ4108" s="24"/>
    </row>
    <row r="4109" spans="1:62" s="23" customFormat="1">
      <c r="A4109" s="24"/>
      <c r="BJ4109" s="24"/>
    </row>
    <row r="4110" spans="1:62" s="23" customFormat="1">
      <c r="A4110" s="24"/>
      <c r="BJ4110" s="24"/>
    </row>
    <row r="4111" spans="1:62" s="23" customFormat="1">
      <c r="A4111" s="24"/>
      <c r="BJ4111" s="24"/>
    </row>
    <row r="4112" spans="1:62" s="23" customFormat="1">
      <c r="A4112" s="24"/>
      <c r="BJ4112" s="24"/>
    </row>
    <row r="4113" spans="1:62" s="23" customFormat="1">
      <c r="A4113" s="24"/>
      <c r="BJ4113" s="24"/>
    </row>
    <row r="4114" spans="1:62" s="23" customFormat="1">
      <c r="A4114" s="24"/>
      <c r="BJ4114" s="24"/>
    </row>
    <row r="4115" spans="1:62" s="23" customFormat="1">
      <c r="A4115" s="24"/>
      <c r="BJ4115" s="24"/>
    </row>
    <row r="4116" spans="1:62" s="23" customFormat="1">
      <c r="A4116" s="24"/>
      <c r="BJ4116" s="24"/>
    </row>
    <row r="4117" spans="1:62" s="23" customFormat="1">
      <c r="A4117" s="24"/>
      <c r="BJ4117" s="24"/>
    </row>
    <row r="4118" spans="1:62" s="23" customFormat="1">
      <c r="A4118" s="24"/>
      <c r="BJ4118" s="24"/>
    </row>
    <row r="4119" spans="1:62" s="23" customFormat="1">
      <c r="A4119" s="24"/>
      <c r="BJ4119" s="24"/>
    </row>
    <row r="4120" spans="1:62" s="23" customFormat="1">
      <c r="A4120" s="24"/>
      <c r="BJ4120" s="24"/>
    </row>
    <row r="4121" spans="1:62" s="23" customFormat="1">
      <c r="A4121" s="24"/>
      <c r="BJ4121" s="24"/>
    </row>
    <row r="4122" spans="1:62" s="23" customFormat="1">
      <c r="A4122" s="24"/>
      <c r="BJ4122" s="24"/>
    </row>
    <row r="4123" spans="1:62" s="23" customFormat="1">
      <c r="A4123" s="24"/>
      <c r="BJ4123" s="24"/>
    </row>
    <row r="4124" spans="1:62" s="23" customFormat="1">
      <c r="A4124" s="24"/>
      <c r="BJ4124" s="24"/>
    </row>
    <row r="4125" spans="1:62" s="23" customFormat="1">
      <c r="A4125" s="24"/>
      <c r="BJ4125" s="24"/>
    </row>
    <row r="4126" spans="1:62" s="23" customFormat="1">
      <c r="A4126" s="24"/>
      <c r="BJ4126" s="24"/>
    </row>
    <row r="4127" spans="1:62" s="23" customFormat="1">
      <c r="A4127" s="24"/>
      <c r="BJ4127" s="24"/>
    </row>
    <row r="4128" spans="1:62" s="23" customFormat="1">
      <c r="A4128" s="24"/>
      <c r="BJ4128" s="24"/>
    </row>
    <row r="4129" spans="1:62" s="23" customFormat="1">
      <c r="A4129" s="24"/>
      <c r="BJ4129" s="24"/>
    </row>
    <row r="4130" spans="1:62" s="23" customFormat="1">
      <c r="A4130" s="24"/>
      <c r="BJ4130" s="24"/>
    </row>
    <row r="4131" spans="1:62" s="23" customFormat="1">
      <c r="A4131" s="24"/>
      <c r="BJ4131" s="24"/>
    </row>
    <row r="4132" spans="1:62" s="23" customFormat="1">
      <c r="A4132" s="24"/>
      <c r="BJ4132" s="24"/>
    </row>
    <row r="4133" spans="1:62" s="23" customFormat="1">
      <c r="A4133" s="24"/>
      <c r="BJ4133" s="24"/>
    </row>
    <row r="4134" spans="1:62" s="23" customFormat="1">
      <c r="A4134" s="24"/>
      <c r="BJ4134" s="24"/>
    </row>
    <row r="4135" spans="1:62" s="23" customFormat="1">
      <c r="A4135" s="24"/>
      <c r="BJ4135" s="24"/>
    </row>
    <row r="4136" spans="1:62" s="23" customFormat="1">
      <c r="A4136" s="24"/>
      <c r="BJ4136" s="24"/>
    </row>
    <row r="4137" spans="1:62" s="23" customFormat="1">
      <c r="A4137" s="24"/>
      <c r="BJ4137" s="24"/>
    </row>
    <row r="4138" spans="1:62" s="23" customFormat="1">
      <c r="A4138" s="24"/>
      <c r="BJ4138" s="24"/>
    </row>
    <row r="4139" spans="1:62" s="23" customFormat="1">
      <c r="A4139" s="24"/>
      <c r="BJ4139" s="24"/>
    </row>
    <row r="4140" spans="1:62" s="23" customFormat="1">
      <c r="A4140" s="24"/>
      <c r="BJ4140" s="24"/>
    </row>
    <row r="4141" spans="1:62" s="23" customFormat="1">
      <c r="A4141" s="24"/>
      <c r="BJ4141" s="24"/>
    </row>
    <row r="4142" spans="1:62" s="23" customFormat="1">
      <c r="A4142" s="24"/>
      <c r="BJ4142" s="24"/>
    </row>
    <row r="4143" spans="1:62" s="23" customFormat="1">
      <c r="A4143" s="24"/>
      <c r="BJ4143" s="24"/>
    </row>
    <row r="4144" spans="1:62" s="23" customFormat="1">
      <c r="A4144" s="24"/>
      <c r="BJ4144" s="24"/>
    </row>
    <row r="4145" spans="1:62" s="23" customFormat="1">
      <c r="A4145" s="24"/>
      <c r="BJ4145" s="24"/>
    </row>
    <row r="4146" spans="1:62" s="23" customFormat="1">
      <c r="A4146" s="24"/>
      <c r="BJ4146" s="24"/>
    </row>
    <row r="4147" spans="1:62" s="23" customFormat="1">
      <c r="A4147" s="24"/>
      <c r="BJ4147" s="24"/>
    </row>
    <row r="4148" spans="1:62" s="23" customFormat="1">
      <c r="A4148" s="24"/>
      <c r="BJ4148" s="24"/>
    </row>
    <row r="4149" spans="1:62" s="23" customFormat="1">
      <c r="A4149" s="24"/>
      <c r="BJ4149" s="24"/>
    </row>
    <row r="4150" spans="1:62" s="23" customFormat="1">
      <c r="A4150" s="24"/>
      <c r="BJ4150" s="24"/>
    </row>
    <row r="4151" spans="1:62" s="23" customFormat="1">
      <c r="A4151" s="24"/>
      <c r="BJ4151" s="24"/>
    </row>
    <row r="4152" spans="1:62" s="23" customFormat="1">
      <c r="A4152" s="24"/>
      <c r="BJ4152" s="24"/>
    </row>
    <row r="4153" spans="1:62" s="23" customFormat="1">
      <c r="A4153" s="24"/>
      <c r="BJ4153" s="24"/>
    </row>
    <row r="4154" spans="1:62" s="23" customFormat="1">
      <c r="A4154" s="24"/>
      <c r="BJ4154" s="24"/>
    </row>
    <row r="4155" spans="1:62" s="23" customFormat="1">
      <c r="A4155" s="24"/>
      <c r="BJ4155" s="24"/>
    </row>
    <row r="4156" spans="1:62" s="23" customFormat="1">
      <c r="A4156" s="24"/>
      <c r="BJ4156" s="24"/>
    </row>
    <row r="4157" spans="1:62" s="23" customFormat="1">
      <c r="A4157" s="24"/>
      <c r="BJ4157" s="24"/>
    </row>
    <row r="4158" spans="1:62" s="23" customFormat="1">
      <c r="A4158" s="24"/>
      <c r="BJ4158" s="24"/>
    </row>
    <row r="4159" spans="1:62" s="23" customFormat="1">
      <c r="A4159" s="24"/>
      <c r="BJ4159" s="24"/>
    </row>
    <row r="4160" spans="1:62" s="23" customFormat="1">
      <c r="A4160" s="24"/>
      <c r="BJ4160" s="24"/>
    </row>
    <row r="4161" spans="1:62" s="23" customFormat="1">
      <c r="A4161" s="24"/>
      <c r="BJ4161" s="24"/>
    </row>
    <row r="4162" spans="1:62" s="23" customFormat="1">
      <c r="A4162" s="24"/>
      <c r="BJ4162" s="24"/>
    </row>
    <row r="4163" spans="1:62" s="23" customFormat="1">
      <c r="A4163" s="24"/>
      <c r="BJ4163" s="24"/>
    </row>
    <row r="4164" spans="1:62" s="23" customFormat="1">
      <c r="A4164" s="24"/>
      <c r="BJ4164" s="24"/>
    </row>
    <row r="4165" spans="1:62" s="23" customFormat="1">
      <c r="A4165" s="24"/>
      <c r="BJ4165" s="24"/>
    </row>
    <row r="4166" spans="1:62" s="23" customFormat="1">
      <c r="A4166" s="24"/>
      <c r="BJ4166" s="24"/>
    </row>
    <row r="4167" spans="1:62" s="23" customFormat="1">
      <c r="A4167" s="24"/>
      <c r="BJ4167" s="24"/>
    </row>
    <row r="4168" spans="1:62" s="23" customFormat="1">
      <c r="A4168" s="24"/>
      <c r="BJ4168" s="24"/>
    </row>
    <row r="4169" spans="1:62" s="23" customFormat="1">
      <c r="A4169" s="24"/>
      <c r="BJ4169" s="24"/>
    </row>
    <row r="4170" spans="1:62" s="23" customFormat="1">
      <c r="A4170" s="24"/>
      <c r="BJ4170" s="24"/>
    </row>
    <row r="4171" spans="1:62" s="23" customFormat="1">
      <c r="A4171" s="24"/>
      <c r="BJ4171" s="24"/>
    </row>
    <row r="4172" spans="1:62" s="23" customFormat="1">
      <c r="A4172" s="24"/>
      <c r="BJ4172" s="24"/>
    </row>
    <row r="4173" spans="1:62" s="23" customFormat="1">
      <c r="A4173" s="24"/>
      <c r="BJ4173" s="24"/>
    </row>
    <row r="4174" spans="1:62" s="23" customFormat="1">
      <c r="A4174" s="24"/>
      <c r="BJ4174" s="24"/>
    </row>
    <row r="4175" spans="1:62" s="23" customFormat="1">
      <c r="A4175" s="24"/>
      <c r="BJ4175" s="24"/>
    </row>
    <row r="4176" spans="1:62" s="23" customFormat="1">
      <c r="A4176" s="24"/>
      <c r="BJ4176" s="24"/>
    </row>
    <row r="4177" spans="1:62" s="23" customFormat="1">
      <c r="A4177" s="24"/>
      <c r="BJ4177" s="24"/>
    </row>
    <row r="4178" spans="1:62" s="23" customFormat="1">
      <c r="A4178" s="24"/>
      <c r="BJ4178" s="24"/>
    </row>
    <row r="4179" spans="1:62" s="23" customFormat="1">
      <c r="A4179" s="24"/>
      <c r="BJ4179" s="24"/>
    </row>
    <row r="4180" spans="1:62" s="23" customFormat="1">
      <c r="A4180" s="24"/>
      <c r="BJ4180" s="24"/>
    </row>
    <row r="4181" spans="1:62" s="23" customFormat="1">
      <c r="A4181" s="24"/>
      <c r="BJ4181" s="24"/>
    </row>
    <row r="4182" spans="1:62" s="23" customFormat="1">
      <c r="A4182" s="24"/>
      <c r="BJ4182" s="24"/>
    </row>
    <row r="4183" spans="1:62" s="23" customFormat="1">
      <c r="A4183" s="24"/>
      <c r="BJ4183" s="24"/>
    </row>
    <row r="4184" spans="1:62" s="23" customFormat="1">
      <c r="A4184" s="24"/>
      <c r="BJ4184" s="24"/>
    </row>
    <row r="4185" spans="1:62" s="23" customFormat="1">
      <c r="A4185" s="24"/>
      <c r="BJ4185" s="24"/>
    </row>
    <row r="4186" spans="1:62" s="23" customFormat="1">
      <c r="A4186" s="24"/>
      <c r="BJ4186" s="24"/>
    </row>
    <row r="4187" spans="1:62" s="23" customFormat="1">
      <c r="A4187" s="24"/>
      <c r="BJ4187" s="24"/>
    </row>
    <row r="4188" spans="1:62" s="23" customFormat="1">
      <c r="A4188" s="24"/>
      <c r="BJ4188" s="24"/>
    </row>
    <row r="4189" spans="1:62" s="23" customFormat="1">
      <c r="A4189" s="24"/>
      <c r="BJ4189" s="24"/>
    </row>
    <row r="4190" spans="1:62" s="23" customFormat="1">
      <c r="A4190" s="24"/>
      <c r="BJ4190" s="24"/>
    </row>
    <row r="4191" spans="1:62" s="23" customFormat="1">
      <c r="A4191" s="24"/>
      <c r="BJ4191" s="24"/>
    </row>
    <row r="4192" spans="1:62" s="23" customFormat="1">
      <c r="A4192" s="24"/>
      <c r="BJ4192" s="24"/>
    </row>
    <row r="4193" spans="1:62" s="23" customFormat="1">
      <c r="A4193" s="24"/>
      <c r="BJ4193" s="24"/>
    </row>
    <row r="4194" spans="1:62" s="23" customFormat="1">
      <c r="A4194" s="24"/>
      <c r="BJ4194" s="24"/>
    </row>
    <row r="4195" spans="1:62" s="23" customFormat="1">
      <c r="A4195" s="24"/>
      <c r="BJ4195" s="24"/>
    </row>
    <row r="4196" spans="1:62" s="23" customFormat="1">
      <c r="A4196" s="24"/>
      <c r="BJ4196" s="24"/>
    </row>
    <row r="4197" spans="1:62" s="23" customFormat="1">
      <c r="A4197" s="24"/>
      <c r="BJ4197" s="24"/>
    </row>
    <row r="4198" spans="1:62" s="23" customFormat="1">
      <c r="A4198" s="24"/>
      <c r="BJ4198" s="24"/>
    </row>
    <row r="4199" spans="1:62" s="23" customFormat="1">
      <c r="A4199" s="24"/>
      <c r="BJ4199" s="24"/>
    </row>
    <row r="4200" spans="1:62" s="23" customFormat="1">
      <c r="A4200" s="24"/>
      <c r="BJ4200" s="24"/>
    </row>
    <row r="4201" spans="1:62" s="23" customFormat="1">
      <c r="A4201" s="24"/>
      <c r="BJ4201" s="24"/>
    </row>
    <row r="4202" spans="1:62" s="23" customFormat="1">
      <c r="A4202" s="24"/>
      <c r="BJ4202" s="24"/>
    </row>
    <row r="4203" spans="1:62" s="23" customFormat="1">
      <c r="A4203" s="24"/>
      <c r="BJ4203" s="24"/>
    </row>
    <row r="4204" spans="1:62" s="23" customFormat="1">
      <c r="A4204" s="24"/>
      <c r="BJ4204" s="24"/>
    </row>
    <row r="4205" spans="1:62" s="23" customFormat="1">
      <c r="A4205" s="24"/>
      <c r="BJ4205" s="24"/>
    </row>
    <row r="4206" spans="1:62" s="23" customFormat="1">
      <c r="A4206" s="24"/>
      <c r="BJ4206" s="24"/>
    </row>
    <row r="4207" spans="1:62" s="23" customFormat="1">
      <c r="A4207" s="24"/>
      <c r="BJ4207" s="24"/>
    </row>
    <row r="4208" spans="1:62" s="23" customFormat="1">
      <c r="A4208" s="24"/>
      <c r="BJ4208" s="24"/>
    </row>
    <row r="4209" spans="1:62" s="23" customFormat="1">
      <c r="A4209" s="24"/>
      <c r="BJ4209" s="24"/>
    </row>
    <row r="4210" spans="1:62" s="23" customFormat="1">
      <c r="A4210" s="24"/>
      <c r="BJ4210" s="24"/>
    </row>
    <row r="4211" spans="1:62" s="23" customFormat="1">
      <c r="A4211" s="24"/>
      <c r="BJ4211" s="24"/>
    </row>
    <row r="4212" spans="1:62" s="23" customFormat="1">
      <c r="A4212" s="24"/>
      <c r="BJ4212" s="24"/>
    </row>
    <row r="4213" spans="1:62" s="23" customFormat="1">
      <c r="A4213" s="24"/>
      <c r="BJ4213" s="24"/>
    </row>
    <row r="4214" spans="1:62" s="23" customFormat="1">
      <c r="A4214" s="24"/>
      <c r="BJ4214" s="24"/>
    </row>
    <row r="4215" spans="1:62" s="23" customFormat="1">
      <c r="A4215" s="24"/>
      <c r="BJ4215" s="24"/>
    </row>
    <row r="4216" spans="1:62" s="23" customFormat="1">
      <c r="A4216" s="24"/>
      <c r="BJ4216" s="24"/>
    </row>
    <row r="4217" spans="1:62" s="23" customFormat="1">
      <c r="A4217" s="24"/>
      <c r="BJ4217" s="24"/>
    </row>
    <row r="4218" spans="1:62" s="23" customFormat="1">
      <c r="A4218" s="24"/>
      <c r="BJ4218" s="24"/>
    </row>
    <row r="4219" spans="1:62" s="23" customFormat="1">
      <c r="A4219" s="24"/>
      <c r="BJ4219" s="24"/>
    </row>
    <row r="4220" spans="1:62" s="23" customFormat="1">
      <c r="A4220" s="24"/>
      <c r="BJ4220" s="24"/>
    </row>
    <row r="4221" spans="1:62" s="23" customFormat="1">
      <c r="A4221" s="24"/>
      <c r="BJ4221" s="24"/>
    </row>
    <row r="4222" spans="1:62" s="23" customFormat="1">
      <c r="A4222" s="24"/>
      <c r="BJ4222" s="24"/>
    </row>
    <row r="4223" spans="1:62" s="23" customFormat="1">
      <c r="A4223" s="24"/>
      <c r="BJ4223" s="24"/>
    </row>
    <row r="4224" spans="1:62" s="23" customFormat="1">
      <c r="A4224" s="24"/>
      <c r="BJ4224" s="24"/>
    </row>
    <row r="4225" spans="1:62" s="23" customFormat="1">
      <c r="A4225" s="24"/>
      <c r="BJ4225" s="24"/>
    </row>
    <row r="4226" spans="1:62" s="23" customFormat="1">
      <c r="A4226" s="24"/>
      <c r="BJ4226" s="24"/>
    </row>
    <row r="4227" spans="1:62" s="23" customFormat="1">
      <c r="A4227" s="24"/>
      <c r="BJ4227" s="24"/>
    </row>
    <row r="4228" spans="1:62" s="23" customFormat="1">
      <c r="A4228" s="24"/>
      <c r="BJ4228" s="24"/>
    </row>
    <row r="4229" spans="1:62" s="23" customFormat="1">
      <c r="A4229" s="24"/>
      <c r="BJ4229" s="24"/>
    </row>
    <row r="4230" spans="1:62" s="23" customFormat="1">
      <c r="A4230" s="24"/>
      <c r="BJ4230" s="24"/>
    </row>
    <row r="4231" spans="1:62" s="23" customFormat="1">
      <c r="A4231" s="24"/>
      <c r="BJ4231" s="24"/>
    </row>
    <row r="4232" spans="1:62" s="23" customFormat="1">
      <c r="A4232" s="24"/>
      <c r="BJ4232" s="24"/>
    </row>
    <row r="4233" spans="1:62" s="23" customFormat="1">
      <c r="A4233" s="24"/>
      <c r="BJ4233" s="24"/>
    </row>
    <row r="4234" spans="1:62" s="23" customFormat="1">
      <c r="A4234" s="24"/>
      <c r="BJ4234" s="24"/>
    </row>
    <row r="4235" spans="1:62" s="23" customFormat="1">
      <c r="A4235" s="24"/>
      <c r="BJ4235" s="24"/>
    </row>
    <row r="4236" spans="1:62" s="23" customFormat="1">
      <c r="A4236" s="24"/>
      <c r="BJ4236" s="24"/>
    </row>
    <row r="4237" spans="1:62" s="23" customFormat="1">
      <c r="A4237" s="24"/>
      <c r="BJ4237" s="24"/>
    </row>
    <row r="4238" spans="1:62" s="23" customFormat="1">
      <c r="A4238" s="24"/>
      <c r="BJ4238" s="24"/>
    </row>
    <row r="4239" spans="1:62" s="23" customFormat="1">
      <c r="A4239" s="24"/>
      <c r="BJ4239" s="24"/>
    </row>
    <row r="4240" spans="1:62" s="23" customFormat="1">
      <c r="A4240" s="24"/>
      <c r="BJ4240" s="24"/>
    </row>
    <row r="4241" spans="1:62" s="23" customFormat="1">
      <c r="A4241" s="24"/>
      <c r="BJ4241" s="24"/>
    </row>
    <row r="4242" spans="1:62" s="23" customFormat="1">
      <c r="A4242" s="24"/>
      <c r="BJ4242" s="24"/>
    </row>
    <row r="4243" spans="1:62" s="23" customFormat="1">
      <c r="A4243" s="24"/>
      <c r="BJ4243" s="24"/>
    </row>
    <row r="4244" spans="1:62" s="23" customFormat="1">
      <c r="A4244" s="24"/>
      <c r="BJ4244" s="24"/>
    </row>
    <row r="4245" spans="1:62" s="23" customFormat="1">
      <c r="A4245" s="24"/>
      <c r="BJ4245" s="24"/>
    </row>
    <row r="4246" spans="1:62" s="23" customFormat="1">
      <c r="A4246" s="24"/>
      <c r="BJ4246" s="24"/>
    </row>
    <row r="4247" spans="1:62" s="23" customFormat="1">
      <c r="A4247" s="24"/>
      <c r="BJ4247" s="24"/>
    </row>
    <row r="4248" spans="1:62" s="23" customFormat="1">
      <c r="A4248" s="24"/>
      <c r="BJ4248" s="24"/>
    </row>
    <row r="4249" spans="1:62" s="23" customFormat="1">
      <c r="A4249" s="24"/>
      <c r="BJ4249" s="24"/>
    </row>
    <row r="4250" spans="1:62" s="23" customFormat="1">
      <c r="A4250" s="24"/>
      <c r="BJ4250" s="24"/>
    </row>
    <row r="4251" spans="1:62" s="23" customFormat="1">
      <c r="A4251" s="24"/>
      <c r="BJ4251" s="24"/>
    </row>
    <row r="4252" spans="1:62" s="23" customFormat="1">
      <c r="A4252" s="24"/>
      <c r="BJ4252" s="24"/>
    </row>
    <row r="4253" spans="1:62" s="23" customFormat="1">
      <c r="A4253" s="24"/>
      <c r="BJ4253" s="24"/>
    </row>
    <row r="4254" spans="1:62" s="23" customFormat="1">
      <c r="A4254" s="24"/>
      <c r="BJ4254" s="24"/>
    </row>
    <row r="4255" spans="1:62" s="23" customFormat="1">
      <c r="A4255" s="24"/>
      <c r="BJ4255" s="24"/>
    </row>
    <row r="4256" spans="1:62" s="23" customFormat="1">
      <c r="A4256" s="24"/>
      <c r="BJ4256" s="24"/>
    </row>
    <row r="4257" spans="1:62" s="23" customFormat="1">
      <c r="A4257" s="24"/>
      <c r="BJ4257" s="24"/>
    </row>
    <row r="4258" spans="1:62" s="23" customFormat="1">
      <c r="A4258" s="24"/>
      <c r="BJ4258" s="24"/>
    </row>
    <row r="4259" spans="1:62" s="23" customFormat="1">
      <c r="A4259" s="24"/>
      <c r="BJ4259" s="24"/>
    </row>
    <row r="4260" spans="1:62" s="23" customFormat="1">
      <c r="A4260" s="24"/>
      <c r="BJ4260" s="24"/>
    </row>
    <row r="4261" spans="1:62" s="23" customFormat="1">
      <c r="A4261" s="24"/>
      <c r="BJ4261" s="24"/>
    </row>
    <row r="4262" spans="1:62" s="23" customFormat="1">
      <c r="A4262" s="24"/>
      <c r="BJ4262" s="24"/>
    </row>
    <row r="4263" spans="1:62" s="23" customFormat="1">
      <c r="A4263" s="24"/>
      <c r="BJ4263" s="24"/>
    </row>
    <row r="4264" spans="1:62" s="23" customFormat="1">
      <c r="A4264" s="24"/>
      <c r="BJ4264" s="24"/>
    </row>
    <row r="4265" spans="1:62" s="23" customFormat="1">
      <c r="A4265" s="24"/>
      <c r="BJ4265" s="24"/>
    </row>
    <row r="4266" spans="1:62" s="23" customFormat="1">
      <c r="A4266" s="24"/>
      <c r="BJ4266" s="24"/>
    </row>
    <row r="4267" spans="1:62" s="23" customFormat="1">
      <c r="A4267" s="24"/>
      <c r="BJ4267" s="24"/>
    </row>
    <row r="4268" spans="1:62" s="23" customFormat="1">
      <c r="A4268" s="24"/>
      <c r="BJ4268" s="24"/>
    </row>
    <row r="4269" spans="1:62" s="23" customFormat="1">
      <c r="A4269" s="24"/>
      <c r="BJ4269" s="24"/>
    </row>
    <row r="4270" spans="1:62" s="23" customFormat="1">
      <c r="A4270" s="24"/>
      <c r="BJ4270" s="24"/>
    </row>
    <row r="4271" spans="1:62" s="23" customFormat="1">
      <c r="A4271" s="24"/>
      <c r="BJ4271" s="24"/>
    </row>
    <row r="4272" spans="1:62" s="23" customFormat="1">
      <c r="A4272" s="24"/>
      <c r="BJ4272" s="24"/>
    </row>
    <row r="4273" spans="1:62" s="23" customFormat="1">
      <c r="A4273" s="24"/>
      <c r="BJ4273" s="24"/>
    </row>
    <row r="4274" spans="1:62" s="23" customFormat="1">
      <c r="A4274" s="24"/>
      <c r="BJ4274" s="24"/>
    </row>
    <row r="4275" spans="1:62" s="23" customFormat="1">
      <c r="A4275" s="24"/>
      <c r="BJ4275" s="24"/>
    </row>
    <row r="4276" spans="1:62" s="23" customFormat="1">
      <c r="A4276" s="24"/>
      <c r="BJ4276" s="24"/>
    </row>
    <row r="4277" spans="1:62" s="23" customFormat="1">
      <c r="A4277" s="24"/>
      <c r="BJ4277" s="24"/>
    </row>
    <row r="4278" spans="1:62" s="23" customFormat="1">
      <c r="A4278" s="24"/>
      <c r="BJ4278" s="24"/>
    </row>
    <row r="4279" spans="1:62" s="23" customFormat="1">
      <c r="A4279" s="24"/>
      <c r="BJ4279" s="24"/>
    </row>
    <row r="4280" spans="1:62" s="23" customFormat="1">
      <c r="A4280" s="24"/>
      <c r="BJ4280" s="24"/>
    </row>
    <row r="4281" spans="1:62" s="23" customFormat="1">
      <c r="A4281" s="24"/>
      <c r="BJ4281" s="24"/>
    </row>
    <row r="4282" spans="1:62" s="23" customFormat="1">
      <c r="A4282" s="24"/>
      <c r="BJ4282" s="24"/>
    </row>
    <row r="4283" spans="1:62" s="23" customFormat="1">
      <c r="A4283" s="24"/>
      <c r="BJ4283" s="24"/>
    </row>
    <row r="4284" spans="1:62" s="23" customFormat="1">
      <c r="A4284" s="24"/>
      <c r="BJ4284" s="24"/>
    </row>
    <row r="4285" spans="1:62" s="23" customFormat="1">
      <c r="A4285" s="24"/>
      <c r="BJ4285" s="24"/>
    </row>
    <row r="4286" spans="1:62" s="23" customFormat="1">
      <c r="A4286" s="24"/>
      <c r="BJ4286" s="24"/>
    </row>
    <row r="4287" spans="1:62" s="23" customFormat="1">
      <c r="A4287" s="24"/>
      <c r="BJ4287" s="24"/>
    </row>
    <row r="4288" spans="1:62" s="23" customFormat="1">
      <c r="A4288" s="24"/>
      <c r="BJ4288" s="24"/>
    </row>
    <row r="4289" spans="1:62" s="23" customFormat="1">
      <c r="A4289" s="24"/>
      <c r="BJ4289" s="24"/>
    </row>
    <row r="4290" spans="1:62" s="23" customFormat="1">
      <c r="A4290" s="24"/>
      <c r="BJ4290" s="24"/>
    </row>
    <row r="4291" spans="1:62" s="23" customFormat="1">
      <c r="A4291" s="24"/>
      <c r="BJ4291" s="24"/>
    </row>
    <row r="4292" spans="1:62" s="23" customFormat="1">
      <c r="A4292" s="24"/>
      <c r="BJ4292" s="24"/>
    </row>
    <row r="4293" spans="1:62" s="23" customFormat="1">
      <c r="A4293" s="24"/>
      <c r="BJ4293" s="24"/>
    </row>
    <row r="4294" spans="1:62" s="23" customFormat="1">
      <c r="A4294" s="24"/>
      <c r="BJ4294" s="24"/>
    </row>
    <row r="4295" spans="1:62" s="23" customFormat="1">
      <c r="A4295" s="24"/>
      <c r="BJ4295" s="24"/>
    </row>
    <row r="4296" spans="1:62" s="23" customFormat="1">
      <c r="A4296" s="24"/>
      <c r="BJ4296" s="24"/>
    </row>
    <row r="4297" spans="1:62" s="23" customFormat="1">
      <c r="A4297" s="24"/>
      <c r="BJ4297" s="24"/>
    </row>
    <row r="4298" spans="1:62" s="23" customFormat="1">
      <c r="A4298" s="24"/>
      <c r="BJ4298" s="24"/>
    </row>
    <row r="4299" spans="1:62" s="23" customFormat="1">
      <c r="A4299" s="24"/>
      <c r="BJ4299" s="24"/>
    </row>
    <row r="4300" spans="1:62" s="23" customFormat="1">
      <c r="A4300" s="24"/>
      <c r="BJ4300" s="24"/>
    </row>
    <row r="4301" spans="1:62" s="23" customFormat="1">
      <c r="A4301" s="24"/>
      <c r="BJ4301" s="24"/>
    </row>
    <row r="4302" spans="1:62" s="23" customFormat="1">
      <c r="A4302" s="24"/>
      <c r="BJ4302" s="24"/>
    </row>
    <row r="4303" spans="1:62" s="23" customFormat="1">
      <c r="A4303" s="24"/>
      <c r="BJ4303" s="24"/>
    </row>
    <row r="4304" spans="1:62" s="23" customFormat="1">
      <c r="A4304" s="24"/>
      <c r="BJ4304" s="24"/>
    </row>
    <row r="4305" spans="1:62" s="23" customFormat="1">
      <c r="A4305" s="24"/>
      <c r="BJ4305" s="24"/>
    </row>
    <row r="4306" spans="1:62" s="23" customFormat="1">
      <c r="A4306" s="24"/>
      <c r="BJ4306" s="24"/>
    </row>
    <row r="4307" spans="1:62" s="23" customFormat="1">
      <c r="A4307" s="24"/>
      <c r="BJ4307" s="24"/>
    </row>
    <row r="4308" spans="1:62" s="23" customFormat="1">
      <c r="A4308" s="24"/>
      <c r="BJ4308" s="24"/>
    </row>
    <row r="4309" spans="1:62" s="23" customFormat="1">
      <c r="A4309" s="24"/>
      <c r="BJ4309" s="24"/>
    </row>
    <row r="4310" spans="1:62" s="23" customFormat="1">
      <c r="A4310" s="24"/>
      <c r="BJ4310" s="24"/>
    </row>
    <row r="4311" spans="1:62" s="23" customFormat="1">
      <c r="A4311" s="24"/>
      <c r="BJ4311" s="24"/>
    </row>
    <row r="4312" spans="1:62" s="23" customFormat="1">
      <c r="A4312" s="24"/>
      <c r="BJ4312" s="24"/>
    </row>
    <row r="4313" spans="1:62" s="23" customFormat="1">
      <c r="A4313" s="24"/>
      <c r="BJ4313" s="24"/>
    </row>
    <row r="4314" spans="1:62" s="23" customFormat="1">
      <c r="A4314" s="24"/>
      <c r="BJ4314" s="24"/>
    </row>
    <row r="4315" spans="1:62" s="23" customFormat="1">
      <c r="A4315" s="24"/>
      <c r="BJ4315" s="24"/>
    </row>
    <row r="4316" spans="1:62" s="23" customFormat="1">
      <c r="A4316" s="24"/>
      <c r="BJ4316" s="24"/>
    </row>
    <row r="4317" spans="1:62" s="23" customFormat="1">
      <c r="A4317" s="24"/>
      <c r="BJ4317" s="24"/>
    </row>
    <row r="4318" spans="1:62" s="23" customFormat="1">
      <c r="A4318" s="24"/>
      <c r="BJ4318" s="24"/>
    </row>
    <row r="4319" spans="1:62" s="23" customFormat="1">
      <c r="A4319" s="24"/>
      <c r="BJ4319" s="24"/>
    </row>
    <row r="4320" spans="1:62" s="23" customFormat="1">
      <c r="A4320" s="24"/>
      <c r="BJ4320" s="24"/>
    </row>
    <row r="4321" spans="1:62" s="23" customFormat="1">
      <c r="A4321" s="24"/>
      <c r="BJ4321" s="24"/>
    </row>
    <row r="4322" spans="1:62" s="23" customFormat="1">
      <c r="A4322" s="24"/>
      <c r="BJ4322" s="24"/>
    </row>
    <row r="4323" spans="1:62" s="23" customFormat="1">
      <c r="A4323" s="24"/>
      <c r="BJ4323" s="24"/>
    </row>
    <row r="4324" spans="1:62" s="23" customFormat="1">
      <c r="A4324" s="24"/>
      <c r="BJ4324" s="24"/>
    </row>
    <row r="4325" spans="1:62" s="23" customFormat="1">
      <c r="A4325" s="24"/>
      <c r="BJ4325" s="24"/>
    </row>
    <row r="4326" spans="1:62" s="23" customFormat="1">
      <c r="A4326" s="24"/>
      <c r="BJ4326" s="24"/>
    </row>
    <row r="4327" spans="1:62" s="23" customFormat="1">
      <c r="A4327" s="24"/>
      <c r="BJ4327" s="24"/>
    </row>
    <row r="4328" spans="1:62" s="23" customFormat="1">
      <c r="A4328" s="24"/>
      <c r="BJ4328" s="24"/>
    </row>
    <row r="4329" spans="1:62" s="23" customFormat="1">
      <c r="A4329" s="24"/>
      <c r="BJ4329" s="24"/>
    </row>
    <row r="4330" spans="1:62" s="23" customFormat="1">
      <c r="A4330" s="24"/>
      <c r="BJ4330" s="24"/>
    </row>
    <row r="4331" spans="1:62" s="23" customFormat="1">
      <c r="A4331" s="24"/>
      <c r="BJ4331" s="24"/>
    </row>
    <row r="4332" spans="1:62" s="23" customFormat="1">
      <c r="A4332" s="24"/>
      <c r="BJ4332" s="24"/>
    </row>
    <row r="4333" spans="1:62" s="23" customFormat="1">
      <c r="A4333" s="24"/>
      <c r="BJ4333" s="24"/>
    </row>
    <row r="4334" spans="1:62" s="23" customFormat="1">
      <c r="A4334" s="24"/>
      <c r="BJ4334" s="24"/>
    </row>
    <row r="4335" spans="1:62" s="23" customFormat="1">
      <c r="A4335" s="24"/>
      <c r="BJ4335" s="24"/>
    </row>
    <row r="4336" spans="1:62" s="23" customFormat="1">
      <c r="A4336" s="24"/>
      <c r="BJ4336" s="24"/>
    </row>
    <row r="4337" spans="1:62" s="23" customFormat="1">
      <c r="A4337" s="24"/>
      <c r="BJ4337" s="24"/>
    </row>
    <row r="4338" spans="1:62" s="23" customFormat="1">
      <c r="A4338" s="24"/>
      <c r="BJ4338" s="24"/>
    </row>
    <row r="4339" spans="1:62" s="23" customFormat="1">
      <c r="A4339" s="24"/>
      <c r="BJ4339" s="24"/>
    </row>
    <row r="4340" spans="1:62" s="23" customFormat="1">
      <c r="A4340" s="24"/>
      <c r="BJ4340" s="24"/>
    </row>
    <row r="4341" spans="1:62" s="23" customFormat="1">
      <c r="A4341" s="24"/>
      <c r="BJ4341" s="24"/>
    </row>
    <row r="4342" spans="1:62" s="23" customFormat="1">
      <c r="A4342" s="24"/>
      <c r="BJ4342" s="24"/>
    </row>
    <row r="4343" spans="1:62" s="23" customFormat="1">
      <c r="A4343" s="24"/>
      <c r="BJ4343" s="24"/>
    </row>
    <row r="4344" spans="1:62" s="23" customFormat="1">
      <c r="A4344" s="24"/>
      <c r="BJ4344" s="24"/>
    </row>
    <row r="4345" spans="1:62" s="23" customFormat="1">
      <c r="A4345" s="24"/>
      <c r="BJ4345" s="24"/>
    </row>
    <row r="4346" spans="1:62" s="23" customFormat="1">
      <c r="A4346" s="24"/>
      <c r="BJ4346" s="24"/>
    </row>
    <row r="4347" spans="1:62" s="23" customFormat="1">
      <c r="A4347" s="24"/>
      <c r="BJ4347" s="24"/>
    </row>
    <row r="4348" spans="1:62" s="23" customFormat="1">
      <c r="A4348" s="24"/>
      <c r="BJ4348" s="24"/>
    </row>
    <row r="4349" spans="1:62" s="23" customFormat="1">
      <c r="A4349" s="24"/>
      <c r="BJ4349" s="24"/>
    </row>
    <row r="4350" spans="1:62" s="23" customFormat="1">
      <c r="A4350" s="24"/>
      <c r="BJ4350" s="24"/>
    </row>
    <row r="4351" spans="1:62" s="23" customFormat="1">
      <c r="A4351" s="24"/>
      <c r="BJ4351" s="24"/>
    </row>
    <row r="4352" spans="1:62" s="23" customFormat="1">
      <c r="A4352" s="24"/>
      <c r="BJ4352" s="24"/>
    </row>
    <row r="4353" spans="1:62" s="23" customFormat="1">
      <c r="A4353" s="24"/>
      <c r="BJ4353" s="24"/>
    </row>
    <row r="4354" spans="1:62" s="23" customFormat="1">
      <c r="A4354" s="24"/>
      <c r="BJ4354" s="24"/>
    </row>
    <row r="4355" spans="1:62" s="23" customFormat="1">
      <c r="A4355" s="24"/>
      <c r="BJ4355" s="24"/>
    </row>
    <row r="4356" spans="1:62" s="23" customFormat="1">
      <c r="A4356" s="24"/>
      <c r="BJ4356" s="24"/>
    </row>
    <row r="4357" spans="1:62" s="23" customFormat="1">
      <c r="A4357" s="24"/>
      <c r="BJ4357" s="24"/>
    </row>
    <row r="4358" spans="1:62" s="23" customFormat="1">
      <c r="A4358" s="24"/>
      <c r="BJ4358" s="24"/>
    </row>
    <row r="4359" spans="1:62" s="23" customFormat="1">
      <c r="A4359" s="24"/>
      <c r="BJ4359" s="24"/>
    </row>
    <row r="4360" spans="1:62" s="23" customFormat="1">
      <c r="A4360" s="24"/>
      <c r="BJ4360" s="24"/>
    </row>
    <row r="4361" spans="1:62" s="23" customFormat="1">
      <c r="A4361" s="24"/>
      <c r="BJ4361" s="24"/>
    </row>
    <row r="4362" spans="1:62" s="23" customFormat="1">
      <c r="A4362" s="24"/>
      <c r="BJ4362" s="24"/>
    </row>
    <row r="4363" spans="1:62" s="23" customFormat="1">
      <c r="A4363" s="24"/>
      <c r="BJ4363" s="24"/>
    </row>
    <row r="4364" spans="1:62" s="23" customFormat="1">
      <c r="A4364" s="24"/>
      <c r="BJ4364" s="24"/>
    </row>
    <row r="4365" spans="1:62" s="23" customFormat="1">
      <c r="A4365" s="24"/>
      <c r="BJ4365" s="24"/>
    </row>
    <row r="4366" spans="1:62" s="23" customFormat="1">
      <c r="A4366" s="24"/>
      <c r="BJ4366" s="24"/>
    </row>
    <row r="4367" spans="1:62" s="23" customFormat="1">
      <c r="A4367" s="24"/>
      <c r="BJ4367" s="24"/>
    </row>
    <row r="4368" spans="1:62" s="23" customFormat="1">
      <c r="A4368" s="24"/>
      <c r="BJ4368" s="24"/>
    </row>
    <row r="4369" spans="1:62" s="23" customFormat="1">
      <c r="A4369" s="24"/>
      <c r="BJ4369" s="24"/>
    </row>
    <row r="4370" spans="1:62" s="23" customFormat="1">
      <c r="A4370" s="24"/>
      <c r="BJ4370" s="24"/>
    </row>
    <row r="4371" spans="1:62" s="23" customFormat="1">
      <c r="A4371" s="24"/>
      <c r="BJ4371" s="24"/>
    </row>
    <row r="4372" spans="1:62" s="23" customFormat="1">
      <c r="A4372" s="24"/>
      <c r="BJ4372" s="24"/>
    </row>
    <row r="4373" spans="1:62" s="23" customFormat="1">
      <c r="A4373" s="24"/>
      <c r="BJ4373" s="24"/>
    </row>
    <row r="4374" spans="1:62" s="23" customFormat="1">
      <c r="A4374" s="24"/>
      <c r="BJ4374" s="24"/>
    </row>
    <row r="4375" spans="1:62" s="23" customFormat="1">
      <c r="A4375" s="24"/>
      <c r="BJ4375" s="24"/>
    </row>
    <row r="4376" spans="1:62" s="23" customFormat="1">
      <c r="A4376" s="24"/>
      <c r="BJ4376" s="24"/>
    </row>
    <row r="4377" spans="1:62" s="23" customFormat="1">
      <c r="A4377" s="24"/>
      <c r="BJ4377" s="24"/>
    </row>
    <row r="4378" spans="1:62" s="23" customFormat="1">
      <c r="A4378" s="24"/>
      <c r="BJ4378" s="24"/>
    </row>
    <row r="4379" spans="1:62" s="23" customFormat="1">
      <c r="A4379" s="24"/>
      <c r="BJ4379" s="24"/>
    </row>
    <row r="4380" spans="1:62" s="23" customFormat="1">
      <c r="A4380" s="24"/>
      <c r="BJ4380" s="24"/>
    </row>
    <row r="4381" spans="1:62" s="23" customFormat="1">
      <c r="A4381" s="24"/>
      <c r="BJ4381" s="24"/>
    </row>
    <row r="4382" spans="1:62" s="23" customFormat="1">
      <c r="A4382" s="24"/>
      <c r="BJ4382" s="24"/>
    </row>
    <row r="4383" spans="1:62" s="23" customFormat="1">
      <c r="A4383" s="24"/>
      <c r="BJ4383" s="24"/>
    </row>
    <row r="4384" spans="1:62" s="23" customFormat="1">
      <c r="A4384" s="24"/>
      <c r="BJ4384" s="24"/>
    </row>
    <row r="4385" spans="1:62" s="23" customFormat="1">
      <c r="A4385" s="24"/>
      <c r="BJ4385" s="24"/>
    </row>
    <row r="4386" spans="1:62" s="23" customFormat="1">
      <c r="A4386" s="24"/>
      <c r="BJ4386" s="24"/>
    </row>
    <row r="4387" spans="1:62" s="23" customFormat="1">
      <c r="A4387" s="24"/>
      <c r="BJ4387" s="24"/>
    </row>
    <row r="4388" spans="1:62" s="23" customFormat="1">
      <c r="A4388" s="24"/>
      <c r="BJ4388" s="24"/>
    </row>
    <row r="4389" spans="1:62" s="23" customFormat="1">
      <c r="A4389" s="24"/>
      <c r="BJ4389" s="24"/>
    </row>
    <row r="4390" spans="1:62" s="23" customFormat="1">
      <c r="A4390" s="24"/>
      <c r="BJ4390" s="24"/>
    </row>
    <row r="4391" spans="1:62" s="23" customFormat="1">
      <c r="A4391" s="24"/>
      <c r="BJ4391" s="24"/>
    </row>
    <row r="4392" spans="1:62" s="23" customFormat="1">
      <c r="A4392" s="24"/>
      <c r="BJ4392" s="24"/>
    </row>
    <row r="4393" spans="1:62" s="23" customFormat="1">
      <c r="A4393" s="24"/>
      <c r="BJ4393" s="24"/>
    </row>
    <row r="4394" spans="1:62" s="23" customFormat="1">
      <c r="A4394" s="24"/>
      <c r="BJ4394" s="24"/>
    </row>
    <row r="4395" spans="1:62" s="23" customFormat="1">
      <c r="A4395" s="24"/>
      <c r="BJ4395" s="24"/>
    </row>
    <row r="4396" spans="1:62" s="23" customFormat="1">
      <c r="A4396" s="24"/>
      <c r="BJ4396" s="24"/>
    </row>
    <row r="4397" spans="1:62" s="23" customFormat="1">
      <c r="A4397" s="24"/>
      <c r="BJ4397" s="24"/>
    </row>
    <row r="4398" spans="1:62" s="23" customFormat="1">
      <c r="A4398" s="24"/>
      <c r="BJ4398" s="24"/>
    </row>
    <row r="4399" spans="1:62" s="23" customFormat="1">
      <c r="A4399" s="24"/>
      <c r="BJ4399" s="24"/>
    </row>
    <row r="4400" spans="1:62" s="23" customFormat="1">
      <c r="A4400" s="24"/>
      <c r="BJ4400" s="24"/>
    </row>
    <row r="4401" spans="1:62" s="23" customFormat="1">
      <c r="A4401" s="24"/>
      <c r="BJ4401" s="24"/>
    </row>
    <row r="4402" spans="1:62" s="23" customFormat="1">
      <c r="A4402" s="24"/>
      <c r="BJ4402" s="24"/>
    </row>
    <row r="4403" spans="1:62" s="23" customFormat="1">
      <c r="A4403" s="24"/>
      <c r="BJ4403" s="24"/>
    </row>
    <row r="4404" spans="1:62" s="23" customFormat="1">
      <c r="A4404" s="24"/>
      <c r="BJ4404" s="24"/>
    </row>
    <row r="4405" spans="1:62" s="23" customFormat="1">
      <c r="A4405" s="24"/>
      <c r="BJ4405" s="24"/>
    </row>
    <row r="4406" spans="1:62" s="23" customFormat="1">
      <c r="A4406" s="24"/>
      <c r="BJ4406" s="24"/>
    </row>
    <row r="4407" spans="1:62" s="23" customFormat="1">
      <c r="A4407" s="24"/>
      <c r="BJ4407" s="24"/>
    </row>
    <row r="4408" spans="1:62" s="23" customFormat="1">
      <c r="A4408" s="24"/>
      <c r="BJ4408" s="24"/>
    </row>
    <row r="4409" spans="1:62" s="23" customFormat="1">
      <c r="A4409" s="24"/>
      <c r="BJ4409" s="24"/>
    </row>
    <row r="4410" spans="1:62" s="23" customFormat="1">
      <c r="A4410" s="24"/>
      <c r="BJ4410" s="24"/>
    </row>
    <row r="4411" spans="1:62" s="23" customFormat="1">
      <c r="A4411" s="24"/>
      <c r="BJ4411" s="24"/>
    </row>
    <row r="4412" spans="1:62" s="23" customFormat="1">
      <c r="A4412" s="24"/>
      <c r="BJ4412" s="24"/>
    </row>
    <row r="4413" spans="1:62" s="23" customFormat="1">
      <c r="A4413" s="24"/>
      <c r="BJ4413" s="24"/>
    </row>
    <row r="4414" spans="1:62" s="23" customFormat="1">
      <c r="A4414" s="24"/>
      <c r="BJ4414" s="24"/>
    </row>
    <row r="4415" spans="1:62" s="23" customFormat="1">
      <c r="A4415" s="24"/>
      <c r="BJ4415" s="24"/>
    </row>
    <row r="4416" spans="1:62" s="23" customFormat="1">
      <c r="A4416" s="24"/>
      <c r="BJ4416" s="24"/>
    </row>
    <row r="4417" spans="1:62" s="23" customFormat="1">
      <c r="A4417" s="24"/>
      <c r="BJ4417" s="24"/>
    </row>
    <row r="4418" spans="1:62" s="23" customFormat="1">
      <c r="A4418" s="24"/>
      <c r="BJ4418" s="24"/>
    </row>
    <row r="4419" spans="1:62" s="23" customFormat="1">
      <c r="A4419" s="24"/>
      <c r="BJ4419" s="24"/>
    </row>
    <row r="4420" spans="1:62" s="23" customFormat="1">
      <c r="A4420" s="24"/>
      <c r="BJ4420" s="24"/>
    </row>
    <row r="4421" spans="1:62" s="23" customFormat="1">
      <c r="A4421" s="24"/>
      <c r="BJ4421" s="24"/>
    </row>
    <row r="4422" spans="1:62" s="23" customFormat="1">
      <c r="A4422" s="24"/>
      <c r="BJ4422" s="24"/>
    </row>
    <row r="4423" spans="1:62" s="23" customFormat="1">
      <c r="A4423" s="24"/>
      <c r="BJ4423" s="24"/>
    </row>
    <row r="4424" spans="1:62" s="23" customFormat="1">
      <c r="A4424" s="24"/>
      <c r="BJ4424" s="24"/>
    </row>
    <row r="4425" spans="1:62" s="23" customFormat="1">
      <c r="A4425" s="24"/>
      <c r="BJ4425" s="24"/>
    </row>
    <row r="4426" spans="1:62" s="23" customFormat="1">
      <c r="A4426" s="24"/>
      <c r="BJ4426" s="24"/>
    </row>
    <row r="4427" spans="1:62" s="23" customFormat="1">
      <c r="A4427" s="24"/>
      <c r="BJ4427" s="24"/>
    </row>
    <row r="4428" spans="1:62" s="23" customFormat="1">
      <c r="A4428" s="24"/>
      <c r="BJ4428" s="24"/>
    </row>
    <row r="4429" spans="1:62" s="23" customFormat="1">
      <c r="A4429" s="24"/>
      <c r="BJ4429" s="24"/>
    </row>
    <row r="4430" spans="1:62" s="23" customFormat="1">
      <c r="A4430" s="24"/>
      <c r="BJ4430" s="24"/>
    </row>
    <row r="4431" spans="1:62" s="23" customFormat="1">
      <c r="A4431" s="24"/>
      <c r="BJ4431" s="24"/>
    </row>
    <row r="4432" spans="1:62" s="23" customFormat="1">
      <c r="A4432" s="24"/>
      <c r="BJ4432" s="24"/>
    </row>
    <row r="4433" spans="1:62" s="23" customFormat="1">
      <c r="A4433" s="24"/>
      <c r="BJ4433" s="24"/>
    </row>
    <row r="4434" spans="1:62" s="23" customFormat="1">
      <c r="A4434" s="24"/>
      <c r="BJ4434" s="24"/>
    </row>
    <row r="4435" spans="1:62" s="23" customFormat="1">
      <c r="A4435" s="24"/>
      <c r="BJ4435" s="24"/>
    </row>
    <row r="4436" spans="1:62" s="23" customFormat="1">
      <c r="A4436" s="24"/>
      <c r="BJ4436" s="24"/>
    </row>
    <row r="4437" spans="1:62" s="23" customFormat="1">
      <c r="A4437" s="24"/>
      <c r="BJ4437" s="24"/>
    </row>
    <row r="4438" spans="1:62" s="23" customFormat="1">
      <c r="A4438" s="24"/>
      <c r="BJ4438" s="24"/>
    </row>
    <row r="4439" spans="1:62" s="23" customFormat="1">
      <c r="A4439" s="24"/>
      <c r="BJ4439" s="24"/>
    </row>
    <row r="4440" spans="1:62" s="23" customFormat="1">
      <c r="A4440" s="24"/>
      <c r="BJ4440" s="24"/>
    </row>
    <row r="4441" spans="1:62" s="23" customFormat="1">
      <c r="A4441" s="24"/>
      <c r="BJ4441" s="24"/>
    </row>
    <row r="4442" spans="1:62" s="23" customFormat="1">
      <c r="A4442" s="24"/>
      <c r="BJ4442" s="24"/>
    </row>
    <row r="4443" spans="1:62" s="23" customFormat="1">
      <c r="A4443" s="24"/>
      <c r="BJ4443" s="24"/>
    </row>
    <row r="4444" spans="1:62" s="23" customFormat="1">
      <c r="A4444" s="24"/>
      <c r="BJ4444" s="24"/>
    </row>
    <row r="4445" spans="1:62" s="23" customFormat="1">
      <c r="A4445" s="24"/>
      <c r="BJ4445" s="24"/>
    </row>
    <row r="4446" spans="1:62" s="23" customFormat="1">
      <c r="A4446" s="24"/>
      <c r="BJ4446" s="24"/>
    </row>
    <row r="4447" spans="1:62" s="23" customFormat="1">
      <c r="A4447" s="24"/>
      <c r="BJ4447" s="24"/>
    </row>
    <row r="4448" spans="1:62" s="23" customFormat="1">
      <c r="A4448" s="24"/>
      <c r="BJ4448" s="24"/>
    </row>
    <row r="4449" spans="1:62" s="23" customFormat="1">
      <c r="A4449" s="24"/>
      <c r="BJ4449" s="24"/>
    </row>
    <row r="4450" spans="1:62" s="23" customFormat="1">
      <c r="A4450" s="24"/>
      <c r="BJ4450" s="24"/>
    </row>
    <row r="4451" spans="1:62" s="23" customFormat="1">
      <c r="A4451" s="24"/>
      <c r="BJ4451" s="24"/>
    </row>
    <row r="4452" spans="1:62" s="23" customFormat="1">
      <c r="A4452" s="24"/>
      <c r="BJ4452" s="24"/>
    </row>
    <row r="4453" spans="1:62" s="23" customFormat="1">
      <c r="A4453" s="24"/>
      <c r="BJ4453" s="24"/>
    </row>
    <row r="4454" spans="1:62" s="23" customFormat="1">
      <c r="A4454" s="24"/>
      <c r="BJ4454" s="24"/>
    </row>
    <row r="4455" spans="1:62" s="23" customFormat="1">
      <c r="A4455" s="24"/>
      <c r="BJ4455" s="24"/>
    </row>
    <row r="4456" spans="1:62" s="23" customFormat="1">
      <c r="A4456" s="24"/>
      <c r="BJ4456" s="24"/>
    </row>
    <row r="4457" spans="1:62" s="23" customFormat="1">
      <c r="A4457" s="24"/>
      <c r="BJ4457" s="24"/>
    </row>
    <row r="4458" spans="1:62" s="23" customFormat="1">
      <c r="A4458" s="24"/>
      <c r="BJ4458" s="24"/>
    </row>
    <row r="4459" spans="1:62" s="23" customFormat="1">
      <c r="A4459" s="24"/>
      <c r="BJ4459" s="24"/>
    </row>
    <row r="4460" spans="1:62" s="23" customFormat="1">
      <c r="A4460" s="24"/>
      <c r="BJ4460" s="24"/>
    </row>
    <row r="4461" spans="1:62" s="23" customFormat="1">
      <c r="A4461" s="24"/>
      <c r="BJ4461" s="24"/>
    </row>
    <row r="4462" spans="1:62" s="23" customFormat="1">
      <c r="A4462" s="24"/>
      <c r="BJ4462" s="24"/>
    </row>
    <row r="4463" spans="1:62" s="23" customFormat="1">
      <c r="A4463" s="24"/>
      <c r="BJ4463" s="24"/>
    </row>
    <row r="4464" spans="1:62" s="23" customFormat="1">
      <c r="A4464" s="24"/>
      <c r="BJ4464" s="24"/>
    </row>
    <row r="4465" spans="1:62" s="23" customFormat="1">
      <c r="A4465" s="24"/>
      <c r="BJ4465" s="24"/>
    </row>
    <row r="4466" spans="1:62" s="23" customFormat="1">
      <c r="A4466" s="24"/>
      <c r="BJ4466" s="24"/>
    </row>
    <row r="4467" spans="1:62" s="23" customFormat="1">
      <c r="A4467" s="24"/>
      <c r="BJ4467" s="24"/>
    </row>
    <row r="4468" spans="1:62" s="23" customFormat="1">
      <c r="A4468" s="24"/>
      <c r="BJ4468" s="24"/>
    </row>
    <row r="4469" spans="1:62" s="23" customFormat="1">
      <c r="A4469" s="24"/>
      <c r="BJ4469" s="24"/>
    </row>
    <row r="4470" spans="1:62" s="23" customFormat="1">
      <c r="A4470" s="24"/>
      <c r="BJ4470" s="24"/>
    </row>
    <row r="4471" spans="1:62" s="23" customFormat="1">
      <c r="A4471" s="24"/>
      <c r="BJ4471" s="24"/>
    </row>
    <row r="4472" spans="1:62" s="23" customFormat="1">
      <c r="A4472" s="24"/>
      <c r="BJ4472" s="24"/>
    </row>
    <row r="4473" spans="1:62" s="23" customFormat="1">
      <c r="A4473" s="24"/>
      <c r="BJ4473" s="24"/>
    </row>
    <row r="4474" spans="1:62" s="23" customFormat="1">
      <c r="A4474" s="24"/>
      <c r="BJ4474" s="24"/>
    </row>
    <row r="4475" spans="1:62" s="23" customFormat="1">
      <c r="A4475" s="24"/>
      <c r="BJ4475" s="24"/>
    </row>
    <row r="4476" spans="1:62" s="23" customFormat="1">
      <c r="A4476" s="24"/>
      <c r="BJ4476" s="24"/>
    </row>
    <row r="4477" spans="1:62" s="23" customFormat="1">
      <c r="A4477" s="24"/>
      <c r="BJ4477" s="24"/>
    </row>
    <row r="4478" spans="1:62" s="23" customFormat="1">
      <c r="A4478" s="24"/>
      <c r="BJ4478" s="24"/>
    </row>
    <row r="4479" spans="1:62" s="23" customFormat="1">
      <c r="A4479" s="24"/>
      <c r="BJ4479" s="24"/>
    </row>
    <row r="4480" spans="1:62" s="23" customFormat="1">
      <c r="A4480" s="24"/>
      <c r="BJ4480" s="24"/>
    </row>
    <row r="4481" spans="1:62" s="23" customFormat="1">
      <c r="A4481" s="24"/>
      <c r="BJ4481" s="24"/>
    </row>
    <row r="4482" spans="1:62" s="23" customFormat="1">
      <c r="A4482" s="24"/>
      <c r="BJ4482" s="24"/>
    </row>
    <row r="4483" spans="1:62" s="23" customFormat="1">
      <c r="A4483" s="24"/>
      <c r="BJ4483" s="24"/>
    </row>
    <row r="4484" spans="1:62" s="23" customFormat="1">
      <c r="A4484" s="24"/>
      <c r="BJ4484" s="24"/>
    </row>
    <row r="4485" spans="1:62" s="23" customFormat="1">
      <c r="A4485" s="24"/>
      <c r="BJ4485" s="24"/>
    </row>
    <row r="4486" spans="1:62" s="23" customFormat="1">
      <c r="A4486" s="24"/>
      <c r="BJ4486" s="24"/>
    </row>
    <row r="4487" spans="1:62" s="23" customFormat="1">
      <c r="A4487" s="24"/>
      <c r="BJ4487" s="24"/>
    </row>
    <row r="4488" spans="1:62" s="23" customFormat="1">
      <c r="A4488" s="24"/>
      <c r="BJ4488" s="24"/>
    </row>
    <row r="4489" spans="1:62" s="23" customFormat="1">
      <c r="A4489" s="24"/>
      <c r="BJ4489" s="24"/>
    </row>
    <row r="4490" spans="1:62" s="23" customFormat="1">
      <c r="A4490" s="24"/>
      <c r="BJ4490" s="24"/>
    </row>
    <row r="4491" spans="1:62" s="23" customFormat="1">
      <c r="A4491" s="24"/>
      <c r="BJ4491" s="24"/>
    </row>
    <row r="4492" spans="1:62" s="23" customFormat="1">
      <c r="A4492" s="24"/>
      <c r="BJ4492" s="24"/>
    </row>
    <row r="4493" spans="1:62" s="23" customFormat="1">
      <c r="A4493" s="24"/>
      <c r="BJ4493" s="24"/>
    </row>
    <row r="4494" spans="1:62" s="23" customFormat="1">
      <c r="A4494" s="24"/>
      <c r="BJ4494" s="24"/>
    </row>
    <row r="4495" spans="1:62" s="23" customFormat="1">
      <c r="A4495" s="24"/>
      <c r="BJ4495" s="24"/>
    </row>
    <row r="4496" spans="1:62" s="23" customFormat="1">
      <c r="A4496" s="24"/>
      <c r="BJ4496" s="24"/>
    </row>
    <row r="4497" spans="1:62" s="23" customFormat="1">
      <c r="A4497" s="24"/>
      <c r="BJ4497" s="24"/>
    </row>
    <row r="4498" spans="1:62" s="23" customFormat="1">
      <c r="A4498" s="24"/>
      <c r="BJ4498" s="24"/>
    </row>
    <row r="4499" spans="1:62" s="23" customFormat="1">
      <c r="A4499" s="24"/>
      <c r="BJ4499" s="24"/>
    </row>
    <row r="4500" spans="1:62" s="23" customFormat="1">
      <c r="A4500" s="24"/>
      <c r="BJ4500" s="24"/>
    </row>
    <row r="4501" spans="1:62" s="23" customFormat="1">
      <c r="A4501" s="24"/>
      <c r="BJ4501" s="24"/>
    </row>
    <row r="4502" spans="1:62" s="23" customFormat="1">
      <c r="A4502" s="24"/>
      <c r="BJ4502" s="24"/>
    </row>
    <row r="4503" spans="1:62" s="23" customFormat="1">
      <c r="A4503" s="24"/>
      <c r="BJ4503" s="24"/>
    </row>
    <row r="4504" spans="1:62" s="23" customFormat="1">
      <c r="A4504" s="24"/>
      <c r="BJ4504" s="24"/>
    </row>
    <row r="4505" spans="1:62" s="23" customFormat="1">
      <c r="A4505" s="24"/>
      <c r="BJ4505" s="24"/>
    </row>
    <row r="4506" spans="1:62" s="23" customFormat="1">
      <c r="A4506" s="24"/>
      <c r="BJ4506" s="24"/>
    </row>
    <row r="4507" spans="1:62" s="23" customFormat="1">
      <c r="A4507" s="24"/>
      <c r="BJ4507" s="24"/>
    </row>
    <row r="4508" spans="1:62" s="23" customFormat="1">
      <c r="A4508" s="24"/>
      <c r="BJ4508" s="24"/>
    </row>
    <row r="4509" spans="1:62" s="23" customFormat="1">
      <c r="A4509" s="24"/>
      <c r="BJ4509" s="24"/>
    </row>
    <row r="4510" spans="1:62" s="23" customFormat="1">
      <c r="A4510" s="24"/>
      <c r="BJ4510" s="24"/>
    </row>
    <row r="4511" spans="1:62" s="23" customFormat="1">
      <c r="A4511" s="24"/>
      <c r="BJ4511" s="24"/>
    </row>
    <row r="4512" spans="1:62" s="23" customFormat="1">
      <c r="A4512" s="24"/>
      <c r="BJ4512" s="24"/>
    </row>
    <row r="4513" spans="1:62" s="23" customFormat="1">
      <c r="A4513" s="24"/>
      <c r="BJ4513" s="24"/>
    </row>
    <row r="4514" spans="1:62" s="23" customFormat="1">
      <c r="A4514" s="24"/>
      <c r="BJ4514" s="24"/>
    </row>
    <row r="4515" spans="1:62" s="23" customFormat="1">
      <c r="A4515" s="24"/>
      <c r="BJ4515" s="24"/>
    </row>
    <row r="4516" spans="1:62" s="23" customFormat="1">
      <c r="A4516" s="24"/>
      <c r="BJ4516" s="24"/>
    </row>
    <row r="4517" spans="1:62" s="23" customFormat="1">
      <c r="A4517" s="24"/>
      <c r="BJ4517" s="24"/>
    </row>
    <row r="4518" spans="1:62" s="23" customFormat="1">
      <c r="A4518" s="24"/>
      <c r="BJ4518" s="24"/>
    </row>
    <row r="4519" spans="1:62" s="23" customFormat="1">
      <c r="A4519" s="24"/>
      <c r="BJ4519" s="24"/>
    </row>
    <row r="4520" spans="1:62" s="23" customFormat="1">
      <c r="A4520" s="24"/>
      <c r="BJ4520" s="24"/>
    </row>
    <row r="4521" spans="1:62" s="23" customFormat="1">
      <c r="A4521" s="24"/>
      <c r="BJ4521" s="24"/>
    </row>
    <row r="4522" spans="1:62" s="23" customFormat="1">
      <c r="A4522" s="24"/>
      <c r="BJ4522" s="24"/>
    </row>
    <row r="4523" spans="1:62" s="23" customFormat="1">
      <c r="A4523" s="24"/>
      <c r="BJ4523" s="24"/>
    </row>
    <row r="4524" spans="1:62" s="23" customFormat="1">
      <c r="A4524" s="24"/>
      <c r="BJ4524" s="24"/>
    </row>
    <row r="4525" spans="1:62" s="23" customFormat="1">
      <c r="A4525" s="24"/>
      <c r="BJ4525" s="24"/>
    </row>
    <row r="4526" spans="1:62" s="23" customFormat="1">
      <c r="A4526" s="24"/>
      <c r="BJ4526" s="24"/>
    </row>
    <row r="4527" spans="1:62" s="23" customFormat="1">
      <c r="A4527" s="24"/>
      <c r="BJ4527" s="24"/>
    </row>
    <row r="4528" spans="1:62" s="23" customFormat="1">
      <c r="A4528" s="24"/>
      <c r="BJ4528" s="24"/>
    </row>
    <row r="4529" spans="1:62" s="23" customFormat="1">
      <c r="A4529" s="24"/>
      <c r="BJ4529" s="24"/>
    </row>
    <row r="4530" spans="1:62" s="23" customFormat="1">
      <c r="A4530" s="24"/>
      <c r="BJ4530" s="24"/>
    </row>
    <row r="4531" spans="1:62" s="23" customFormat="1">
      <c r="A4531" s="24"/>
      <c r="BJ4531" s="24"/>
    </row>
    <row r="4532" spans="1:62" s="23" customFormat="1">
      <c r="A4532" s="24"/>
      <c r="BJ4532" s="24"/>
    </row>
    <row r="4533" spans="1:62" s="23" customFormat="1">
      <c r="A4533" s="24"/>
      <c r="BJ4533" s="24"/>
    </row>
    <row r="4534" spans="1:62" s="23" customFormat="1">
      <c r="A4534" s="24"/>
      <c r="BJ4534" s="24"/>
    </row>
    <row r="4535" spans="1:62" s="23" customFormat="1">
      <c r="A4535" s="24"/>
      <c r="BJ4535" s="24"/>
    </row>
    <row r="4536" spans="1:62" s="23" customFormat="1">
      <c r="A4536" s="24"/>
      <c r="BJ4536" s="24"/>
    </row>
    <row r="4537" spans="1:62" s="23" customFormat="1">
      <c r="A4537" s="24"/>
      <c r="BJ4537" s="24"/>
    </row>
    <row r="4538" spans="1:62" s="23" customFormat="1">
      <c r="A4538" s="24"/>
      <c r="BJ4538" s="24"/>
    </row>
    <row r="4539" spans="1:62" s="23" customFormat="1">
      <c r="A4539" s="24"/>
      <c r="BJ4539" s="24"/>
    </row>
    <row r="4540" spans="1:62" s="23" customFormat="1">
      <c r="A4540" s="24"/>
      <c r="BJ4540" s="24"/>
    </row>
    <row r="4541" spans="1:62" s="23" customFormat="1">
      <c r="A4541" s="24"/>
      <c r="BJ4541" s="24"/>
    </row>
    <row r="4542" spans="1:62" s="23" customFormat="1">
      <c r="A4542" s="24"/>
      <c r="BJ4542" s="24"/>
    </row>
    <row r="4543" spans="1:62" s="23" customFormat="1">
      <c r="A4543" s="24"/>
      <c r="BJ4543" s="24"/>
    </row>
    <row r="4544" spans="1:62" s="23" customFormat="1">
      <c r="A4544" s="24"/>
      <c r="BJ4544" s="24"/>
    </row>
    <row r="4545" spans="1:62" s="23" customFormat="1">
      <c r="A4545" s="24"/>
      <c r="BJ4545" s="24"/>
    </row>
    <row r="4546" spans="1:62" s="23" customFormat="1">
      <c r="A4546" s="24"/>
      <c r="BJ4546" s="24"/>
    </row>
    <row r="4547" spans="1:62" s="23" customFormat="1">
      <c r="A4547" s="24"/>
      <c r="BJ4547" s="24"/>
    </row>
    <row r="4548" spans="1:62" s="23" customFormat="1">
      <c r="A4548" s="24"/>
      <c r="BJ4548" s="24"/>
    </row>
    <row r="4549" spans="1:62" s="23" customFormat="1">
      <c r="A4549" s="24"/>
      <c r="BJ4549" s="24"/>
    </row>
    <row r="4550" spans="1:62" s="23" customFormat="1">
      <c r="A4550" s="24"/>
      <c r="BJ4550" s="24"/>
    </row>
    <row r="4551" spans="1:62" s="23" customFormat="1">
      <c r="A4551" s="24"/>
      <c r="BJ4551" s="24"/>
    </row>
    <row r="4552" spans="1:62" s="23" customFormat="1">
      <c r="A4552" s="24"/>
      <c r="BJ4552" s="24"/>
    </row>
    <row r="4553" spans="1:62" s="23" customFormat="1">
      <c r="A4553" s="24"/>
      <c r="BJ4553" s="24"/>
    </row>
    <row r="4554" spans="1:62" s="23" customFormat="1">
      <c r="A4554" s="24"/>
      <c r="BJ4554" s="24"/>
    </row>
    <row r="4555" spans="1:62" s="23" customFormat="1">
      <c r="A4555" s="24"/>
      <c r="BJ4555" s="24"/>
    </row>
    <row r="4556" spans="1:62" s="23" customFormat="1">
      <c r="A4556" s="24"/>
      <c r="BJ4556" s="24"/>
    </row>
    <row r="4557" spans="1:62" s="23" customFormat="1">
      <c r="A4557" s="24"/>
      <c r="BJ4557" s="24"/>
    </row>
    <row r="4558" spans="1:62" s="23" customFormat="1">
      <c r="A4558" s="24"/>
      <c r="BJ4558" s="24"/>
    </row>
    <row r="4559" spans="1:62" s="23" customFormat="1">
      <c r="A4559" s="24"/>
      <c r="BJ4559" s="24"/>
    </row>
    <row r="4560" spans="1:62" s="23" customFormat="1">
      <c r="A4560" s="24"/>
      <c r="BJ4560" s="24"/>
    </row>
    <row r="4561" spans="1:62" s="23" customFormat="1">
      <c r="A4561" s="24"/>
      <c r="BJ4561" s="24"/>
    </row>
    <row r="4562" spans="1:62" s="23" customFormat="1">
      <c r="A4562" s="24"/>
      <c r="BJ4562" s="24"/>
    </row>
    <row r="4563" spans="1:62" s="23" customFormat="1">
      <c r="A4563" s="24"/>
      <c r="BJ4563" s="24"/>
    </row>
    <row r="4564" spans="1:62" s="23" customFormat="1">
      <c r="A4564" s="24"/>
      <c r="BJ4564" s="24"/>
    </row>
    <row r="4565" spans="1:62" s="23" customFormat="1">
      <c r="A4565" s="24"/>
      <c r="BJ4565" s="24"/>
    </row>
    <row r="4566" spans="1:62" s="23" customFormat="1">
      <c r="A4566" s="24"/>
      <c r="BJ4566" s="24"/>
    </row>
    <row r="4567" spans="1:62" s="23" customFormat="1">
      <c r="A4567" s="24"/>
      <c r="BJ4567" s="24"/>
    </row>
    <row r="4568" spans="1:62" s="23" customFormat="1">
      <c r="A4568" s="24"/>
      <c r="BJ4568" s="24"/>
    </row>
    <row r="4569" spans="1:62" s="23" customFormat="1">
      <c r="A4569" s="24"/>
      <c r="BJ4569" s="24"/>
    </row>
    <row r="4570" spans="1:62" s="23" customFormat="1">
      <c r="A4570" s="24"/>
      <c r="BJ4570" s="24"/>
    </row>
    <row r="4571" spans="1:62" s="23" customFormat="1">
      <c r="A4571" s="24"/>
      <c r="BJ4571" s="24"/>
    </row>
    <row r="4572" spans="1:62" s="23" customFormat="1">
      <c r="A4572" s="24"/>
      <c r="BJ4572" s="24"/>
    </row>
    <row r="4573" spans="1:62" s="23" customFormat="1">
      <c r="A4573" s="24"/>
      <c r="BJ4573" s="24"/>
    </row>
    <row r="4574" spans="1:62" s="23" customFormat="1">
      <c r="A4574" s="24"/>
      <c r="BJ4574" s="24"/>
    </row>
    <row r="4575" spans="1:62" s="23" customFormat="1">
      <c r="A4575" s="24"/>
      <c r="BJ4575" s="24"/>
    </row>
    <row r="4576" spans="1:62" s="23" customFormat="1">
      <c r="A4576" s="24"/>
      <c r="BJ4576" s="24"/>
    </row>
    <row r="4577" spans="1:62" s="23" customFormat="1">
      <c r="A4577" s="24"/>
      <c r="BJ4577" s="24"/>
    </row>
    <row r="4578" spans="1:62" s="23" customFormat="1">
      <c r="A4578" s="24"/>
      <c r="BJ4578" s="24"/>
    </row>
    <row r="4579" spans="1:62" s="23" customFormat="1">
      <c r="A4579" s="24"/>
      <c r="BJ4579" s="24"/>
    </row>
    <row r="4580" spans="1:62" s="23" customFormat="1">
      <c r="A4580" s="24"/>
      <c r="BJ4580" s="24"/>
    </row>
    <row r="4581" spans="1:62" s="23" customFormat="1">
      <c r="A4581" s="24"/>
      <c r="BJ4581" s="24"/>
    </row>
    <row r="4582" spans="1:62" s="23" customFormat="1">
      <c r="A4582" s="24"/>
      <c r="BJ4582" s="24"/>
    </row>
    <row r="4583" spans="1:62" s="23" customFormat="1">
      <c r="A4583" s="24"/>
      <c r="BJ4583" s="24"/>
    </row>
    <row r="4584" spans="1:62" s="23" customFormat="1">
      <c r="A4584" s="24"/>
      <c r="BJ4584" s="24"/>
    </row>
    <row r="4585" spans="1:62" s="23" customFormat="1">
      <c r="A4585" s="24"/>
      <c r="BJ4585" s="24"/>
    </row>
    <row r="4586" spans="1:62" s="23" customFormat="1">
      <c r="A4586" s="24"/>
      <c r="BJ4586" s="24"/>
    </row>
    <row r="4587" spans="1:62" s="23" customFormat="1">
      <c r="A4587" s="24"/>
      <c r="BJ4587" s="24"/>
    </row>
    <row r="4588" spans="1:62" s="23" customFormat="1">
      <c r="A4588" s="24"/>
      <c r="BJ4588" s="24"/>
    </row>
    <row r="4589" spans="1:62" s="23" customFormat="1">
      <c r="A4589" s="24"/>
      <c r="BJ4589" s="24"/>
    </row>
    <row r="4590" spans="1:62" s="23" customFormat="1">
      <c r="A4590" s="24"/>
      <c r="BJ4590" s="24"/>
    </row>
    <row r="4591" spans="1:62" s="23" customFormat="1">
      <c r="A4591" s="24"/>
      <c r="BJ4591" s="24"/>
    </row>
    <row r="4592" spans="1:62" s="23" customFormat="1">
      <c r="A4592" s="24"/>
      <c r="BJ4592" s="24"/>
    </row>
    <row r="4593" spans="1:62" s="23" customFormat="1">
      <c r="A4593" s="24"/>
      <c r="BJ4593" s="24"/>
    </row>
    <row r="4594" spans="1:62" s="23" customFormat="1">
      <c r="A4594" s="24"/>
      <c r="BJ4594" s="24"/>
    </row>
    <row r="4595" spans="1:62" s="23" customFormat="1">
      <c r="A4595" s="24"/>
      <c r="BJ4595" s="24"/>
    </row>
    <row r="4596" spans="1:62" s="23" customFormat="1">
      <c r="A4596" s="24"/>
      <c r="BJ4596" s="24"/>
    </row>
    <row r="4597" spans="1:62" s="23" customFormat="1">
      <c r="A4597" s="24"/>
      <c r="BJ4597" s="24"/>
    </row>
    <row r="4598" spans="1:62" s="23" customFormat="1">
      <c r="A4598" s="24"/>
      <c r="BJ4598" s="24"/>
    </row>
    <row r="4599" spans="1:62" s="23" customFormat="1">
      <c r="A4599" s="24"/>
      <c r="BJ4599" s="24"/>
    </row>
    <row r="4600" spans="1:62" s="23" customFormat="1">
      <c r="A4600" s="24"/>
      <c r="BJ4600" s="24"/>
    </row>
    <row r="4601" spans="1:62" s="23" customFormat="1">
      <c r="A4601" s="24"/>
      <c r="BJ4601" s="24"/>
    </row>
    <row r="4602" spans="1:62" s="23" customFormat="1">
      <c r="A4602" s="24"/>
      <c r="BJ4602" s="24"/>
    </row>
    <row r="4603" spans="1:62" s="23" customFormat="1">
      <c r="A4603" s="24"/>
      <c r="BJ4603" s="24"/>
    </row>
    <row r="4604" spans="1:62" s="23" customFormat="1">
      <c r="A4604" s="24"/>
      <c r="BJ4604" s="24"/>
    </row>
    <row r="4605" spans="1:62" s="23" customFormat="1">
      <c r="A4605" s="24"/>
      <c r="BJ4605" s="24"/>
    </row>
    <row r="4606" spans="1:62" s="23" customFormat="1">
      <c r="A4606" s="24"/>
      <c r="BJ4606" s="24"/>
    </row>
    <row r="4607" spans="1:62" s="23" customFormat="1">
      <c r="A4607" s="24"/>
      <c r="BJ4607" s="24"/>
    </row>
    <row r="4608" spans="1:62" s="23" customFormat="1">
      <c r="A4608" s="24"/>
      <c r="BJ4608" s="24"/>
    </row>
    <row r="4609" spans="1:62" s="23" customFormat="1">
      <c r="A4609" s="24"/>
      <c r="BJ4609" s="24"/>
    </row>
    <row r="4610" spans="1:62" s="23" customFormat="1">
      <c r="A4610" s="24"/>
      <c r="BJ4610" s="24"/>
    </row>
    <row r="4611" spans="1:62" s="23" customFormat="1">
      <c r="A4611" s="24"/>
      <c r="BJ4611" s="24"/>
    </row>
    <row r="4612" spans="1:62" s="23" customFormat="1">
      <c r="A4612" s="24"/>
      <c r="BJ4612" s="24"/>
    </row>
    <row r="4613" spans="1:62" s="23" customFormat="1">
      <c r="A4613" s="24"/>
      <c r="BJ4613" s="24"/>
    </row>
    <row r="4614" spans="1:62" s="23" customFormat="1">
      <c r="A4614" s="24"/>
      <c r="BJ4614" s="24"/>
    </row>
    <row r="4615" spans="1:62" s="23" customFormat="1">
      <c r="A4615" s="24"/>
      <c r="BJ4615" s="24"/>
    </row>
    <row r="4616" spans="1:62" s="23" customFormat="1">
      <c r="A4616" s="24"/>
      <c r="BJ4616" s="24"/>
    </row>
    <row r="4617" spans="1:62" s="23" customFormat="1">
      <c r="A4617" s="24"/>
      <c r="BJ4617" s="24"/>
    </row>
    <row r="4618" spans="1:62" s="23" customFormat="1">
      <c r="A4618" s="24"/>
      <c r="BJ4618" s="24"/>
    </row>
    <row r="4619" spans="1:62" s="23" customFormat="1">
      <c r="A4619" s="24"/>
      <c r="BJ4619" s="24"/>
    </row>
    <row r="4620" spans="1:62" s="23" customFormat="1">
      <c r="A4620" s="24"/>
      <c r="BJ4620" s="24"/>
    </row>
    <row r="4621" spans="1:62" s="23" customFormat="1">
      <c r="A4621" s="24"/>
      <c r="BJ4621" s="24"/>
    </row>
    <row r="4622" spans="1:62" s="23" customFormat="1">
      <c r="A4622" s="24"/>
      <c r="BJ4622" s="24"/>
    </row>
    <row r="4623" spans="1:62" s="23" customFormat="1">
      <c r="A4623" s="24"/>
      <c r="BJ4623" s="24"/>
    </row>
    <row r="4624" spans="1:62" s="23" customFormat="1">
      <c r="A4624" s="24"/>
      <c r="BJ4624" s="24"/>
    </row>
    <row r="4625" spans="1:62" s="23" customFormat="1">
      <c r="A4625" s="24"/>
      <c r="BJ4625" s="24"/>
    </row>
    <row r="4626" spans="1:62" s="23" customFormat="1">
      <c r="A4626" s="24"/>
      <c r="BJ4626" s="24"/>
    </row>
    <row r="4627" spans="1:62" s="23" customFormat="1">
      <c r="A4627" s="24"/>
      <c r="BJ4627" s="24"/>
    </row>
    <row r="4628" spans="1:62" s="23" customFormat="1">
      <c r="A4628" s="24"/>
      <c r="BJ4628" s="24"/>
    </row>
    <row r="4629" spans="1:62" s="23" customFormat="1">
      <c r="A4629" s="24"/>
      <c r="BJ4629" s="24"/>
    </row>
    <row r="4630" spans="1:62" s="23" customFormat="1">
      <c r="A4630" s="24"/>
      <c r="BJ4630" s="24"/>
    </row>
    <row r="4631" spans="1:62" s="23" customFormat="1">
      <c r="A4631" s="24"/>
      <c r="BJ4631" s="24"/>
    </row>
    <row r="4632" spans="1:62" s="23" customFormat="1">
      <c r="A4632" s="24"/>
      <c r="BJ4632" s="24"/>
    </row>
    <row r="4633" spans="1:62" s="23" customFormat="1">
      <c r="A4633" s="24"/>
      <c r="BJ4633" s="24"/>
    </row>
    <row r="4634" spans="1:62" s="23" customFormat="1">
      <c r="A4634" s="24"/>
      <c r="BJ4634" s="24"/>
    </row>
    <row r="4635" spans="1:62" s="23" customFormat="1">
      <c r="A4635" s="24"/>
      <c r="BJ4635" s="24"/>
    </row>
    <row r="4636" spans="1:62" s="23" customFormat="1">
      <c r="A4636" s="24"/>
      <c r="BJ4636" s="24"/>
    </row>
    <row r="4637" spans="1:62" s="23" customFormat="1">
      <c r="A4637" s="24"/>
      <c r="BJ4637" s="24"/>
    </row>
    <row r="4638" spans="1:62" s="23" customFormat="1">
      <c r="A4638" s="24"/>
      <c r="BJ4638" s="24"/>
    </row>
    <row r="4639" spans="1:62" s="23" customFormat="1">
      <c r="A4639" s="24"/>
      <c r="BJ4639" s="24"/>
    </row>
    <row r="4640" spans="1:62" s="23" customFormat="1">
      <c r="A4640" s="24"/>
      <c r="BJ4640" s="24"/>
    </row>
    <row r="4641" spans="1:62" s="23" customFormat="1">
      <c r="A4641" s="24"/>
      <c r="BJ4641" s="24"/>
    </row>
    <row r="4642" spans="1:62" s="23" customFormat="1">
      <c r="A4642" s="24"/>
      <c r="BJ4642" s="24"/>
    </row>
    <row r="4643" spans="1:62" s="23" customFormat="1">
      <c r="A4643" s="24"/>
      <c r="BJ4643" s="24"/>
    </row>
    <row r="4644" spans="1:62" s="23" customFormat="1">
      <c r="A4644" s="24"/>
      <c r="BJ4644" s="24"/>
    </row>
    <row r="4645" spans="1:62" s="23" customFormat="1">
      <c r="A4645" s="24"/>
      <c r="BJ4645" s="24"/>
    </row>
    <row r="4646" spans="1:62" s="23" customFormat="1">
      <c r="A4646" s="24"/>
      <c r="BJ4646" s="24"/>
    </row>
    <row r="4647" spans="1:62" s="23" customFormat="1">
      <c r="A4647" s="24"/>
      <c r="BJ4647" s="24"/>
    </row>
    <row r="4648" spans="1:62" s="23" customFormat="1">
      <c r="A4648" s="24"/>
      <c r="BJ4648" s="24"/>
    </row>
    <row r="4649" spans="1:62" s="23" customFormat="1">
      <c r="A4649" s="24"/>
      <c r="BJ4649" s="24"/>
    </row>
    <row r="4650" spans="1:62" s="23" customFormat="1">
      <c r="A4650" s="24"/>
      <c r="BJ4650" s="24"/>
    </row>
    <row r="4651" spans="1:62" s="23" customFormat="1">
      <c r="A4651" s="24"/>
      <c r="BJ4651" s="24"/>
    </row>
    <row r="4652" spans="1:62" s="23" customFormat="1">
      <c r="A4652" s="24"/>
      <c r="BJ4652" s="24"/>
    </row>
    <row r="4653" spans="1:62" s="23" customFormat="1">
      <c r="A4653" s="24"/>
      <c r="BJ4653" s="24"/>
    </row>
    <row r="4654" spans="1:62" s="23" customFormat="1">
      <c r="A4654" s="24"/>
      <c r="BJ4654" s="24"/>
    </row>
    <row r="4655" spans="1:62" s="23" customFormat="1">
      <c r="A4655" s="24"/>
      <c r="BJ4655" s="24"/>
    </row>
    <row r="4656" spans="1:62" s="23" customFormat="1">
      <c r="A4656" s="24"/>
      <c r="BJ4656" s="24"/>
    </row>
    <row r="4657" spans="1:62" s="23" customFormat="1">
      <c r="A4657" s="24"/>
      <c r="BJ4657" s="24"/>
    </row>
    <row r="4658" spans="1:62" s="23" customFormat="1">
      <c r="A4658" s="24"/>
      <c r="BJ4658" s="24"/>
    </row>
    <row r="4659" spans="1:62" s="23" customFormat="1">
      <c r="A4659" s="24"/>
      <c r="BJ4659" s="24"/>
    </row>
    <row r="4660" spans="1:62" s="23" customFormat="1">
      <c r="A4660" s="24"/>
      <c r="BJ4660" s="24"/>
    </row>
    <row r="4661" spans="1:62" s="23" customFormat="1">
      <c r="A4661" s="24"/>
      <c r="BJ4661" s="24"/>
    </row>
    <row r="4662" spans="1:62" s="23" customFormat="1">
      <c r="A4662" s="24"/>
      <c r="BJ4662" s="24"/>
    </row>
    <row r="4663" spans="1:62" s="23" customFormat="1">
      <c r="A4663" s="24"/>
      <c r="BJ4663" s="24"/>
    </row>
    <row r="4664" spans="1:62" s="23" customFormat="1">
      <c r="A4664" s="24"/>
      <c r="BJ4664" s="24"/>
    </row>
    <row r="4665" spans="1:62" s="23" customFormat="1">
      <c r="A4665" s="24"/>
      <c r="BJ4665" s="24"/>
    </row>
    <row r="4666" spans="1:62" s="23" customFormat="1">
      <c r="A4666" s="24"/>
      <c r="BJ4666" s="24"/>
    </row>
    <row r="4667" spans="1:62" s="23" customFormat="1">
      <c r="A4667" s="24"/>
      <c r="BJ4667" s="24"/>
    </row>
    <row r="4668" spans="1:62" s="23" customFormat="1">
      <c r="A4668" s="24"/>
      <c r="BJ4668" s="24"/>
    </row>
    <row r="4669" spans="1:62" s="23" customFormat="1">
      <c r="A4669" s="24"/>
      <c r="BJ4669" s="24"/>
    </row>
    <row r="4670" spans="1:62" s="23" customFormat="1">
      <c r="A4670" s="24"/>
      <c r="BJ4670" s="24"/>
    </row>
    <row r="4671" spans="1:62" s="23" customFormat="1">
      <c r="A4671" s="24"/>
      <c r="BJ4671" s="24"/>
    </row>
    <row r="4672" spans="1:62" s="23" customFormat="1">
      <c r="A4672" s="24"/>
      <c r="BJ4672" s="24"/>
    </row>
    <row r="4673" spans="1:62" s="23" customFormat="1">
      <c r="A4673" s="24"/>
      <c r="BJ4673" s="24"/>
    </row>
    <row r="4674" spans="1:62" s="23" customFormat="1">
      <c r="A4674" s="24"/>
      <c r="BJ4674" s="24"/>
    </row>
    <row r="4675" spans="1:62" s="23" customFormat="1">
      <c r="A4675" s="24"/>
      <c r="BJ4675" s="24"/>
    </row>
    <row r="4676" spans="1:62" s="23" customFormat="1">
      <c r="A4676" s="24"/>
      <c r="BJ4676" s="24"/>
    </row>
    <row r="4677" spans="1:62" s="23" customFormat="1">
      <c r="A4677" s="24"/>
      <c r="BJ4677" s="24"/>
    </row>
    <row r="4678" spans="1:62" s="23" customFormat="1">
      <c r="A4678" s="24"/>
      <c r="BJ4678" s="24"/>
    </row>
    <row r="4679" spans="1:62" s="23" customFormat="1">
      <c r="A4679" s="24"/>
      <c r="BJ4679" s="24"/>
    </row>
    <row r="4680" spans="1:62" s="23" customFormat="1">
      <c r="A4680" s="24"/>
      <c r="BJ4680" s="24"/>
    </row>
    <row r="4681" spans="1:62" s="23" customFormat="1">
      <c r="A4681" s="24"/>
      <c r="BJ4681" s="24"/>
    </row>
    <row r="4682" spans="1:62" s="23" customFormat="1">
      <c r="A4682" s="24"/>
      <c r="BJ4682" s="24"/>
    </row>
    <row r="4683" spans="1:62" s="23" customFormat="1">
      <c r="A4683" s="24"/>
      <c r="BJ4683" s="24"/>
    </row>
    <row r="4684" spans="1:62" s="23" customFormat="1">
      <c r="A4684" s="24"/>
      <c r="BJ4684" s="24"/>
    </row>
    <row r="4685" spans="1:62" s="23" customFormat="1">
      <c r="A4685" s="24"/>
      <c r="BJ4685" s="24"/>
    </row>
    <row r="4686" spans="1:62" s="23" customFormat="1">
      <c r="A4686" s="24"/>
      <c r="BJ4686" s="24"/>
    </row>
    <row r="4687" spans="1:62" s="23" customFormat="1">
      <c r="A4687" s="24"/>
      <c r="BJ4687" s="24"/>
    </row>
    <row r="4688" spans="1:62" s="23" customFormat="1">
      <c r="A4688" s="24"/>
      <c r="BJ4688" s="24"/>
    </row>
    <row r="4689" spans="1:62" s="23" customFormat="1">
      <c r="A4689" s="24"/>
      <c r="BJ4689" s="24"/>
    </row>
    <row r="4690" spans="1:62" s="23" customFormat="1">
      <c r="A4690" s="24"/>
      <c r="BJ4690" s="24"/>
    </row>
    <row r="4691" spans="1:62" s="23" customFormat="1">
      <c r="A4691" s="24"/>
      <c r="BJ4691" s="24"/>
    </row>
    <row r="4692" spans="1:62" s="23" customFormat="1">
      <c r="A4692" s="24"/>
      <c r="BJ4692" s="24"/>
    </row>
    <row r="4693" spans="1:62" s="23" customFormat="1">
      <c r="A4693" s="24"/>
      <c r="BJ4693" s="24"/>
    </row>
    <row r="4694" spans="1:62" s="23" customFormat="1">
      <c r="A4694" s="24"/>
      <c r="BJ4694" s="24"/>
    </row>
    <row r="4695" spans="1:62" s="23" customFormat="1">
      <c r="A4695" s="24"/>
      <c r="BJ4695" s="24"/>
    </row>
    <row r="4696" spans="1:62" s="23" customFormat="1">
      <c r="A4696" s="24"/>
      <c r="BJ4696" s="24"/>
    </row>
    <row r="4697" spans="1:62" s="23" customFormat="1">
      <c r="A4697" s="24"/>
      <c r="BJ4697" s="24"/>
    </row>
    <row r="4698" spans="1:62" s="23" customFormat="1">
      <c r="A4698" s="24"/>
      <c r="BJ4698" s="24"/>
    </row>
    <row r="4699" spans="1:62" s="23" customFormat="1">
      <c r="A4699" s="24"/>
      <c r="BJ4699" s="24"/>
    </row>
    <row r="4700" spans="1:62" s="23" customFormat="1">
      <c r="A4700" s="24"/>
      <c r="BJ4700" s="24"/>
    </row>
    <row r="4701" spans="1:62" s="23" customFormat="1">
      <c r="A4701" s="24"/>
      <c r="BJ4701" s="24"/>
    </row>
    <row r="4702" spans="1:62" s="23" customFormat="1">
      <c r="A4702" s="24"/>
      <c r="BJ4702" s="24"/>
    </row>
    <row r="4703" spans="1:62" s="23" customFormat="1">
      <c r="A4703" s="24"/>
      <c r="BJ4703" s="24"/>
    </row>
    <row r="4704" spans="1:62" s="23" customFormat="1">
      <c r="A4704" s="24"/>
      <c r="BJ4704" s="24"/>
    </row>
    <row r="4705" spans="1:62" s="23" customFormat="1">
      <c r="A4705" s="24"/>
      <c r="BJ4705" s="24"/>
    </row>
    <row r="4706" spans="1:62" s="23" customFormat="1">
      <c r="A4706" s="24"/>
      <c r="BJ4706" s="24"/>
    </row>
    <row r="4707" spans="1:62" s="23" customFormat="1">
      <c r="A4707" s="24"/>
      <c r="BJ4707" s="24"/>
    </row>
    <row r="4708" spans="1:62" s="23" customFormat="1">
      <c r="A4708" s="24"/>
      <c r="BJ4708" s="24"/>
    </row>
    <row r="4709" spans="1:62" s="23" customFormat="1">
      <c r="A4709" s="24"/>
      <c r="BJ4709" s="24"/>
    </row>
    <row r="4710" spans="1:62" s="23" customFormat="1">
      <c r="A4710" s="24"/>
      <c r="BJ4710" s="24"/>
    </row>
    <row r="4711" spans="1:62" s="23" customFormat="1">
      <c r="A4711" s="24"/>
      <c r="BJ4711" s="24"/>
    </row>
    <row r="4712" spans="1:62" s="23" customFormat="1">
      <c r="A4712" s="24"/>
      <c r="BJ4712" s="24"/>
    </row>
    <row r="4713" spans="1:62" s="23" customFormat="1">
      <c r="A4713" s="24"/>
      <c r="BJ4713" s="24"/>
    </row>
    <row r="4714" spans="1:62" s="23" customFormat="1">
      <c r="A4714" s="24"/>
      <c r="BJ4714" s="24"/>
    </row>
    <row r="4715" spans="1:62" s="23" customFormat="1">
      <c r="A4715" s="24"/>
      <c r="BJ4715" s="24"/>
    </row>
    <row r="4716" spans="1:62" s="23" customFormat="1">
      <c r="A4716" s="24"/>
      <c r="BJ4716" s="24"/>
    </row>
    <row r="4717" spans="1:62" s="23" customFormat="1">
      <c r="A4717" s="24"/>
      <c r="BJ4717" s="24"/>
    </row>
    <row r="4718" spans="1:62" s="23" customFormat="1">
      <c r="A4718" s="24"/>
      <c r="BJ4718" s="24"/>
    </row>
    <row r="4719" spans="1:62" s="23" customFormat="1">
      <c r="A4719" s="24"/>
      <c r="BJ4719" s="24"/>
    </row>
    <row r="4720" spans="1:62" s="23" customFormat="1">
      <c r="A4720" s="24"/>
      <c r="BJ4720" s="24"/>
    </row>
    <row r="4721" spans="1:62" s="23" customFormat="1">
      <c r="A4721" s="24"/>
      <c r="BJ4721" s="24"/>
    </row>
    <row r="4722" spans="1:62" s="23" customFormat="1">
      <c r="A4722" s="24"/>
      <c r="BJ4722" s="24"/>
    </row>
    <row r="4723" spans="1:62" s="23" customFormat="1">
      <c r="A4723" s="24"/>
      <c r="BJ4723" s="24"/>
    </row>
    <row r="4724" spans="1:62" s="23" customFormat="1">
      <c r="A4724" s="24"/>
      <c r="BJ4724" s="24"/>
    </row>
    <row r="4725" spans="1:62" s="23" customFormat="1">
      <c r="A4725" s="24"/>
      <c r="BJ4725" s="24"/>
    </row>
    <row r="4726" spans="1:62" s="23" customFormat="1">
      <c r="A4726" s="24"/>
      <c r="BJ4726" s="24"/>
    </row>
    <row r="4727" spans="1:62" s="23" customFormat="1">
      <c r="A4727" s="24"/>
      <c r="BJ4727" s="24"/>
    </row>
    <row r="4728" spans="1:62" s="23" customFormat="1">
      <c r="A4728" s="24"/>
      <c r="BJ4728" s="24"/>
    </row>
    <row r="4729" spans="1:62" s="23" customFormat="1">
      <c r="A4729" s="24"/>
      <c r="BJ4729" s="24"/>
    </row>
    <row r="4730" spans="1:62" s="23" customFormat="1">
      <c r="A4730" s="24"/>
      <c r="BJ4730" s="24"/>
    </row>
    <row r="4731" spans="1:62" s="23" customFormat="1">
      <c r="A4731" s="24"/>
      <c r="BJ4731" s="24"/>
    </row>
    <row r="4732" spans="1:62" s="23" customFormat="1">
      <c r="A4732" s="24"/>
      <c r="BJ4732" s="24"/>
    </row>
    <row r="4733" spans="1:62" s="23" customFormat="1">
      <c r="A4733" s="24"/>
      <c r="BJ4733" s="24"/>
    </row>
    <row r="4734" spans="1:62" s="23" customFormat="1">
      <c r="A4734" s="24"/>
      <c r="BJ4734" s="24"/>
    </row>
    <row r="4735" spans="1:62" s="23" customFormat="1">
      <c r="A4735" s="24"/>
      <c r="BJ4735" s="24"/>
    </row>
    <row r="4736" spans="1:62" s="23" customFormat="1">
      <c r="A4736" s="24"/>
      <c r="BJ4736" s="24"/>
    </row>
    <row r="4737" spans="1:62" s="23" customFormat="1">
      <c r="A4737" s="24"/>
      <c r="BJ4737" s="24"/>
    </row>
    <row r="4738" spans="1:62" s="23" customFormat="1">
      <c r="A4738" s="24"/>
      <c r="BJ4738" s="24"/>
    </row>
    <row r="4739" spans="1:62" s="23" customFormat="1">
      <c r="A4739" s="24"/>
      <c r="BJ4739" s="24"/>
    </row>
    <row r="4740" spans="1:62" s="23" customFormat="1">
      <c r="A4740" s="24"/>
      <c r="BJ4740" s="24"/>
    </row>
    <row r="4741" spans="1:62" s="23" customFormat="1">
      <c r="A4741" s="24"/>
      <c r="BJ4741" s="24"/>
    </row>
    <row r="4742" spans="1:62" s="23" customFormat="1">
      <c r="A4742" s="24"/>
      <c r="BJ4742" s="24"/>
    </row>
    <row r="4743" spans="1:62" s="23" customFormat="1">
      <c r="A4743" s="24"/>
      <c r="BJ4743" s="24"/>
    </row>
    <row r="4744" spans="1:62" s="23" customFormat="1">
      <c r="A4744" s="24"/>
      <c r="BJ4744" s="24"/>
    </row>
    <row r="4745" spans="1:62" s="23" customFormat="1">
      <c r="A4745" s="24"/>
      <c r="BJ4745" s="24"/>
    </row>
    <row r="4746" spans="1:62" s="23" customFormat="1">
      <c r="A4746" s="24"/>
      <c r="BJ4746" s="24"/>
    </row>
    <row r="4747" spans="1:62" s="23" customFormat="1">
      <c r="A4747" s="24"/>
      <c r="BJ4747" s="24"/>
    </row>
    <row r="4748" spans="1:62" s="23" customFormat="1">
      <c r="A4748" s="24"/>
      <c r="BJ4748" s="24"/>
    </row>
    <row r="4749" spans="1:62" s="23" customFormat="1">
      <c r="A4749" s="24"/>
      <c r="BJ4749" s="24"/>
    </row>
    <row r="4750" spans="1:62" s="23" customFormat="1">
      <c r="A4750" s="24"/>
      <c r="BJ4750" s="24"/>
    </row>
    <row r="4751" spans="1:62" s="23" customFormat="1">
      <c r="A4751" s="24"/>
      <c r="BJ4751" s="24"/>
    </row>
    <row r="4752" spans="1:62" s="23" customFormat="1">
      <c r="A4752" s="24"/>
      <c r="BJ4752" s="24"/>
    </row>
    <row r="4753" spans="1:62" s="23" customFormat="1">
      <c r="A4753" s="24"/>
      <c r="BJ4753" s="24"/>
    </row>
    <row r="4754" spans="1:62" s="23" customFormat="1">
      <c r="A4754" s="24"/>
      <c r="BJ4754" s="24"/>
    </row>
    <row r="4755" spans="1:62" s="23" customFormat="1">
      <c r="A4755" s="24"/>
      <c r="BJ4755" s="24"/>
    </row>
    <row r="4756" spans="1:62" s="23" customFormat="1">
      <c r="A4756" s="24"/>
      <c r="BJ4756" s="24"/>
    </row>
    <row r="4757" spans="1:62" s="23" customFormat="1">
      <c r="A4757" s="24"/>
      <c r="BJ4757" s="24"/>
    </row>
    <row r="4758" spans="1:62" s="23" customFormat="1">
      <c r="A4758" s="24"/>
      <c r="BJ4758" s="24"/>
    </row>
    <row r="4759" spans="1:62" s="23" customFormat="1">
      <c r="A4759" s="24"/>
      <c r="BJ4759" s="24"/>
    </row>
    <row r="4760" spans="1:62" s="23" customFormat="1">
      <c r="A4760" s="24"/>
      <c r="BJ4760" s="24"/>
    </row>
    <row r="4761" spans="1:62" s="23" customFormat="1">
      <c r="A4761" s="24"/>
      <c r="BJ4761" s="24"/>
    </row>
    <row r="4762" spans="1:62" s="23" customFormat="1">
      <c r="A4762" s="24"/>
      <c r="BJ4762" s="24"/>
    </row>
    <row r="4763" spans="1:62" s="23" customFormat="1">
      <c r="A4763" s="24"/>
      <c r="BJ4763" s="24"/>
    </row>
    <row r="4764" spans="1:62" s="23" customFormat="1">
      <c r="A4764" s="24"/>
      <c r="BJ4764" s="24"/>
    </row>
    <row r="4765" spans="1:62" s="23" customFormat="1">
      <c r="A4765" s="24"/>
      <c r="BJ4765" s="24"/>
    </row>
    <row r="4766" spans="1:62" s="23" customFormat="1">
      <c r="A4766" s="24"/>
      <c r="BJ4766" s="24"/>
    </row>
    <row r="4767" spans="1:62" s="23" customFormat="1">
      <c r="A4767" s="24"/>
      <c r="BJ4767" s="24"/>
    </row>
    <row r="4768" spans="1:62" s="23" customFormat="1">
      <c r="A4768" s="24"/>
      <c r="BJ4768" s="24"/>
    </row>
    <row r="4769" spans="1:62" s="23" customFormat="1">
      <c r="A4769" s="24"/>
      <c r="BJ4769" s="24"/>
    </row>
    <row r="4770" spans="1:62" s="23" customFormat="1">
      <c r="A4770" s="24"/>
      <c r="BJ4770" s="24"/>
    </row>
    <row r="4771" spans="1:62" s="23" customFormat="1">
      <c r="A4771" s="24"/>
      <c r="BJ4771" s="24"/>
    </row>
    <row r="4772" spans="1:62" s="23" customFormat="1">
      <c r="A4772" s="24"/>
      <c r="BJ4772" s="24"/>
    </row>
    <row r="4773" spans="1:62" s="23" customFormat="1">
      <c r="A4773" s="24"/>
      <c r="BJ4773" s="24"/>
    </row>
    <row r="4774" spans="1:62" s="23" customFormat="1">
      <c r="A4774" s="24"/>
      <c r="BJ4774" s="24"/>
    </row>
    <row r="4775" spans="1:62" s="23" customFormat="1">
      <c r="A4775" s="24"/>
      <c r="BJ4775" s="24"/>
    </row>
    <row r="4776" spans="1:62" s="23" customFormat="1">
      <c r="A4776" s="24"/>
      <c r="BJ4776" s="24"/>
    </row>
    <row r="4777" spans="1:62" s="23" customFormat="1">
      <c r="A4777" s="24"/>
      <c r="BJ4777" s="24"/>
    </row>
    <row r="4778" spans="1:62" s="23" customFormat="1">
      <c r="A4778" s="24"/>
      <c r="BJ4778" s="24"/>
    </row>
    <row r="4779" spans="1:62" s="23" customFormat="1">
      <c r="A4779" s="24"/>
      <c r="BJ4779" s="24"/>
    </row>
    <row r="4780" spans="1:62" s="23" customFormat="1">
      <c r="A4780" s="24"/>
      <c r="BJ4780" s="24"/>
    </row>
    <row r="4781" spans="1:62" s="23" customFormat="1">
      <c r="A4781" s="24"/>
      <c r="BJ4781" s="24"/>
    </row>
    <row r="4782" spans="1:62" s="23" customFormat="1">
      <c r="A4782" s="24"/>
      <c r="BJ4782" s="24"/>
    </row>
    <row r="4783" spans="1:62" s="23" customFormat="1">
      <c r="A4783" s="24"/>
      <c r="BJ4783" s="24"/>
    </row>
    <row r="4784" spans="1:62" s="23" customFormat="1">
      <c r="A4784" s="24"/>
      <c r="BJ4784" s="24"/>
    </row>
    <row r="4785" spans="1:62" s="23" customFormat="1">
      <c r="A4785" s="24"/>
      <c r="BJ4785" s="24"/>
    </row>
    <row r="4786" spans="1:62" s="23" customFormat="1">
      <c r="A4786" s="24"/>
      <c r="BJ4786" s="24"/>
    </row>
    <row r="4787" spans="1:62" s="23" customFormat="1">
      <c r="A4787" s="24"/>
      <c r="BJ4787" s="24"/>
    </row>
    <row r="4788" spans="1:62" s="23" customFormat="1">
      <c r="A4788" s="24"/>
      <c r="BJ4788" s="24"/>
    </row>
    <row r="4789" spans="1:62" s="23" customFormat="1">
      <c r="A4789" s="24"/>
      <c r="BJ4789" s="24"/>
    </row>
    <row r="4790" spans="1:62" s="23" customFormat="1">
      <c r="A4790" s="24"/>
      <c r="BJ4790" s="24"/>
    </row>
    <row r="4791" spans="1:62" s="23" customFormat="1">
      <c r="A4791" s="24"/>
      <c r="BJ4791" s="24"/>
    </row>
    <row r="4792" spans="1:62" s="23" customFormat="1">
      <c r="A4792" s="24"/>
      <c r="BJ4792" s="24"/>
    </row>
    <row r="4793" spans="1:62" s="23" customFormat="1">
      <c r="A4793" s="24"/>
      <c r="BJ4793" s="24"/>
    </row>
    <row r="4794" spans="1:62" s="23" customFormat="1">
      <c r="A4794" s="24"/>
      <c r="BJ4794" s="24"/>
    </row>
    <row r="4795" spans="1:62" s="23" customFormat="1">
      <c r="A4795" s="24"/>
      <c r="BJ4795" s="24"/>
    </row>
    <row r="4796" spans="1:62" s="23" customFormat="1">
      <c r="A4796" s="24"/>
      <c r="BJ4796" s="24"/>
    </row>
    <row r="4797" spans="1:62" s="23" customFormat="1">
      <c r="A4797" s="24"/>
      <c r="BJ4797" s="24"/>
    </row>
    <row r="4798" spans="1:62" s="23" customFormat="1">
      <c r="A4798" s="24"/>
      <c r="BJ4798" s="24"/>
    </row>
    <row r="4799" spans="1:62" s="23" customFormat="1">
      <c r="A4799" s="24"/>
      <c r="BJ4799" s="24"/>
    </row>
    <row r="4800" spans="1:62" s="23" customFormat="1">
      <c r="A4800" s="24"/>
      <c r="BJ4800" s="24"/>
    </row>
    <row r="4801" spans="1:62" s="23" customFormat="1">
      <c r="A4801" s="24"/>
      <c r="BJ4801" s="24"/>
    </row>
    <row r="4802" spans="1:62" s="23" customFormat="1">
      <c r="A4802" s="24"/>
      <c r="BJ4802" s="24"/>
    </row>
    <row r="4803" spans="1:62" s="23" customFormat="1">
      <c r="A4803" s="24"/>
      <c r="BJ4803" s="24"/>
    </row>
    <row r="4804" spans="1:62" s="23" customFormat="1">
      <c r="A4804" s="24"/>
      <c r="BJ4804" s="24"/>
    </row>
    <row r="4805" spans="1:62" s="23" customFormat="1">
      <c r="A4805" s="24"/>
      <c r="BJ4805" s="24"/>
    </row>
    <row r="4806" spans="1:62" s="23" customFormat="1">
      <c r="A4806" s="24"/>
      <c r="BJ4806" s="24"/>
    </row>
    <row r="4807" spans="1:62" s="23" customFormat="1">
      <c r="A4807" s="24"/>
      <c r="BJ4807" s="24"/>
    </row>
    <row r="4808" spans="1:62" s="23" customFormat="1">
      <c r="A4808" s="24"/>
      <c r="BJ4808" s="24"/>
    </row>
    <row r="4809" spans="1:62" s="23" customFormat="1">
      <c r="A4809" s="24"/>
      <c r="BJ4809" s="24"/>
    </row>
    <row r="4810" spans="1:62" s="23" customFormat="1">
      <c r="A4810" s="24"/>
      <c r="BJ4810" s="24"/>
    </row>
    <row r="4811" spans="1:62" s="23" customFormat="1">
      <c r="A4811" s="24"/>
      <c r="BJ4811" s="24"/>
    </row>
    <row r="4812" spans="1:62" s="23" customFormat="1">
      <c r="A4812" s="24"/>
      <c r="BJ4812" s="24"/>
    </row>
    <row r="4813" spans="1:62" s="23" customFormat="1">
      <c r="A4813" s="24"/>
      <c r="BJ4813" s="24"/>
    </row>
    <row r="4814" spans="1:62" s="23" customFormat="1">
      <c r="A4814" s="24"/>
      <c r="BJ4814" s="24"/>
    </row>
    <row r="4815" spans="1:62" s="23" customFormat="1">
      <c r="A4815" s="24"/>
      <c r="BJ4815" s="24"/>
    </row>
    <row r="4816" spans="1:62" s="23" customFormat="1">
      <c r="A4816" s="24"/>
      <c r="BJ4816" s="24"/>
    </row>
    <row r="4817" spans="1:62" s="23" customFormat="1">
      <c r="A4817" s="24"/>
      <c r="BJ4817" s="24"/>
    </row>
    <row r="4818" spans="1:62" s="23" customFormat="1">
      <c r="A4818" s="24"/>
      <c r="BJ4818" s="24"/>
    </row>
    <row r="4819" spans="1:62" s="23" customFormat="1">
      <c r="A4819" s="24"/>
      <c r="BJ4819" s="24"/>
    </row>
    <row r="4820" spans="1:62" s="23" customFormat="1">
      <c r="A4820" s="24"/>
      <c r="BJ4820" s="24"/>
    </row>
    <row r="4821" spans="1:62" s="23" customFormat="1">
      <c r="A4821" s="24"/>
      <c r="BJ4821" s="24"/>
    </row>
    <row r="4822" spans="1:62" s="23" customFormat="1">
      <c r="A4822" s="24"/>
      <c r="BJ4822" s="24"/>
    </row>
    <row r="4823" spans="1:62" s="23" customFormat="1">
      <c r="A4823" s="24"/>
      <c r="BJ4823" s="24"/>
    </row>
    <row r="4824" spans="1:62" s="23" customFormat="1">
      <c r="A4824" s="24"/>
      <c r="BJ4824" s="24"/>
    </row>
    <row r="4825" spans="1:62" s="23" customFormat="1">
      <c r="A4825" s="24"/>
      <c r="BJ4825" s="24"/>
    </row>
    <row r="4826" spans="1:62" s="23" customFormat="1">
      <c r="A4826" s="24"/>
      <c r="BJ4826" s="24"/>
    </row>
    <row r="4827" spans="1:62" s="23" customFormat="1">
      <c r="A4827" s="24"/>
      <c r="BJ4827" s="24"/>
    </row>
    <row r="4828" spans="1:62" s="23" customFormat="1">
      <c r="A4828" s="24"/>
      <c r="BJ4828" s="24"/>
    </row>
    <row r="4829" spans="1:62" s="23" customFormat="1">
      <c r="A4829" s="24"/>
      <c r="BJ4829" s="24"/>
    </row>
    <row r="4830" spans="1:62" s="23" customFormat="1">
      <c r="A4830" s="24"/>
      <c r="BJ4830" s="24"/>
    </row>
    <row r="4831" spans="1:62" s="23" customFormat="1">
      <c r="A4831" s="24"/>
      <c r="BJ4831" s="24"/>
    </row>
    <row r="4832" spans="1:62" s="23" customFormat="1">
      <c r="A4832" s="24"/>
      <c r="BJ4832" s="24"/>
    </row>
    <row r="4833" spans="1:62" s="23" customFormat="1">
      <c r="A4833" s="24"/>
      <c r="BJ4833" s="24"/>
    </row>
    <row r="4834" spans="1:62" s="23" customFormat="1">
      <c r="A4834" s="24"/>
      <c r="BJ4834" s="24"/>
    </row>
    <row r="4835" spans="1:62" s="23" customFormat="1">
      <c r="A4835" s="24"/>
      <c r="BJ4835" s="24"/>
    </row>
    <row r="4836" spans="1:62" s="23" customFormat="1">
      <c r="A4836" s="24"/>
      <c r="BJ4836" s="24"/>
    </row>
    <row r="4837" spans="1:62" s="23" customFormat="1">
      <c r="A4837" s="24"/>
      <c r="BJ4837" s="24"/>
    </row>
    <row r="4838" spans="1:62" s="23" customFormat="1">
      <c r="A4838" s="24"/>
      <c r="BJ4838" s="24"/>
    </row>
    <row r="4839" spans="1:62" s="23" customFormat="1">
      <c r="A4839" s="24"/>
      <c r="BJ4839" s="24"/>
    </row>
    <row r="4840" spans="1:62" s="23" customFormat="1">
      <c r="A4840" s="24"/>
      <c r="BJ4840" s="24"/>
    </row>
    <row r="4841" spans="1:62" s="23" customFormat="1">
      <c r="A4841" s="24"/>
      <c r="BJ4841" s="24"/>
    </row>
    <row r="4842" spans="1:62" s="23" customFormat="1">
      <c r="A4842" s="24"/>
      <c r="BJ4842" s="24"/>
    </row>
    <row r="4843" spans="1:62" s="23" customFormat="1">
      <c r="A4843" s="24"/>
      <c r="BJ4843" s="24"/>
    </row>
    <row r="4844" spans="1:62" s="23" customFormat="1">
      <c r="A4844" s="24"/>
      <c r="BJ4844" s="24"/>
    </row>
    <row r="4845" spans="1:62" s="23" customFormat="1">
      <c r="A4845" s="24"/>
      <c r="BJ4845" s="24"/>
    </row>
    <row r="4846" spans="1:62" s="23" customFormat="1">
      <c r="A4846" s="24"/>
      <c r="BJ4846" s="24"/>
    </row>
    <row r="4847" spans="1:62" s="23" customFormat="1">
      <c r="A4847" s="24"/>
      <c r="BJ4847" s="24"/>
    </row>
    <row r="4848" spans="1:62" s="23" customFormat="1">
      <c r="A4848" s="24"/>
      <c r="BJ4848" s="24"/>
    </row>
    <row r="4849" spans="1:62" s="23" customFormat="1">
      <c r="A4849" s="24"/>
      <c r="BJ4849" s="24"/>
    </row>
    <row r="4850" spans="1:62" s="23" customFormat="1">
      <c r="A4850" s="24"/>
      <c r="BJ4850" s="24"/>
    </row>
    <row r="4851" spans="1:62" s="23" customFormat="1">
      <c r="A4851" s="24"/>
      <c r="BJ4851" s="24"/>
    </row>
    <row r="4852" spans="1:62" s="23" customFormat="1">
      <c r="A4852" s="24"/>
      <c r="BJ4852" s="24"/>
    </row>
    <row r="4853" spans="1:62" s="23" customFormat="1">
      <c r="A4853" s="24"/>
      <c r="BJ4853" s="24"/>
    </row>
    <row r="4854" spans="1:62" s="23" customFormat="1">
      <c r="A4854" s="24"/>
      <c r="BJ4854" s="24"/>
    </row>
    <row r="4855" spans="1:62" s="23" customFormat="1">
      <c r="A4855" s="24"/>
      <c r="BJ4855" s="24"/>
    </row>
    <row r="4856" spans="1:62" s="23" customFormat="1">
      <c r="A4856" s="24"/>
      <c r="BJ4856" s="24"/>
    </row>
    <row r="4857" spans="1:62" s="23" customFormat="1">
      <c r="A4857" s="24"/>
      <c r="BJ4857" s="24"/>
    </row>
    <row r="4858" spans="1:62" s="23" customFormat="1">
      <c r="A4858" s="24"/>
      <c r="BJ4858" s="24"/>
    </row>
    <row r="4859" spans="1:62" s="23" customFormat="1">
      <c r="A4859" s="24"/>
      <c r="BJ4859" s="24"/>
    </row>
    <row r="4860" spans="1:62" s="23" customFormat="1">
      <c r="A4860" s="24"/>
      <c r="BJ4860" s="24"/>
    </row>
    <row r="4861" spans="1:62" s="23" customFormat="1">
      <c r="A4861" s="24"/>
      <c r="BJ4861" s="24"/>
    </row>
    <row r="4862" spans="1:62" s="23" customFormat="1">
      <c r="A4862" s="24"/>
      <c r="BJ4862" s="24"/>
    </row>
    <row r="4863" spans="1:62" s="23" customFormat="1">
      <c r="A4863" s="24"/>
      <c r="BJ4863" s="24"/>
    </row>
    <row r="4864" spans="1:62" s="23" customFormat="1">
      <c r="A4864" s="24"/>
      <c r="BJ4864" s="24"/>
    </row>
    <row r="4865" spans="1:62" s="23" customFormat="1">
      <c r="A4865" s="24"/>
      <c r="BJ4865" s="24"/>
    </row>
    <row r="4866" spans="1:62" s="23" customFormat="1">
      <c r="A4866" s="24"/>
      <c r="BJ4866" s="24"/>
    </row>
    <row r="4867" spans="1:62" s="23" customFormat="1">
      <c r="A4867" s="24"/>
      <c r="BJ4867" s="24"/>
    </row>
    <row r="4868" spans="1:62" s="23" customFormat="1">
      <c r="A4868" s="24"/>
      <c r="BJ4868" s="24"/>
    </row>
    <row r="4869" spans="1:62" s="23" customFormat="1">
      <c r="A4869" s="24"/>
      <c r="BJ4869" s="24"/>
    </row>
    <row r="4870" spans="1:62" s="23" customFormat="1">
      <c r="A4870" s="24"/>
      <c r="BJ4870" s="24"/>
    </row>
    <row r="4871" spans="1:62" s="23" customFormat="1">
      <c r="A4871" s="24"/>
      <c r="BJ4871" s="24"/>
    </row>
    <row r="4872" spans="1:62" s="23" customFormat="1">
      <c r="A4872" s="24"/>
      <c r="BJ4872" s="24"/>
    </row>
    <row r="4873" spans="1:62" s="23" customFormat="1">
      <c r="A4873" s="24"/>
      <c r="BJ4873" s="24"/>
    </row>
    <row r="4874" spans="1:62" s="23" customFormat="1">
      <c r="A4874" s="24"/>
      <c r="BJ4874" s="24"/>
    </row>
    <row r="4875" spans="1:62" s="23" customFormat="1">
      <c r="A4875" s="24"/>
      <c r="BJ4875" s="24"/>
    </row>
    <row r="4876" spans="1:62" s="23" customFormat="1">
      <c r="A4876" s="24"/>
      <c r="BJ4876" s="24"/>
    </row>
    <row r="4877" spans="1:62" s="23" customFormat="1">
      <c r="A4877" s="24"/>
      <c r="BJ4877" s="24"/>
    </row>
    <row r="4878" spans="1:62" s="23" customFormat="1">
      <c r="A4878" s="24"/>
      <c r="BJ4878" s="24"/>
    </row>
    <row r="4879" spans="1:62" s="23" customFormat="1">
      <c r="A4879" s="24"/>
      <c r="BJ4879" s="24"/>
    </row>
    <row r="4880" spans="1:62" s="23" customFormat="1">
      <c r="A4880" s="24"/>
      <c r="BJ4880" s="24"/>
    </row>
    <row r="4881" spans="1:62" s="23" customFormat="1">
      <c r="A4881" s="24"/>
      <c r="BJ4881" s="24"/>
    </row>
    <row r="4882" spans="1:62" s="23" customFormat="1">
      <c r="A4882" s="24"/>
      <c r="BJ4882" s="24"/>
    </row>
    <row r="4883" spans="1:62" s="23" customFormat="1">
      <c r="A4883" s="24"/>
      <c r="BJ4883" s="24"/>
    </row>
    <row r="4884" spans="1:62" s="23" customFormat="1">
      <c r="A4884" s="24"/>
      <c r="BJ4884" s="24"/>
    </row>
    <row r="4885" spans="1:62" s="23" customFormat="1">
      <c r="A4885" s="24"/>
      <c r="BJ4885" s="24"/>
    </row>
    <row r="4886" spans="1:62" s="23" customFormat="1">
      <c r="A4886" s="24"/>
      <c r="BJ4886" s="24"/>
    </row>
    <row r="4887" spans="1:62" s="23" customFormat="1">
      <c r="A4887" s="24"/>
      <c r="BJ4887" s="24"/>
    </row>
    <row r="4888" spans="1:62" s="23" customFormat="1">
      <c r="A4888" s="24"/>
      <c r="BJ4888" s="24"/>
    </row>
    <row r="4889" spans="1:62" s="23" customFormat="1">
      <c r="A4889" s="24"/>
      <c r="BJ4889" s="24"/>
    </row>
    <row r="4890" spans="1:62" s="23" customFormat="1">
      <c r="A4890" s="24"/>
      <c r="BJ4890" s="24"/>
    </row>
    <row r="4891" spans="1:62" s="23" customFormat="1">
      <c r="A4891" s="24"/>
      <c r="BJ4891" s="24"/>
    </row>
    <row r="4892" spans="1:62" s="23" customFormat="1">
      <c r="A4892" s="24"/>
      <c r="BJ4892" s="24"/>
    </row>
    <row r="4893" spans="1:62" s="23" customFormat="1">
      <c r="A4893" s="24"/>
      <c r="BJ4893" s="24"/>
    </row>
    <row r="4894" spans="1:62" s="23" customFormat="1">
      <c r="A4894" s="24"/>
      <c r="BJ4894" s="24"/>
    </row>
    <row r="4895" spans="1:62" s="23" customFormat="1">
      <c r="A4895" s="24"/>
      <c r="BJ4895" s="24"/>
    </row>
    <row r="4896" spans="1:62" s="23" customFormat="1">
      <c r="A4896" s="24"/>
      <c r="BJ4896" s="24"/>
    </row>
    <row r="4897" spans="1:62" s="23" customFormat="1">
      <c r="A4897" s="24"/>
      <c r="BJ4897" s="24"/>
    </row>
    <row r="4898" spans="1:62" s="23" customFormat="1">
      <c r="A4898" s="24"/>
      <c r="BJ4898" s="24"/>
    </row>
    <row r="4899" spans="1:62" s="23" customFormat="1">
      <c r="A4899" s="24"/>
      <c r="BJ4899" s="24"/>
    </row>
    <row r="4900" spans="1:62" s="23" customFormat="1">
      <c r="A4900" s="24"/>
      <c r="BJ4900" s="24"/>
    </row>
    <row r="4901" spans="1:62" s="23" customFormat="1">
      <c r="A4901" s="24"/>
      <c r="BJ4901" s="24"/>
    </row>
    <row r="4902" spans="1:62" s="23" customFormat="1">
      <c r="A4902" s="24"/>
      <c r="BJ4902" s="24"/>
    </row>
    <row r="4903" spans="1:62" s="23" customFormat="1">
      <c r="A4903" s="24"/>
      <c r="BJ4903" s="24"/>
    </row>
    <row r="4904" spans="1:62" s="23" customFormat="1">
      <c r="A4904" s="24"/>
      <c r="BJ4904" s="24"/>
    </row>
    <row r="4905" spans="1:62" s="23" customFormat="1">
      <c r="A4905" s="24"/>
      <c r="BJ4905" s="24"/>
    </row>
    <row r="4906" spans="1:62" s="23" customFormat="1">
      <c r="A4906" s="24"/>
      <c r="BJ4906" s="24"/>
    </row>
    <row r="4907" spans="1:62" s="23" customFormat="1">
      <c r="A4907" s="24"/>
      <c r="BJ4907" s="24"/>
    </row>
    <row r="4908" spans="1:62" s="23" customFormat="1">
      <c r="A4908" s="24"/>
      <c r="BJ4908" s="24"/>
    </row>
    <row r="4909" spans="1:62" s="23" customFormat="1">
      <c r="A4909" s="24"/>
      <c r="BJ4909" s="24"/>
    </row>
    <row r="4910" spans="1:62" s="23" customFormat="1">
      <c r="A4910" s="24"/>
      <c r="BJ4910" s="24"/>
    </row>
    <row r="4911" spans="1:62" s="23" customFormat="1">
      <c r="A4911" s="24"/>
      <c r="BJ4911" s="24"/>
    </row>
    <row r="4912" spans="1:62" s="23" customFormat="1">
      <c r="A4912" s="24"/>
      <c r="BJ4912" s="24"/>
    </row>
    <row r="4913" spans="1:62" s="23" customFormat="1">
      <c r="A4913" s="24"/>
      <c r="BJ4913" s="24"/>
    </row>
    <row r="4914" spans="1:62" s="23" customFormat="1">
      <c r="A4914" s="24"/>
      <c r="BJ4914" s="24"/>
    </row>
    <row r="4915" spans="1:62" s="23" customFormat="1">
      <c r="A4915" s="24"/>
      <c r="BJ4915" s="24"/>
    </row>
    <row r="4916" spans="1:62" s="23" customFormat="1">
      <c r="A4916" s="24"/>
      <c r="BJ4916" s="24"/>
    </row>
    <row r="4917" spans="1:62" s="23" customFormat="1">
      <c r="A4917" s="24"/>
      <c r="BJ4917" s="24"/>
    </row>
    <row r="4918" spans="1:62" s="23" customFormat="1">
      <c r="A4918" s="24"/>
      <c r="BJ4918" s="24"/>
    </row>
    <row r="4919" spans="1:62" s="23" customFormat="1">
      <c r="A4919" s="24"/>
      <c r="BJ4919" s="24"/>
    </row>
    <row r="4920" spans="1:62" s="23" customFormat="1">
      <c r="A4920" s="24"/>
      <c r="BJ4920" s="24"/>
    </row>
    <row r="4921" spans="1:62" s="23" customFormat="1">
      <c r="A4921" s="24"/>
      <c r="BJ4921" s="24"/>
    </row>
    <row r="4922" spans="1:62" s="23" customFormat="1">
      <c r="A4922" s="24"/>
      <c r="BJ4922" s="24"/>
    </row>
    <row r="4923" spans="1:62" s="23" customFormat="1">
      <c r="A4923" s="24"/>
      <c r="BJ4923" s="24"/>
    </row>
    <row r="4924" spans="1:62" s="23" customFormat="1">
      <c r="A4924" s="24"/>
      <c r="BJ4924" s="24"/>
    </row>
    <row r="4925" spans="1:62" s="23" customFormat="1">
      <c r="A4925" s="24"/>
      <c r="BJ4925" s="24"/>
    </row>
    <row r="4926" spans="1:62" s="23" customFormat="1">
      <c r="A4926" s="24"/>
      <c r="BJ4926" s="24"/>
    </row>
    <row r="4927" spans="1:62" s="23" customFormat="1">
      <c r="A4927" s="24"/>
      <c r="BJ4927" s="24"/>
    </row>
    <row r="4928" spans="1:62" s="23" customFormat="1">
      <c r="A4928" s="24"/>
      <c r="BJ4928" s="24"/>
    </row>
    <row r="4929" spans="1:62" s="23" customFormat="1">
      <c r="A4929" s="24"/>
      <c r="BJ4929" s="24"/>
    </row>
    <row r="4930" spans="1:62" s="23" customFormat="1">
      <c r="A4930" s="24"/>
      <c r="BJ4930" s="24"/>
    </row>
    <row r="4931" spans="1:62" s="23" customFormat="1">
      <c r="A4931" s="24"/>
      <c r="BJ4931" s="24"/>
    </row>
    <row r="4932" spans="1:62" s="23" customFormat="1">
      <c r="A4932" s="24"/>
      <c r="BJ4932" s="24"/>
    </row>
    <row r="4933" spans="1:62" s="23" customFormat="1">
      <c r="A4933" s="24"/>
      <c r="BJ4933" s="24"/>
    </row>
    <row r="4934" spans="1:62" s="23" customFormat="1">
      <c r="A4934" s="24"/>
      <c r="BJ4934" s="24"/>
    </row>
    <row r="4935" spans="1:62" s="23" customFormat="1">
      <c r="A4935" s="24"/>
      <c r="BJ4935" s="24"/>
    </row>
    <row r="4936" spans="1:62" s="23" customFormat="1">
      <c r="A4936" s="24"/>
      <c r="BJ4936" s="24"/>
    </row>
    <row r="4937" spans="1:62" s="23" customFormat="1">
      <c r="A4937" s="24"/>
      <c r="BJ4937" s="24"/>
    </row>
    <row r="4938" spans="1:62" s="23" customFormat="1">
      <c r="A4938" s="24"/>
      <c r="BJ4938" s="24"/>
    </row>
    <row r="4939" spans="1:62" s="23" customFormat="1">
      <c r="A4939" s="24"/>
      <c r="BJ4939" s="24"/>
    </row>
    <row r="4940" spans="1:62" s="23" customFormat="1">
      <c r="A4940" s="24"/>
      <c r="BJ4940" s="24"/>
    </row>
    <row r="4941" spans="1:62" s="23" customFormat="1">
      <c r="A4941" s="24"/>
      <c r="BJ4941" s="24"/>
    </row>
    <row r="4942" spans="1:62" s="23" customFormat="1">
      <c r="A4942" s="24"/>
      <c r="BJ4942" s="24"/>
    </row>
    <row r="4943" spans="1:62" s="23" customFormat="1">
      <c r="A4943" s="24"/>
      <c r="BJ4943" s="24"/>
    </row>
    <row r="4944" spans="1:62" s="23" customFormat="1">
      <c r="A4944" s="24"/>
      <c r="BJ4944" s="24"/>
    </row>
    <row r="4945" spans="1:62" s="23" customFormat="1">
      <c r="A4945" s="24"/>
      <c r="BJ4945" s="24"/>
    </row>
    <row r="4946" spans="1:62" s="23" customFormat="1">
      <c r="A4946" s="24"/>
      <c r="BJ4946" s="24"/>
    </row>
    <row r="4947" spans="1:62" s="23" customFormat="1">
      <c r="A4947" s="24"/>
      <c r="BJ4947" s="24"/>
    </row>
    <row r="4948" spans="1:62" s="23" customFormat="1">
      <c r="A4948" s="24"/>
      <c r="BJ4948" s="24"/>
    </row>
    <row r="4949" spans="1:62" s="23" customFormat="1">
      <c r="A4949" s="24"/>
      <c r="BJ4949" s="24"/>
    </row>
    <row r="4950" spans="1:62" s="23" customFormat="1">
      <c r="A4950" s="24"/>
      <c r="BJ4950" s="24"/>
    </row>
    <row r="4951" spans="1:62" s="23" customFormat="1">
      <c r="A4951" s="24"/>
      <c r="BJ4951" s="24"/>
    </row>
    <row r="4952" spans="1:62" s="23" customFormat="1">
      <c r="A4952" s="24"/>
      <c r="BJ4952" s="24"/>
    </row>
    <row r="4953" spans="1:62" s="23" customFormat="1">
      <c r="A4953" s="24"/>
      <c r="BJ4953" s="24"/>
    </row>
    <row r="4954" spans="1:62" s="23" customFormat="1">
      <c r="A4954" s="24"/>
      <c r="BJ4954" s="24"/>
    </row>
    <row r="4955" spans="1:62" s="23" customFormat="1">
      <c r="A4955" s="24"/>
      <c r="BJ4955" s="24"/>
    </row>
    <row r="4956" spans="1:62" s="23" customFormat="1">
      <c r="A4956" s="24"/>
      <c r="BJ4956" s="24"/>
    </row>
    <row r="4957" spans="1:62" s="23" customFormat="1">
      <c r="A4957" s="24"/>
      <c r="BJ4957" s="24"/>
    </row>
    <row r="4958" spans="1:62" s="23" customFormat="1">
      <c r="A4958" s="24"/>
      <c r="BJ4958" s="24"/>
    </row>
    <row r="4959" spans="1:62" s="23" customFormat="1">
      <c r="A4959" s="24"/>
      <c r="BJ4959" s="24"/>
    </row>
    <row r="4960" spans="1:62" s="23" customFormat="1">
      <c r="A4960" s="24"/>
      <c r="BJ4960" s="24"/>
    </row>
    <row r="4961" spans="1:62" s="23" customFormat="1">
      <c r="A4961" s="24"/>
      <c r="BJ4961" s="24"/>
    </row>
    <row r="4962" spans="1:62" s="23" customFormat="1">
      <c r="A4962" s="24"/>
      <c r="BJ4962" s="24"/>
    </row>
    <row r="4963" spans="1:62" s="23" customFormat="1">
      <c r="A4963" s="24"/>
      <c r="BJ4963" s="24"/>
    </row>
    <row r="4964" spans="1:62" s="23" customFormat="1">
      <c r="A4964" s="24"/>
      <c r="BJ4964" s="24"/>
    </row>
    <row r="4965" spans="1:62" s="23" customFormat="1">
      <c r="A4965" s="24"/>
      <c r="BJ4965" s="24"/>
    </row>
    <row r="4966" spans="1:62" s="23" customFormat="1">
      <c r="A4966" s="24"/>
      <c r="BJ4966" s="24"/>
    </row>
    <row r="4967" spans="1:62" s="23" customFormat="1">
      <c r="A4967" s="24"/>
      <c r="BJ4967" s="24"/>
    </row>
    <row r="4968" spans="1:62" s="23" customFormat="1">
      <c r="A4968" s="24"/>
      <c r="BJ4968" s="24"/>
    </row>
    <row r="4969" spans="1:62" s="23" customFormat="1">
      <c r="A4969" s="24"/>
      <c r="BJ4969" s="24"/>
    </row>
    <row r="4970" spans="1:62" s="23" customFormat="1">
      <c r="A4970" s="24"/>
      <c r="BJ4970" s="24"/>
    </row>
    <row r="4971" spans="1:62" s="23" customFormat="1">
      <c r="A4971" s="24"/>
      <c r="BJ4971" s="24"/>
    </row>
    <row r="4972" spans="1:62" s="23" customFormat="1">
      <c r="A4972" s="24"/>
      <c r="BJ4972" s="24"/>
    </row>
    <row r="4973" spans="1:62" s="23" customFormat="1">
      <c r="A4973" s="24"/>
      <c r="BJ4973" s="24"/>
    </row>
    <row r="4974" spans="1:62" s="23" customFormat="1">
      <c r="A4974" s="24"/>
      <c r="BJ4974" s="24"/>
    </row>
    <row r="4975" spans="1:62" s="23" customFormat="1">
      <c r="A4975" s="24"/>
      <c r="BJ4975" s="24"/>
    </row>
    <row r="4976" spans="1:62" s="23" customFormat="1">
      <c r="A4976" s="24"/>
      <c r="BJ4976" s="24"/>
    </row>
    <row r="4977" spans="1:62" s="23" customFormat="1">
      <c r="A4977" s="24"/>
      <c r="BJ4977" s="24"/>
    </row>
    <row r="4978" spans="1:62" s="23" customFormat="1">
      <c r="A4978" s="24"/>
      <c r="BJ4978" s="24"/>
    </row>
    <row r="4979" spans="1:62" s="23" customFormat="1">
      <c r="A4979" s="24"/>
      <c r="BJ4979" s="24"/>
    </row>
    <row r="4980" spans="1:62" s="23" customFormat="1">
      <c r="A4980" s="24"/>
      <c r="BJ4980" s="24"/>
    </row>
    <row r="4981" spans="1:62" s="23" customFormat="1">
      <c r="A4981" s="24"/>
      <c r="BJ4981" s="24"/>
    </row>
    <row r="4982" spans="1:62" s="23" customFormat="1">
      <c r="A4982" s="24"/>
      <c r="BJ4982" s="24"/>
    </row>
    <row r="4983" spans="1:62" s="23" customFormat="1">
      <c r="A4983" s="24"/>
      <c r="BJ4983" s="24"/>
    </row>
    <row r="4984" spans="1:62" s="23" customFormat="1">
      <c r="A4984" s="24"/>
      <c r="BJ4984" s="24"/>
    </row>
    <row r="4985" spans="1:62" s="23" customFormat="1">
      <c r="A4985" s="24"/>
      <c r="BJ4985" s="24"/>
    </row>
    <row r="4986" spans="1:62" s="23" customFormat="1">
      <c r="A4986" s="24"/>
      <c r="BJ4986" s="24"/>
    </row>
    <row r="4987" spans="1:62" s="23" customFormat="1">
      <c r="A4987" s="24"/>
      <c r="BJ4987" s="24"/>
    </row>
    <row r="4988" spans="1:62" s="23" customFormat="1">
      <c r="A4988" s="24"/>
      <c r="BJ4988" s="24"/>
    </row>
    <row r="4989" spans="1:62" s="23" customFormat="1">
      <c r="A4989" s="24"/>
      <c r="BJ4989" s="24"/>
    </row>
    <row r="4990" spans="1:62" s="23" customFormat="1">
      <c r="A4990" s="24"/>
      <c r="BJ4990" s="24"/>
    </row>
    <row r="4991" spans="1:62" s="23" customFormat="1">
      <c r="A4991" s="24"/>
      <c r="BJ4991" s="24"/>
    </row>
    <row r="4992" spans="1:62" s="23" customFormat="1">
      <c r="A4992" s="24"/>
      <c r="BJ4992" s="24"/>
    </row>
    <row r="4993" spans="1:62" s="23" customFormat="1">
      <c r="A4993" s="24"/>
      <c r="BJ4993" s="24"/>
    </row>
    <row r="4994" spans="1:62" s="23" customFormat="1">
      <c r="A4994" s="24"/>
      <c r="BJ4994" s="24"/>
    </row>
    <row r="4995" spans="1:62" s="23" customFormat="1">
      <c r="A4995" s="24"/>
      <c r="BJ4995" s="24"/>
    </row>
    <row r="4996" spans="1:62" s="23" customFormat="1">
      <c r="A4996" s="24"/>
      <c r="BJ4996" s="24"/>
    </row>
    <row r="4997" spans="1:62" s="23" customFormat="1">
      <c r="A4997" s="24"/>
      <c r="BJ4997" s="24"/>
    </row>
    <row r="4998" spans="1:62" s="23" customFormat="1">
      <c r="A4998" s="24"/>
      <c r="BJ4998" s="24"/>
    </row>
    <row r="4999" spans="1:62" s="23" customFormat="1">
      <c r="A4999" s="24"/>
      <c r="BJ4999" s="24"/>
    </row>
  </sheetData>
  <mergeCells count="63">
    <mergeCell ref="BA8:BA9"/>
    <mergeCell ref="Q8:Q9"/>
    <mergeCell ref="S8:S9"/>
    <mergeCell ref="T8:T9"/>
    <mergeCell ref="AK8:AK9"/>
    <mergeCell ref="AM8:AM9"/>
    <mergeCell ref="AC8:AC9"/>
    <mergeCell ref="AE8:AE9"/>
    <mergeCell ref="AF8:AF9"/>
    <mergeCell ref="AG8:AG9"/>
    <mergeCell ref="AI8:AI9"/>
    <mergeCell ref="AJ8:AJ9"/>
    <mergeCell ref="AT8:AT9"/>
    <mergeCell ref="AX8:AX9"/>
    <mergeCell ref="U8:U9"/>
    <mergeCell ref="W8:W9"/>
    <mergeCell ref="AY8:AY9"/>
    <mergeCell ref="AZ8:AZ9"/>
    <mergeCell ref="C8:C9"/>
    <mergeCell ref="D8:D9"/>
    <mergeCell ref="E8:E9"/>
    <mergeCell ref="O8:O9"/>
    <mergeCell ref="P8:P9"/>
    <mergeCell ref="AP8:AP9"/>
    <mergeCell ref="AN8:AN9"/>
    <mergeCell ref="AO8:AO9"/>
    <mergeCell ref="V8:V9"/>
    <mergeCell ref="Z8:Z9"/>
    <mergeCell ref="AD8:AD9"/>
    <mergeCell ref="AH8:AH9"/>
    <mergeCell ref="AL8:AL9"/>
    <mergeCell ref="I8:I9"/>
    <mergeCell ref="K8:K9"/>
    <mergeCell ref="BB8:BB9"/>
    <mergeCell ref="BI8:BI9"/>
    <mergeCell ref="AQ8:AQ9"/>
    <mergeCell ref="AR8:AR9"/>
    <mergeCell ref="AS8:AS9"/>
    <mergeCell ref="BC8:BC9"/>
    <mergeCell ref="BD8:BD9"/>
    <mergeCell ref="BE8:BE9"/>
    <mergeCell ref="BF8:BF9"/>
    <mergeCell ref="BG8:BG9"/>
    <mergeCell ref="BH8:BH9"/>
    <mergeCell ref="AU8:AU9"/>
    <mergeCell ref="AV8:AV9"/>
    <mergeCell ref="AW8:AW9"/>
    <mergeCell ref="L8:L9"/>
    <mergeCell ref="R8:R9"/>
    <mergeCell ref="X8:X9"/>
    <mergeCell ref="Y8:Y9"/>
    <mergeCell ref="A1:A2"/>
    <mergeCell ref="B1:BI1"/>
    <mergeCell ref="M8:M9"/>
    <mergeCell ref="A8:A9"/>
    <mergeCell ref="B8:B9"/>
    <mergeCell ref="F8:F9"/>
    <mergeCell ref="J8:J9"/>
    <mergeCell ref="N8:N9"/>
    <mergeCell ref="AA8:AA9"/>
    <mergeCell ref="AB8:AB9"/>
    <mergeCell ref="G8:G9"/>
    <mergeCell ref="H8:H9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R4999"/>
  <sheetViews>
    <sheetView topLeftCell="FW1" workbookViewId="0">
      <selection sqref="A1:A2"/>
    </sheetView>
  </sheetViews>
  <sheetFormatPr defaultRowHeight="15"/>
  <cols>
    <col min="1" max="1" width="10.7109375" style="24" customWidth="1"/>
    <col min="2" max="222" width="11.7109375" style="22" customWidth="1"/>
    <col min="223" max="16384" width="9.140625" style="22"/>
  </cols>
  <sheetData>
    <row r="1" spans="1:226" ht="31.5" customHeight="1">
      <c r="A1" s="148"/>
      <c r="B1" s="130" t="s">
        <v>4592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  <c r="BY1" s="131"/>
      <c r="BZ1" s="131"/>
      <c r="CA1" s="131"/>
      <c r="CB1" s="131"/>
      <c r="CC1" s="131"/>
      <c r="CD1" s="131"/>
      <c r="CE1" s="131"/>
      <c r="CF1" s="131"/>
      <c r="CG1" s="131"/>
      <c r="CH1" s="131"/>
      <c r="CI1" s="131"/>
      <c r="CJ1" s="131"/>
      <c r="CK1" s="131"/>
      <c r="CL1" s="131"/>
      <c r="CM1" s="131"/>
      <c r="CN1" s="131"/>
      <c r="CO1" s="131"/>
      <c r="CP1" s="131"/>
      <c r="CQ1" s="131"/>
      <c r="CR1" s="131"/>
      <c r="CS1" s="131"/>
      <c r="CT1" s="131"/>
      <c r="CU1" s="131"/>
      <c r="CV1" s="131"/>
      <c r="CW1" s="131"/>
      <c r="CX1" s="131"/>
      <c r="CY1" s="131"/>
      <c r="CZ1" s="131"/>
      <c r="DA1" s="131"/>
      <c r="DB1" s="131"/>
      <c r="DC1" s="131"/>
      <c r="DD1" s="131"/>
      <c r="DE1" s="131"/>
      <c r="DF1" s="131"/>
      <c r="DG1" s="131"/>
      <c r="DH1" s="131"/>
      <c r="DI1" s="131"/>
      <c r="DJ1" s="131"/>
      <c r="DK1" s="131"/>
      <c r="DL1" s="131"/>
      <c r="DM1" s="131"/>
      <c r="DN1" s="131"/>
      <c r="DO1" s="131"/>
      <c r="DP1" s="131"/>
      <c r="DQ1" s="131"/>
      <c r="DR1" s="131"/>
      <c r="DS1" s="131"/>
      <c r="DT1" s="131"/>
      <c r="DU1" s="131"/>
      <c r="DV1" s="131"/>
      <c r="DW1" s="131"/>
      <c r="DX1" s="131"/>
      <c r="DY1" s="131"/>
      <c r="DZ1" s="131"/>
      <c r="EA1" s="131"/>
      <c r="EB1" s="131"/>
      <c r="EC1" s="131"/>
      <c r="ED1" s="131"/>
      <c r="EE1" s="131"/>
      <c r="EF1" s="131"/>
      <c r="EG1" s="131"/>
      <c r="EH1" s="131"/>
      <c r="EI1" s="131"/>
      <c r="EJ1" s="131"/>
      <c r="EK1" s="131"/>
      <c r="EL1" s="131"/>
      <c r="EM1" s="131"/>
      <c r="EN1" s="131"/>
      <c r="EO1" s="131"/>
      <c r="EP1" s="131"/>
      <c r="EQ1" s="131"/>
      <c r="ER1" s="131"/>
      <c r="ES1" s="131"/>
      <c r="ET1" s="131"/>
      <c r="EU1" s="131"/>
      <c r="EV1" s="131"/>
      <c r="EW1" s="131"/>
      <c r="EX1" s="131"/>
      <c r="EY1" s="131"/>
      <c r="EZ1" s="131"/>
      <c r="FA1" s="131"/>
      <c r="FB1" s="131"/>
      <c r="FC1" s="131"/>
      <c r="FD1" s="131"/>
      <c r="FE1" s="131"/>
      <c r="FF1" s="131"/>
      <c r="FG1" s="131"/>
      <c r="FH1" s="131"/>
      <c r="FI1" s="131"/>
      <c r="FJ1" s="131"/>
      <c r="FK1" s="131"/>
      <c r="FL1" s="131"/>
      <c r="FM1" s="131"/>
      <c r="FN1" s="131"/>
      <c r="FO1" s="131"/>
      <c r="FP1" s="131"/>
      <c r="FQ1" s="131"/>
      <c r="FR1" s="131"/>
      <c r="FS1" s="131"/>
      <c r="FT1" s="131"/>
      <c r="FU1" s="131"/>
      <c r="FV1" s="131"/>
      <c r="FW1" s="131"/>
      <c r="FX1" s="131"/>
      <c r="FY1" s="131"/>
      <c r="FZ1" s="131"/>
      <c r="GA1" s="131"/>
      <c r="GB1" s="131"/>
      <c r="GC1" s="131"/>
      <c r="GD1" s="131"/>
      <c r="GE1" s="131"/>
      <c r="GF1" s="131"/>
      <c r="GG1" s="131"/>
      <c r="GH1" s="131"/>
      <c r="GI1" s="131"/>
      <c r="GJ1" s="131"/>
      <c r="GK1" s="131"/>
      <c r="GL1" s="131"/>
      <c r="GM1" s="131"/>
      <c r="GN1" s="131"/>
      <c r="GO1" s="131"/>
      <c r="GP1" s="131"/>
      <c r="GQ1" s="131"/>
      <c r="GR1" s="131"/>
      <c r="GS1" s="131"/>
      <c r="GT1" s="131"/>
      <c r="GU1" s="131"/>
      <c r="GV1" s="131"/>
      <c r="GW1" s="131"/>
      <c r="GX1" s="131"/>
      <c r="GY1" s="131"/>
      <c r="GZ1" s="131"/>
      <c r="HA1" s="131"/>
      <c r="HB1" s="131"/>
      <c r="HC1" s="131"/>
      <c r="HD1" s="131"/>
      <c r="HE1" s="131"/>
      <c r="HF1" s="131"/>
      <c r="HG1" s="131"/>
      <c r="HH1" s="131"/>
      <c r="HI1" s="131"/>
      <c r="HJ1" s="131"/>
      <c r="HK1" s="131"/>
      <c r="HL1" s="131"/>
      <c r="HM1" s="137"/>
      <c r="HN1" s="154" t="s">
        <v>169</v>
      </c>
      <c r="HO1" s="152" t="s">
        <v>4966</v>
      </c>
      <c r="HP1" s="153"/>
      <c r="HQ1" s="153"/>
      <c r="HR1" s="153"/>
    </row>
    <row r="2" spans="1:226" ht="47.25">
      <c r="A2" s="149"/>
      <c r="B2" s="54" t="s">
        <v>4747</v>
      </c>
      <c r="C2" s="55" t="s">
        <v>4748</v>
      </c>
      <c r="D2" s="55" t="s">
        <v>4749</v>
      </c>
      <c r="E2" s="56" t="s">
        <v>4946</v>
      </c>
      <c r="F2" s="54" t="s">
        <v>4947</v>
      </c>
      <c r="G2" s="55" t="s">
        <v>4948</v>
      </c>
      <c r="H2" s="55" t="s">
        <v>4949</v>
      </c>
      <c r="I2" s="57" t="s">
        <v>4950</v>
      </c>
      <c r="J2" s="54" t="s">
        <v>4951</v>
      </c>
      <c r="K2" s="55" t="s">
        <v>4952</v>
      </c>
      <c r="L2" s="55" t="s">
        <v>4953</v>
      </c>
      <c r="M2" s="56" t="s">
        <v>4954</v>
      </c>
      <c r="N2" s="54" t="s">
        <v>4955</v>
      </c>
      <c r="O2" s="55" t="s">
        <v>4956</v>
      </c>
      <c r="P2" s="55" t="s">
        <v>4958</v>
      </c>
      <c r="Q2" s="57" t="s">
        <v>4957</v>
      </c>
      <c r="R2" s="64" t="s">
        <v>4750</v>
      </c>
      <c r="S2" s="55" t="s">
        <v>4751</v>
      </c>
      <c r="T2" s="55" t="s">
        <v>4752</v>
      </c>
      <c r="U2" s="57" t="s">
        <v>4753</v>
      </c>
      <c r="V2" s="64" t="s">
        <v>4754</v>
      </c>
      <c r="W2" s="55" t="s">
        <v>4755</v>
      </c>
      <c r="X2" s="55" t="s">
        <v>4756</v>
      </c>
      <c r="Y2" s="56" t="s">
        <v>4757</v>
      </c>
      <c r="Z2" s="54" t="s">
        <v>4758</v>
      </c>
      <c r="AA2" s="55" t="s">
        <v>4759</v>
      </c>
      <c r="AB2" s="55" t="s">
        <v>4760</v>
      </c>
      <c r="AC2" s="57" t="s">
        <v>4761</v>
      </c>
      <c r="AD2" s="64" t="s">
        <v>4762</v>
      </c>
      <c r="AE2" s="55" t="s">
        <v>4763</v>
      </c>
      <c r="AF2" s="55" t="s">
        <v>4764</v>
      </c>
      <c r="AG2" s="56" t="s">
        <v>4765</v>
      </c>
      <c r="AH2" s="54" t="s">
        <v>4766</v>
      </c>
      <c r="AI2" s="55" t="s">
        <v>4767</v>
      </c>
      <c r="AJ2" s="55" t="s">
        <v>4768</v>
      </c>
      <c r="AK2" s="57" t="s">
        <v>4769</v>
      </c>
      <c r="AL2" s="64" t="s">
        <v>4770</v>
      </c>
      <c r="AM2" s="55" t="s">
        <v>4771</v>
      </c>
      <c r="AN2" s="55" t="s">
        <v>4772</v>
      </c>
      <c r="AO2" s="56" t="s">
        <v>4773</v>
      </c>
      <c r="AP2" s="54" t="s">
        <v>4774</v>
      </c>
      <c r="AQ2" s="55" t="s">
        <v>4775</v>
      </c>
      <c r="AR2" s="55" t="s">
        <v>4776</v>
      </c>
      <c r="AS2" s="57" t="s">
        <v>4777</v>
      </c>
      <c r="AT2" s="64" t="s">
        <v>4778</v>
      </c>
      <c r="AU2" s="55" t="s">
        <v>4780</v>
      </c>
      <c r="AV2" s="55" t="s">
        <v>4781</v>
      </c>
      <c r="AW2" s="56" t="s">
        <v>4779</v>
      </c>
      <c r="AX2" s="54" t="s">
        <v>4782</v>
      </c>
      <c r="AY2" s="55" t="s">
        <v>4783</v>
      </c>
      <c r="AZ2" s="55" t="s">
        <v>4784</v>
      </c>
      <c r="BA2" s="57" t="s">
        <v>4785</v>
      </c>
      <c r="BB2" s="64" t="s">
        <v>4786</v>
      </c>
      <c r="BC2" s="55" t="s">
        <v>4787</v>
      </c>
      <c r="BD2" s="55" t="s">
        <v>4788</v>
      </c>
      <c r="BE2" s="56" t="s">
        <v>4789</v>
      </c>
      <c r="BF2" s="54" t="s">
        <v>4790</v>
      </c>
      <c r="BG2" s="55" t="s">
        <v>4791</v>
      </c>
      <c r="BH2" s="55" t="s">
        <v>4792</v>
      </c>
      <c r="BI2" s="57" t="s">
        <v>4793</v>
      </c>
      <c r="BJ2" s="64" t="s">
        <v>4794</v>
      </c>
      <c r="BK2" s="55" t="s">
        <v>4795</v>
      </c>
      <c r="BL2" s="55" t="s">
        <v>4796</v>
      </c>
      <c r="BM2" s="56" t="s">
        <v>4797</v>
      </c>
      <c r="BN2" s="54" t="s">
        <v>4798</v>
      </c>
      <c r="BO2" s="55" t="s">
        <v>4799</v>
      </c>
      <c r="BP2" s="55" t="s">
        <v>4800</v>
      </c>
      <c r="BQ2" s="57" t="s">
        <v>4801</v>
      </c>
      <c r="BR2" s="64" t="s">
        <v>4802</v>
      </c>
      <c r="BS2" s="55" t="s">
        <v>4803</v>
      </c>
      <c r="BT2" s="55" t="s">
        <v>4804</v>
      </c>
      <c r="BU2" s="56" t="s">
        <v>4805</v>
      </c>
      <c r="BV2" s="54" t="s">
        <v>4806</v>
      </c>
      <c r="BW2" s="55" t="s">
        <v>4807</v>
      </c>
      <c r="BX2" s="55" t="s">
        <v>4808</v>
      </c>
      <c r="BY2" s="57" t="s">
        <v>4809</v>
      </c>
      <c r="BZ2" s="64" t="s">
        <v>4810</v>
      </c>
      <c r="CA2" s="55" t="s">
        <v>4811</v>
      </c>
      <c r="CB2" s="55" t="s">
        <v>4812</v>
      </c>
      <c r="CC2" s="56" t="s">
        <v>4813</v>
      </c>
      <c r="CD2" s="54" t="s">
        <v>4814</v>
      </c>
      <c r="CE2" s="55" t="s">
        <v>4815</v>
      </c>
      <c r="CF2" s="55" t="s">
        <v>4816</v>
      </c>
      <c r="CG2" s="57" t="s">
        <v>4817</v>
      </c>
      <c r="CH2" s="64" t="s">
        <v>4818</v>
      </c>
      <c r="CI2" s="55" t="s">
        <v>4819</v>
      </c>
      <c r="CJ2" s="55" t="s">
        <v>4820</v>
      </c>
      <c r="CK2" s="56" t="s">
        <v>4821</v>
      </c>
      <c r="CL2" s="54" t="s">
        <v>4822</v>
      </c>
      <c r="CM2" s="55" t="s">
        <v>4823</v>
      </c>
      <c r="CN2" s="55" t="s">
        <v>4824</v>
      </c>
      <c r="CO2" s="57" t="s">
        <v>4825</v>
      </c>
      <c r="CP2" s="64" t="s">
        <v>4826</v>
      </c>
      <c r="CQ2" s="55" t="s">
        <v>4827</v>
      </c>
      <c r="CR2" s="55" t="s">
        <v>4828</v>
      </c>
      <c r="CS2" s="56" t="s">
        <v>4829</v>
      </c>
      <c r="CT2" s="54" t="s">
        <v>4830</v>
      </c>
      <c r="CU2" s="55" t="s">
        <v>4831</v>
      </c>
      <c r="CV2" s="55" t="s">
        <v>4832</v>
      </c>
      <c r="CW2" s="57" t="s">
        <v>4833</v>
      </c>
      <c r="CX2" s="64" t="s">
        <v>4834</v>
      </c>
      <c r="CY2" s="55" t="s">
        <v>4835</v>
      </c>
      <c r="CZ2" s="55" t="s">
        <v>4836</v>
      </c>
      <c r="DA2" s="56" t="s">
        <v>4837</v>
      </c>
      <c r="DB2" s="54" t="s">
        <v>4838</v>
      </c>
      <c r="DC2" s="55" t="s">
        <v>4839</v>
      </c>
      <c r="DD2" s="55" t="s">
        <v>4840</v>
      </c>
      <c r="DE2" s="57" t="s">
        <v>4841</v>
      </c>
      <c r="DF2" s="64" t="s">
        <v>4842</v>
      </c>
      <c r="DG2" s="55" t="s">
        <v>4843</v>
      </c>
      <c r="DH2" s="55" t="s">
        <v>4844</v>
      </c>
      <c r="DI2" s="56" t="s">
        <v>4845</v>
      </c>
      <c r="DJ2" s="54" t="s">
        <v>4846</v>
      </c>
      <c r="DK2" s="55" t="s">
        <v>4847</v>
      </c>
      <c r="DL2" s="55" t="s">
        <v>4848</v>
      </c>
      <c r="DM2" s="57" t="s">
        <v>4849</v>
      </c>
      <c r="DN2" s="64" t="s">
        <v>4850</v>
      </c>
      <c r="DO2" s="55" t="s">
        <v>4851</v>
      </c>
      <c r="DP2" s="55" t="s">
        <v>4852</v>
      </c>
      <c r="DQ2" s="56" t="s">
        <v>4853</v>
      </c>
      <c r="DR2" s="54" t="s">
        <v>4854</v>
      </c>
      <c r="DS2" s="55" t="s">
        <v>4855</v>
      </c>
      <c r="DT2" s="55" t="s">
        <v>4856</v>
      </c>
      <c r="DU2" s="57" t="s">
        <v>4857</v>
      </c>
      <c r="DV2" s="64" t="s">
        <v>4858</v>
      </c>
      <c r="DW2" s="55" t="s">
        <v>4859</v>
      </c>
      <c r="DX2" s="55" t="s">
        <v>4860</v>
      </c>
      <c r="DY2" s="56" t="s">
        <v>4861</v>
      </c>
      <c r="DZ2" s="54" t="s">
        <v>4862</v>
      </c>
      <c r="EA2" s="55" t="s">
        <v>4863</v>
      </c>
      <c r="EB2" s="55" t="s">
        <v>4864</v>
      </c>
      <c r="EC2" s="57" t="s">
        <v>4865</v>
      </c>
      <c r="ED2" s="64" t="s">
        <v>4866</v>
      </c>
      <c r="EE2" s="55" t="s">
        <v>4867</v>
      </c>
      <c r="EF2" s="55" t="s">
        <v>4868</v>
      </c>
      <c r="EG2" s="56" t="s">
        <v>4869</v>
      </c>
      <c r="EH2" s="54" t="s">
        <v>4870</v>
      </c>
      <c r="EI2" s="55" t="s">
        <v>4871</v>
      </c>
      <c r="EJ2" s="55" t="s">
        <v>4872</v>
      </c>
      <c r="EK2" s="57" t="s">
        <v>4873</v>
      </c>
      <c r="EL2" s="64" t="s">
        <v>4874</v>
      </c>
      <c r="EM2" s="55" t="s">
        <v>4875</v>
      </c>
      <c r="EN2" s="55" t="s">
        <v>4876</v>
      </c>
      <c r="EO2" s="56" t="s">
        <v>4877</v>
      </c>
      <c r="EP2" s="54" t="s">
        <v>4878</v>
      </c>
      <c r="EQ2" s="55" t="s">
        <v>4879</v>
      </c>
      <c r="ER2" s="55" t="s">
        <v>4880</v>
      </c>
      <c r="ES2" s="57" t="s">
        <v>4881</v>
      </c>
      <c r="ET2" s="64" t="s">
        <v>4882</v>
      </c>
      <c r="EU2" s="55" t="s">
        <v>4883</v>
      </c>
      <c r="EV2" s="55" t="s">
        <v>4884</v>
      </c>
      <c r="EW2" s="56" t="s">
        <v>4885</v>
      </c>
      <c r="EX2" s="54" t="s">
        <v>4886</v>
      </c>
      <c r="EY2" s="55" t="s">
        <v>4887</v>
      </c>
      <c r="EZ2" s="55" t="s">
        <v>4888</v>
      </c>
      <c r="FA2" s="57" t="s">
        <v>4889</v>
      </c>
      <c r="FB2" s="64" t="s">
        <v>4890</v>
      </c>
      <c r="FC2" s="55" t="s">
        <v>4891</v>
      </c>
      <c r="FD2" s="55" t="s">
        <v>4892</v>
      </c>
      <c r="FE2" s="56" t="s">
        <v>4893</v>
      </c>
      <c r="FF2" s="54" t="s">
        <v>4894</v>
      </c>
      <c r="FG2" s="55" t="s">
        <v>4895</v>
      </c>
      <c r="FH2" s="55" t="s">
        <v>4896</v>
      </c>
      <c r="FI2" s="57" t="s">
        <v>4897</v>
      </c>
      <c r="FJ2" s="64" t="s">
        <v>4898</v>
      </c>
      <c r="FK2" s="55" t="s">
        <v>4899</v>
      </c>
      <c r="FL2" s="55" t="s">
        <v>4900</v>
      </c>
      <c r="FM2" s="56" t="s">
        <v>4901</v>
      </c>
      <c r="FN2" s="54" t="s">
        <v>4902</v>
      </c>
      <c r="FO2" s="55" t="s">
        <v>4903</v>
      </c>
      <c r="FP2" s="55" t="s">
        <v>4904</v>
      </c>
      <c r="FQ2" s="57" t="s">
        <v>4905</v>
      </c>
      <c r="FR2" s="64" t="s">
        <v>4906</v>
      </c>
      <c r="FS2" s="55" t="s">
        <v>4907</v>
      </c>
      <c r="FT2" s="55" t="s">
        <v>4908</v>
      </c>
      <c r="FU2" s="56" t="s">
        <v>4909</v>
      </c>
      <c r="FV2" s="54" t="s">
        <v>4910</v>
      </c>
      <c r="FW2" s="55" t="s">
        <v>4911</v>
      </c>
      <c r="FX2" s="55" t="s">
        <v>4912</v>
      </c>
      <c r="FY2" s="57" t="s">
        <v>4913</v>
      </c>
      <c r="FZ2" s="64" t="s">
        <v>4914</v>
      </c>
      <c r="GA2" s="55" t="s">
        <v>4915</v>
      </c>
      <c r="GB2" s="55" t="s">
        <v>4916</v>
      </c>
      <c r="GC2" s="56" t="s">
        <v>4917</v>
      </c>
      <c r="GD2" s="54" t="s">
        <v>4918</v>
      </c>
      <c r="GE2" s="55" t="s">
        <v>4919</v>
      </c>
      <c r="GF2" s="55" t="s">
        <v>4920</v>
      </c>
      <c r="GG2" s="57" t="s">
        <v>4921</v>
      </c>
      <c r="GH2" s="64" t="s">
        <v>4945</v>
      </c>
      <c r="GI2" s="55" t="s">
        <v>4922</v>
      </c>
      <c r="GJ2" s="55" t="s">
        <v>4923</v>
      </c>
      <c r="GK2" s="56" t="s">
        <v>4924</v>
      </c>
      <c r="GL2" s="54" t="s">
        <v>4943</v>
      </c>
      <c r="GM2" s="55" t="s">
        <v>4925</v>
      </c>
      <c r="GN2" s="55" t="s">
        <v>4926</v>
      </c>
      <c r="GO2" s="57" t="s">
        <v>4927</v>
      </c>
      <c r="GP2" s="64" t="s">
        <v>4944</v>
      </c>
      <c r="GQ2" s="55" t="s">
        <v>4928</v>
      </c>
      <c r="GR2" s="55" t="s">
        <v>4929</v>
      </c>
      <c r="GS2" s="56" t="s">
        <v>4930</v>
      </c>
      <c r="GT2" s="54" t="s">
        <v>4941</v>
      </c>
      <c r="GU2" s="55" t="s">
        <v>4931</v>
      </c>
      <c r="GV2" s="55" t="s">
        <v>4932</v>
      </c>
      <c r="GW2" s="57" t="s">
        <v>4933</v>
      </c>
      <c r="GX2" s="64" t="s">
        <v>4942</v>
      </c>
      <c r="GY2" s="55" t="s">
        <v>4934</v>
      </c>
      <c r="GZ2" s="55" t="s">
        <v>4935</v>
      </c>
      <c r="HA2" s="56" t="s">
        <v>4936</v>
      </c>
      <c r="HB2" s="54" t="s">
        <v>4940</v>
      </c>
      <c r="HC2" s="56" t="s">
        <v>4937</v>
      </c>
      <c r="HD2" s="56" t="s">
        <v>4938</v>
      </c>
      <c r="HE2" s="57" t="s">
        <v>4939</v>
      </c>
      <c r="HF2" s="84" t="s">
        <v>4743</v>
      </c>
      <c r="HG2" s="56" t="s">
        <v>4744</v>
      </c>
      <c r="HH2" s="56" t="s">
        <v>4745</v>
      </c>
      <c r="HI2" s="57" t="s">
        <v>4746</v>
      </c>
      <c r="HJ2" s="54" t="s">
        <v>4960</v>
      </c>
      <c r="HK2" s="54" t="s">
        <v>4961</v>
      </c>
      <c r="HL2" s="54" t="s">
        <v>4962</v>
      </c>
      <c r="HM2" s="57" t="s">
        <v>4963</v>
      </c>
      <c r="HN2" s="155"/>
      <c r="HO2" s="112" t="s">
        <v>17</v>
      </c>
      <c r="HP2" s="113" t="s">
        <v>19</v>
      </c>
      <c r="HQ2" s="113" t="s">
        <v>47</v>
      </c>
      <c r="HR2" s="114" t="s">
        <v>552</v>
      </c>
    </row>
    <row r="3" spans="1:226" ht="15.75">
      <c r="A3" s="76" t="s">
        <v>1471</v>
      </c>
      <c r="B3" s="30">
        <f>COUNTIFS(Archivio!$C$3:$C$1212,"AN",Archivio!$O$3:$O$1212,"SS",Archivio!$P$3:$P$1212,"NORMALE",Archivio!$Q$3:$Q$1212,"A002",Archivio!$K$3:$K$1212,"CS01")</f>
        <v>0</v>
      </c>
      <c r="C3" s="31">
        <f>COUNTIFS(Archivio!$C$3:$C$1212,"AN",Archivio!$O$3:$O$1212,"SS",Archivio!$P$3:$P$1212,"NORMALE",Archivio!$Q$3:$Q$1212,"A002",Archivio!$K$3:$K$1212,"CS10")</f>
        <v>1</v>
      </c>
      <c r="D3" s="31">
        <f>COUNTIFS(Archivio!$C$3:$C$1212,"AN",Archivio!$O$3:$O$1212,"SS",Archivio!$P$3:$P$1212,"NORMALE",Archivio!$Q$3:$Q$1212,"A002",Archivio!$K$3:$K$1212,"CS11")</f>
        <v>0</v>
      </c>
      <c r="E3" s="32">
        <f>COUNTIFS(Archivio!$C$3:$C$1212,"AN",Archivio!$O$3:$O$1212,"SS",Archivio!$P$3:$P$1212,"NORMALE",Archivio!$Q$3:$Q$1212,"A002",Archivio!$K$3:$K$1212,"RP03")</f>
        <v>0</v>
      </c>
      <c r="F3" s="30">
        <f>COUNTIFS(Archivio!$C$3:$C$1212,"AN",Archivio!$O$3:$O$1212,"SS",Archivio!$P$3:$P$1212,"NORMALE",Archivio!$Q$3:$Q$1212,"A003",Archivio!$K$3:$K$1212,"CS01")</f>
        <v>0</v>
      </c>
      <c r="G3" s="31">
        <f>COUNTIFS(Archivio!$C$3:$C$1212,"AN",Archivio!$O$3:$O$1212,"SS",Archivio!$P$3:$P$1212,"NORMALE",Archivio!$Q$3:$Q$1212,"A003",Archivio!$K$3:$K$1212,"CS10")</f>
        <v>0</v>
      </c>
      <c r="H3" s="31">
        <f>COUNTIFS(Archivio!$C$3:$C$1212,"AN",Archivio!$O$3:$O$1212,"SS",Archivio!$P$3:$P$1212,"NORMALE",Archivio!$Q$3:$Q$1212,"A003",Archivio!$K$3:$K$1212,"CS11")</f>
        <v>0</v>
      </c>
      <c r="I3" s="33">
        <f>COUNTIFS(Archivio!$C$3:$C$1212,"AN",Archivio!$O$3:$O$1212,"SS",Archivio!$P$3:$P$1212,"NORMALE",Archivio!$Q$3:$Q$1212,"A003",Archivio!$K$3:$K$1212,"RP03")</f>
        <v>0</v>
      </c>
      <c r="J3" s="30">
        <f>COUNTIFS(Archivio!$C$3:$C$1212,"AN",Archivio!$O$3:$O$1212,"SS",Archivio!$P$3:$P$1212,"NORMALE",Archivio!$Q$3:$Q$1212,"A005",Archivio!$K$3:$K$1212,"CS01")</f>
        <v>0</v>
      </c>
      <c r="K3" s="31">
        <f>COUNTIFS(Archivio!$C$3:$C$1212,"AN",Archivio!$O$3:$O$1212,"SS",Archivio!$P$3:$P$1212,"NORMALE",Archivio!$Q$3:$Q$1212,"A005",Archivio!$K$3:$K$1212,"CS10")</f>
        <v>0</v>
      </c>
      <c r="L3" s="31">
        <f>COUNTIFS(Archivio!$C$3:$C$1212,"AN",Archivio!$O$3:$O$1212,"SS",Archivio!$P$3:$P$1212,"NORMALE",Archivio!$Q$3:$Q$1212,"A005",Archivio!$K$3:$K$1212,"CS11")</f>
        <v>0</v>
      </c>
      <c r="M3" s="32">
        <f>COUNTIFS(Archivio!$C$3:$C$1212,"AN",Archivio!$O$3:$O$1212,"SS",Archivio!$P$3:$P$1212,"NORMALE",Archivio!$Q$3:$Q$1212,"A005",Archivio!$K$3:$K$1212,"RP03")</f>
        <v>0</v>
      </c>
      <c r="N3" s="30">
        <f>COUNTIFS(Archivio!$C$3:$C$1212,"AN",Archivio!$O$3:$O$1212,"SS",Archivio!$P$3:$P$1212,"NORMALE",Archivio!$Q$3:$Q$1212,"A008",Archivio!$K$3:$K$1212,"CS01")</f>
        <v>0</v>
      </c>
      <c r="O3" s="31">
        <f>COUNTIFS(Archivio!$C$3:$C$1212,"AN",Archivio!$O$3:$O$1212,"SS",Archivio!$P$3:$P$1212,"NORMALE",Archivio!$Q$3:$Q$1212,"A008",Archivio!$K$3:$K$1212,"CS10")</f>
        <v>1</v>
      </c>
      <c r="P3" s="31">
        <f>COUNTIFS(Archivio!$C$3:$C$1212,"AN",Archivio!$O$3:$O$1212,"SS",Archivio!$P$3:$P$1212,"NORMALE",Archivio!$Q$3:$Q$1212,"A008",Archivio!$K$3:$K$1212,"CS11")</f>
        <v>0</v>
      </c>
      <c r="Q3" s="33">
        <f>COUNTIFS(Archivio!$C$3:$C$1212,"AN",Archivio!$O$3:$O$1212,"SS",Archivio!$P$3:$P$1212,"NORMALE",Archivio!$Q$3:$Q$1212,"A008",Archivio!$K$3:$K$1212,"RP03")</f>
        <v>0</v>
      </c>
      <c r="R3" s="65">
        <f>COUNTIFS(Archivio!$C$3:$C$1212,"AN",Archivio!$O$3:$O$1212,"SS",Archivio!$P$3:$P$1212,"NORMALE",Archivio!$Q$3:$Q$1212,"A009",Archivio!$K$3:$K$1212,"CS01")</f>
        <v>0</v>
      </c>
      <c r="S3" s="31">
        <f>COUNTIFS(Archivio!$C$3:$C$1212,"AN",Archivio!$O$3:$O$1212,"SS",Archivio!$P$3:$P$1212,"NORMALE",Archivio!$Q$3:$Q$1212,"A009",Archivio!$K$3:$K$1212,"CS10")</f>
        <v>0</v>
      </c>
      <c r="T3" s="31">
        <f>COUNTIFS(Archivio!$C$3:$C$1212,"AN",Archivio!$O$3:$O$1212,"SS",Archivio!$P$3:$P$1212,"NORMALE",Archivio!$Q$3:$Q$1212,"A009",Archivio!$K$3:$K$1212,"CS11")</f>
        <v>0</v>
      </c>
      <c r="U3" s="33">
        <f>COUNTIFS(Archivio!$C$3:$C$1212,"AN",Archivio!$O$3:$O$1212,"SS",Archivio!$P$3:$P$1212,"NORMALE",Archivio!$Q$3:$Q$1212,"A009",Archivio!$K$3:$K$1212,"RP03")</f>
        <v>0</v>
      </c>
      <c r="V3" s="65">
        <f>COUNTIFS(Archivio!$C$3:$C$1212,"AN",Archivio!$O$3:$O$1212,"SS",Archivio!$P$3:$P$1212,"NORMALE",Archivio!$Q$3:$Q$1212,"A011",Archivio!$K$3:$K$1212,"CS01")</f>
        <v>0</v>
      </c>
      <c r="W3" s="31">
        <f>COUNTIFS(Archivio!$C$3:$C$1212,"AN",Archivio!$O$3:$O$1212,"SS",Archivio!$P$3:$P$1212,"NORMALE",Archivio!$Q$3:$Q$1212,"A011",Archivio!$K$3:$K$1212,"CS10")</f>
        <v>2</v>
      </c>
      <c r="X3" s="31">
        <f>COUNTIFS(Archivio!$C$3:$C$1212,"AN",Archivio!$O$3:$O$1212,"SS",Archivio!$P$3:$P$1212,"NORMALE",Archivio!$Q$3:$Q$1212,"A011",Archivio!$K$3:$K$1212,"CS11")</f>
        <v>0</v>
      </c>
      <c r="Y3" s="32">
        <f>COUNTIFS(Archivio!$C$3:$C$1212,"AN",Archivio!$O$3:$O$1212,"SS",Archivio!$P$3:$P$1212,"NORMALE",Archivio!$Q$3:$Q$1212,"A011",Archivio!$K$3:$K$1212,"RP03")</f>
        <v>0</v>
      </c>
      <c r="Z3" s="30">
        <f>COUNTIFS(Archivio!$C$3:$C$1212,"AN",Archivio!$O$3:$O$1212,"SS",Archivio!$P$3:$P$1212,"NORMALE",Archivio!$Q$3:$Q$1212,"A012",Archivio!$K$3:$K$1212,"CS01")</f>
        <v>7</v>
      </c>
      <c r="AA3" s="31">
        <f>COUNTIFS(Archivio!$C$3:$C$1212,"AN",Archivio!$O$3:$O$1212,"SS",Archivio!$P$3:$P$1212,"NORMALE",Archivio!$Q$3:$Q$1212,"A012",Archivio!$K$3:$K$1212,"CS10")</f>
        <v>5</v>
      </c>
      <c r="AB3" s="31">
        <f>COUNTIFS(Archivio!$C$3:$C$1212,"AN",Archivio!$O$3:$O$1212,"SS",Archivio!$P$3:$P$1212,"NORMALE",Archivio!$Q$3:$Q$1212,"A012",Archivio!$K$3:$K$1212,"CS11")</f>
        <v>0</v>
      </c>
      <c r="AC3" s="33">
        <f>COUNTIFS(Archivio!$C$3:$C$1212,"AN",Archivio!$O$3:$O$1212,"SS",Archivio!$P$3:$P$1212,"NORMALE",Archivio!$Q$3:$Q$1212,"A012",Archivio!$K$3:$K$1212,"RP03")</f>
        <v>0</v>
      </c>
      <c r="AD3" s="65">
        <f>COUNTIFS(Archivio!$C$3:$C$1212,"AN",Archivio!$O$3:$O$1212,"SS",Archivio!$P$3:$P$1212,"NORMALE",Archivio!$Q$3:$Q$1212,"A014",Archivio!$K$3:$K$1212,"CS01")</f>
        <v>0</v>
      </c>
      <c r="AE3" s="31">
        <f>COUNTIFS(Archivio!$C$3:$C$1212,"AN",Archivio!$O$3:$O$1212,"SS",Archivio!$P$3:$P$1212,"NORMALE",Archivio!$Q$3:$Q$1212,"A014",Archivio!$K$3:$K$1212,"CS10")</f>
        <v>0</v>
      </c>
      <c r="AF3" s="31">
        <f>COUNTIFS(Archivio!$C$3:$C$1212,"AN",Archivio!$O$3:$O$1212,"SS",Archivio!$P$3:$P$1212,"NORMALE",Archivio!$Q$3:$Q$1212,"A014",Archivio!$K$3:$K$1212,"CS11")</f>
        <v>0</v>
      </c>
      <c r="AG3" s="32">
        <f>COUNTIFS(Archivio!$C$3:$C$1212,"AN",Archivio!$O$3:$O$1212,"SS",Archivio!$P$3:$P$1212,"NORMALE",Archivio!$Q$3:$Q$1212,"A014",Archivio!$K$3:$K$1212,"RP03")</f>
        <v>0</v>
      </c>
      <c r="AH3" s="30">
        <f>COUNTIFS(Archivio!$C$3:$C$1212,"AN",Archivio!$O$3:$O$1212,"SS",Archivio!$P$3:$P$1212,"NORMALE",Archivio!$Q$3:$Q$1212,"A015",Archivio!$K$3:$K$1212,"CS01")</f>
        <v>0</v>
      </c>
      <c r="AI3" s="31">
        <f>COUNTIFS(Archivio!$C$3:$C$1212,"AN",Archivio!$O$3:$O$1212,"SS",Archivio!$P$3:$P$1212,"NORMALE",Archivio!$Q$3:$Q$1212,"A015",Archivio!$K$3:$K$1212,"CS10")</f>
        <v>1</v>
      </c>
      <c r="AJ3" s="31">
        <f>COUNTIFS(Archivio!$C$3:$C$1212,"AN",Archivio!$O$3:$O$1212,"SS",Archivio!$P$3:$P$1212,"NORMALE",Archivio!$Q$3:$Q$1212,"A015",Archivio!$K$3:$K$1212,"CS11")</f>
        <v>0</v>
      </c>
      <c r="AK3" s="33">
        <f>COUNTIFS(Archivio!$C$3:$C$1212,"AN",Archivio!$O$3:$O$1212,"SS",Archivio!$P$3:$P$1212,"NORMALE",Archivio!$Q$3:$Q$1212,"A015",Archivio!$K$3:$K$1212,"RP03")</f>
        <v>0</v>
      </c>
      <c r="AL3" s="65">
        <f>COUNTIFS(Archivio!$C$3:$C$1212,"AN",Archivio!$O$3:$O$1212,"SS",Archivio!$P$3:$P$1212,"NORMALE",Archivio!$Q$3:$Q$1212,"A017",Archivio!$K$3:$K$1212,"CS01")</f>
        <v>1</v>
      </c>
      <c r="AM3" s="31">
        <f>COUNTIFS(Archivio!$C$3:$C$1212,"AN",Archivio!$O$3:$O$1212,"SS",Archivio!$P$3:$P$1212,"NORMALE",Archivio!$Q$3:$Q$1212,"A017",Archivio!$K$3:$K$1212,"CS10")</f>
        <v>0</v>
      </c>
      <c r="AN3" s="31">
        <f>COUNTIFS(Archivio!$C$3:$C$1212,"AN",Archivio!$O$3:$O$1212,"SS",Archivio!$P$3:$P$1212,"NORMALE",Archivio!$Q$3:$Q$1212,"A017",Archivio!$K$3:$K$1212,"CS11")</f>
        <v>0</v>
      </c>
      <c r="AO3" s="32">
        <f>COUNTIFS(Archivio!$C$3:$C$1212,"AN",Archivio!$O$3:$O$1212,"SS",Archivio!$P$3:$P$1212,"NORMALE",Archivio!$Q$3:$Q$1212,"A017",Archivio!$K$3:$K$1212,"RP03")</f>
        <v>0</v>
      </c>
      <c r="AP3" s="30">
        <f>COUNTIFS(Archivio!$C$3:$C$1212,"AN",Archivio!$O$3:$O$1212,"SS",Archivio!$P$3:$P$1212,"NORMALE",Archivio!$Q$3:$Q$1212,"A018",Archivio!$K$3:$K$1212,"CS01")</f>
        <v>0</v>
      </c>
      <c r="AQ3" s="31">
        <f>COUNTIFS(Archivio!$C$3:$C$1212,"AN",Archivio!$O$3:$O$1212,"SS",Archivio!$P$3:$P$1212,"NORMALE",Archivio!$Q$3:$Q$1212,"A018",Archivio!$K$3:$K$1212,"CS10")</f>
        <v>1</v>
      </c>
      <c r="AR3" s="31">
        <f>COUNTIFS(Archivio!$C$3:$C$1212,"AN",Archivio!$O$3:$O$1212,"SS",Archivio!$P$3:$P$1212,"NORMALE",Archivio!$Q$3:$Q$1212,"A018",Archivio!$K$3:$K$1212,"CS11")</f>
        <v>0</v>
      </c>
      <c r="AS3" s="33">
        <f>COUNTIFS(Archivio!$C$3:$C$1212,"AN",Archivio!$O$3:$O$1212,"SS",Archivio!$P$3:$P$1212,"NORMALE",Archivio!$Q$3:$Q$1212,"A018",Archivio!$K$3:$K$1212,"RP03")</f>
        <v>0</v>
      </c>
      <c r="AT3" s="65">
        <f>COUNTIFS(Archivio!$C$3:$C$1212,"AN",Archivio!$O$3:$O$1212,"SS",Archivio!$P$3:$P$1212,"NORMALE",Archivio!$Q$3:$Q$1212,"A019",Archivio!$K$3:$K$1212,"CS01")</f>
        <v>0</v>
      </c>
      <c r="AU3" s="31">
        <f>COUNTIFS(Archivio!$C$3:$C$1212,"AN",Archivio!$O$3:$O$1212,"SS",Archivio!$P$3:$P$1212,"NORMALE",Archivio!$Q$3:$Q$1212,"A019",Archivio!$K$3:$K$1212,"CS10")</f>
        <v>1</v>
      </c>
      <c r="AV3" s="31">
        <f>COUNTIFS(Archivio!$C$3:$C$1212,"AN",Archivio!$O$3:$O$1212,"SS",Archivio!$P$3:$P$1212,"NORMALE",Archivio!$Q$3:$Q$1212,"A019",Archivio!$K$3:$K$1212,"CS11")</f>
        <v>0</v>
      </c>
      <c r="AW3" s="32">
        <f>COUNTIFS(Archivio!$C$3:$C$1212,"AN",Archivio!$O$3:$O$1212,"SS",Archivio!$P$3:$P$1212,"NORMALE",Archivio!$Q$3:$Q$1212,"A019",Archivio!$K$3:$K$1212,"RP03")</f>
        <v>0</v>
      </c>
      <c r="AX3" s="30">
        <f>COUNTIFS(Archivio!$C$3:$C$1212,"AN",Archivio!$O$3:$O$1212,"SS",Archivio!$P$3:$P$1212,"NORMALE",Archivio!$Q$3:$Q$1212,"A020",Archivio!$K$3:$K$1212,"CS01")</f>
        <v>1</v>
      </c>
      <c r="AY3" s="31">
        <f>COUNTIFS(Archivio!$C$3:$C$1212,"AN",Archivio!$O$3:$O$1212,"SS",Archivio!$P$3:$P$1212,"NORMALE",Archivio!$Q$3:$Q$1212,"A020",Archivio!$K$3:$K$1212,"CS10")</f>
        <v>2</v>
      </c>
      <c r="AZ3" s="31">
        <f>COUNTIFS(Archivio!$C$3:$C$1212,"AN",Archivio!$O$3:$O$1212,"SS",Archivio!$P$3:$P$1212,"NORMALE",Archivio!$Q$3:$Q$1212,"A020",Archivio!$K$3:$K$1212,"CS11")</f>
        <v>0</v>
      </c>
      <c r="BA3" s="33">
        <f>COUNTIFS(Archivio!$C$3:$C$1212,"AN",Archivio!$O$3:$O$1212,"SS",Archivio!$P$3:$P$1212,"NORMALE",Archivio!$Q$3:$Q$1212,"A020",Archivio!$K$3:$K$1212,"RP03")</f>
        <v>0</v>
      </c>
      <c r="BB3" s="65">
        <f>COUNTIFS(Archivio!$C$3:$C$1212,"AN",Archivio!$O$3:$O$1212,"SS",Archivio!$P$3:$P$1212,"NORMALE",Archivio!$Q$3:$Q$1212,"A021",Archivio!$K$3:$K$1212,"CS01")</f>
        <v>0</v>
      </c>
      <c r="BC3" s="31">
        <f>COUNTIFS(Archivio!$C$3:$C$1212,"AN",Archivio!$O$3:$O$1212,"SS",Archivio!$P$3:$P$1212,"NORMALE",Archivio!$Q$3:$Q$1212,"A021",Archivio!$K$3:$K$1212,"CS10")</f>
        <v>2</v>
      </c>
      <c r="BD3" s="31">
        <f>COUNTIFS(Archivio!$C$3:$C$1212,"AN",Archivio!$O$3:$O$1212,"SS",Archivio!$P$3:$P$1212,"NORMALE",Archivio!$Q$3:$Q$1212,"A021",Archivio!$K$3:$K$1212,"CS11")</f>
        <v>0</v>
      </c>
      <c r="BE3" s="32">
        <f>COUNTIFS(Archivio!$C$3:$C$1212,"AN",Archivio!$O$3:$O$1212,"SS",Archivio!$P$3:$P$1212,"NORMALE",Archivio!$Q$3:$Q$1212,"A021",Archivio!$K$3:$K$1212,"RP03")</f>
        <v>0</v>
      </c>
      <c r="BF3" s="30">
        <f>COUNTIFS(Archivio!$C$3:$C$1212,"AN",Archivio!$O$3:$O$1212,"SS",Archivio!$P$3:$P$1212,"NORMALE",Archivio!$Q$3:$Q$1212,"A026",Archivio!$K$3:$K$1212,"CS01")</f>
        <v>2</v>
      </c>
      <c r="BG3" s="31">
        <f>COUNTIFS(Archivio!$C$3:$C$1212,"AN",Archivio!$O$3:$O$1212,"SS",Archivio!$P$3:$P$1212,"NORMALE",Archivio!$Q$3:$Q$1212,"A026",Archivio!$K$3:$K$1212,"CS10")</f>
        <v>9</v>
      </c>
      <c r="BH3" s="31">
        <f>COUNTIFS(Archivio!$C$3:$C$1212,"AN",Archivio!$O$3:$O$1212,"SS",Archivio!$P$3:$P$1212,"NORMALE",Archivio!$Q$3:$Q$1212,"A026",Archivio!$K$3:$K$1212,"CS11")</f>
        <v>0</v>
      </c>
      <c r="BI3" s="33">
        <f>COUNTIFS(Archivio!$C$3:$C$1212,"AN",Archivio!$O$3:$O$1212,"SS",Archivio!$P$3:$P$1212,"NORMALE",Archivio!$Q$3:$Q$1212,"A026",Archivio!$K$3:$K$1212,"RP03")</f>
        <v>0</v>
      </c>
      <c r="BJ3" s="65">
        <f>COUNTIFS(Archivio!$C$3:$C$1212,"AN",Archivio!$O$3:$O$1212,"SS",Archivio!$P$3:$P$1212,"NORMALE",Archivio!$Q$3:$Q$1212,"A027",Archivio!$K$3:$K$1212,"CS01")</f>
        <v>1</v>
      </c>
      <c r="BK3" s="31">
        <f>COUNTIFS(Archivio!$C$3:$C$1212,"AN",Archivio!$O$3:$O$1212,"SS",Archivio!$P$3:$P$1212,"NORMALE",Archivio!$Q$3:$Q$1212,"A027",Archivio!$K$3:$K$1212,"CS10")</f>
        <v>2</v>
      </c>
      <c r="BL3" s="31">
        <f>COUNTIFS(Archivio!$C$3:$C$1212,"AN",Archivio!$O$3:$O$1212,"SS",Archivio!$P$3:$P$1212,"NORMALE",Archivio!$Q$3:$Q$1212,"A027",Archivio!$K$3:$K$1212,"CS11")</f>
        <v>0</v>
      </c>
      <c r="BM3" s="32">
        <f>COUNTIFS(Archivio!$C$3:$C$1212,"AN",Archivio!$O$3:$O$1212,"SS",Archivio!$P$3:$P$1212,"NORMALE",Archivio!$Q$3:$Q$1212,"A027",Archivio!$K$3:$K$1212,"RP03")</f>
        <v>1</v>
      </c>
      <c r="BN3" s="30">
        <f>COUNTIFS(Archivio!$C$3:$C$1212,"AN",Archivio!$O$3:$O$1212,"SS",Archivio!$P$3:$P$1212,"NORMALE",Archivio!$Q$3:$Q$1212,"A029",Archivio!$K$3:$K$1212,"CS01")</f>
        <v>2</v>
      </c>
      <c r="BO3" s="31">
        <f>COUNTIFS(Archivio!$C$3:$C$1212,"AN",Archivio!$O$3:$O$1212,"SS",Archivio!$P$3:$P$1212,"NORMALE",Archivio!$Q$3:$Q$1212,"A029",Archivio!$K$3:$K$1212,"CS10")</f>
        <v>1</v>
      </c>
      <c r="BP3" s="31">
        <f>COUNTIFS(Archivio!$C$3:$C$1212,"AN",Archivio!$O$3:$O$1212,"SS",Archivio!$P$3:$P$1212,"NORMALE",Archivio!$Q$3:$Q$1212,"A029",Archivio!$K$3:$K$1212,"CS11")</f>
        <v>0</v>
      </c>
      <c r="BQ3" s="33">
        <f>COUNTIFS(Archivio!$C$3:$C$1212,"AN",Archivio!$O$3:$O$1212,"SS",Archivio!$P$3:$P$1212,"NORMALE",Archivio!$Q$3:$Q$1212,"A029",Archivio!$K$3:$K$1212,"RP03")</f>
        <v>0</v>
      </c>
      <c r="BR3" s="65">
        <f>COUNTIFS(Archivio!$C$3:$C$1212,"AN",Archivio!$O$3:$O$1212,"SS",Archivio!$P$3:$P$1212,"NORMALE",Archivio!$Q$3:$Q$1212,"A034",Archivio!$K$3:$K$1212,"CS01")</f>
        <v>0</v>
      </c>
      <c r="BS3" s="31">
        <f>COUNTIFS(Archivio!$C$3:$C$1212,"AN",Archivio!$O$3:$O$1212,"SS",Archivio!$P$3:$P$1212,"NORMALE",Archivio!$Q$3:$Q$1212,"A034",Archivio!$K$3:$K$1212,"CS10")</f>
        <v>1</v>
      </c>
      <c r="BT3" s="31">
        <f>COUNTIFS(Archivio!$C$3:$C$1212,"AN",Archivio!$O$3:$O$1212,"SS",Archivio!$P$3:$P$1212,"NORMALE",Archivio!$Q$3:$Q$1212,"A034",Archivio!$K$3:$K$1212,"CS11")</f>
        <v>0</v>
      </c>
      <c r="BU3" s="32">
        <f>COUNTIFS(Archivio!$C$3:$C$1212,"AN",Archivio!$O$3:$O$1212,"SS",Archivio!$P$3:$P$1212,"NORMALE",Archivio!$Q$3:$Q$1212,"A034",Archivio!$K$3:$K$1212,"RP03")</f>
        <v>0</v>
      </c>
      <c r="BV3" s="30">
        <f>COUNTIFS(Archivio!$C$3:$C$1212,"AN",Archivio!$O$3:$O$1212,"SS",Archivio!$P$3:$P$1212,"NORMALE",Archivio!$Q$3:$Q$1212,"A037",Archivio!$K$3:$K$1212,"CS01")</f>
        <v>1</v>
      </c>
      <c r="BW3" s="31">
        <f>COUNTIFS(Archivio!$C$3:$C$1212,"AN",Archivio!$O$3:$O$1212,"SS",Archivio!$P$3:$P$1212,"NORMALE",Archivio!$Q$3:$Q$1212,"A037",Archivio!$K$3:$K$1212,"CS10")</f>
        <v>5</v>
      </c>
      <c r="BX3" s="31">
        <f>COUNTIFS(Archivio!$C$3:$C$1212,"AN",Archivio!$O$3:$O$1212,"SS",Archivio!$P$3:$P$1212,"NORMALE",Archivio!$Q$3:$Q$1212,"A037",Archivio!$K$3:$K$1212,"CS11")</f>
        <v>0</v>
      </c>
      <c r="BY3" s="33">
        <f>COUNTIFS(Archivio!$C$3:$C$1212,"AN",Archivio!$O$3:$O$1212,"SS",Archivio!$P$3:$P$1212,"NORMALE",Archivio!$Q$3:$Q$1212,"A037",Archivio!$K$3:$K$1212,"RP03")</f>
        <v>0</v>
      </c>
      <c r="BZ3" s="65">
        <f>COUNTIFS(Archivio!$C$3:$C$1212,"AN",Archivio!$O$3:$O$1212,"SS",Archivio!$P$3:$P$1212,"NORMALE",Archivio!$Q$3:$Q$1212,"A040",Archivio!$K$3:$K$1212,"CS01")</f>
        <v>0</v>
      </c>
      <c r="CA3" s="31">
        <f>COUNTIFS(Archivio!$C$3:$C$1212,"AN",Archivio!$O$3:$O$1212,"SS",Archivio!$P$3:$P$1212,"NORMALE",Archivio!$Q$3:$Q$1212,"A040",Archivio!$K$3:$K$1212,"CS10")</f>
        <v>3</v>
      </c>
      <c r="CB3" s="31">
        <f>COUNTIFS(Archivio!$C$3:$C$1212,"AN",Archivio!$O$3:$O$1212,"SS",Archivio!$P$3:$P$1212,"NORMALE",Archivio!$Q$3:$Q$1212,"A040",Archivio!$K$3:$K$1212,"CS11")</f>
        <v>0</v>
      </c>
      <c r="CC3" s="32">
        <f>COUNTIFS(Archivio!$C$3:$C$1212,"AN",Archivio!$O$3:$O$1212,"SS",Archivio!$P$3:$P$1212,"NORMALE",Archivio!$Q$3:$Q$1212,"A040",Archivio!$K$3:$K$1212,"RP03")</f>
        <v>0</v>
      </c>
      <c r="CD3" s="30">
        <f>COUNTIFS(Archivio!$C$3:$C$1212,"AN",Archivio!$O$3:$O$1212,"SS",Archivio!$P$3:$P$1212,"NORMALE",Archivio!$Q$3:$Q$1212,"A041",Archivio!$K$3:$K$1212,"CS01")</f>
        <v>0</v>
      </c>
      <c r="CE3" s="31">
        <f>COUNTIFS(Archivio!$C$3:$C$1212,"AN",Archivio!$O$3:$O$1212,"SS",Archivio!$P$3:$P$1212,"NORMALE",Archivio!$Q$3:$Q$1212,"A041",Archivio!$K$3:$K$1212,"CS10")</f>
        <v>1</v>
      </c>
      <c r="CF3" s="31">
        <f>COUNTIFS(Archivio!$C$3:$C$1212,"AN",Archivio!$O$3:$O$1212,"SS",Archivio!$P$3:$P$1212,"NORMALE",Archivio!$Q$3:$Q$1212,"A041",Archivio!$K$3:$K$1212,"CS11")</f>
        <v>0</v>
      </c>
      <c r="CG3" s="33">
        <f>COUNTIFS(Archivio!$C$3:$C$1212,"AN",Archivio!$O$3:$O$1212,"SS",Archivio!$P$3:$P$1212,"NORMALE",Archivio!$Q$3:$Q$1212,"A041",Archivio!$K$3:$K$1212,"RP03")</f>
        <v>0</v>
      </c>
      <c r="CH3" s="65">
        <f>COUNTIFS(Archivio!$C$3:$C$1212,"AN",Archivio!$O$3:$O$1212,"SS",Archivio!$P$3:$P$1212,"NORMALE",Archivio!$Q$3:$Q$1212,"A042",Archivio!$K$3:$K$1212,"CS01")</f>
        <v>1</v>
      </c>
      <c r="CI3" s="31">
        <f>COUNTIFS(Archivio!$C$3:$C$1212,"AN",Archivio!$O$3:$O$1212,"SS",Archivio!$P$3:$P$1212,"NORMALE",Archivio!$Q$3:$Q$1212,"A042",Archivio!$K$3:$K$1212,"CS10")</f>
        <v>1</v>
      </c>
      <c r="CJ3" s="31">
        <f>COUNTIFS(Archivio!$C$3:$C$1212,"AN",Archivio!$O$3:$O$1212,"SS",Archivio!$P$3:$P$1212,"NORMALE",Archivio!$Q$3:$Q$1212,"A042",Archivio!$K$3:$K$1212,"CS11")</f>
        <v>0</v>
      </c>
      <c r="CK3" s="32">
        <f>COUNTIFS(Archivio!$C$3:$C$1212,"AN",Archivio!$O$3:$O$1212,"SS",Archivio!$P$3:$P$1212,"NORMALE",Archivio!$Q$3:$Q$1212,"A042",Archivio!$K$3:$K$1212,"RP03")</f>
        <v>0</v>
      </c>
      <c r="CL3" s="30">
        <f>COUNTIFS(Archivio!$C$3:$C$1212,"AN",Archivio!$O$3:$O$1212,"SS",Archivio!$P$3:$P$1212,"NORMALE",Archivio!$Q$3:$Q$1212,"A045",Archivio!$K$3:$K$1212,"CS01")</f>
        <v>1</v>
      </c>
      <c r="CM3" s="31">
        <f>COUNTIFS(Archivio!$C$3:$C$1212,"AN",Archivio!$O$3:$O$1212,"SS",Archivio!$P$3:$P$1212,"NORMALE",Archivio!$Q$3:$Q$1212,"A045",Archivio!$K$3:$K$1212,"CS10")</f>
        <v>5</v>
      </c>
      <c r="CN3" s="31">
        <f>COUNTIFS(Archivio!$C$3:$C$1212,"AN",Archivio!$O$3:$O$1212,"SS",Archivio!$P$3:$P$1212,"NORMALE",Archivio!$Q$3:$Q$1212,"A045",Archivio!$K$3:$K$1212,"CS11")</f>
        <v>0</v>
      </c>
      <c r="CO3" s="33">
        <f>COUNTIFS(Archivio!$C$3:$C$1212,"AN",Archivio!$O$3:$O$1212,"SS",Archivio!$P$3:$P$1212,"NORMALE",Archivio!$Q$3:$Q$1212,"A045",Archivio!$K$3:$K$1212,"RP03")</f>
        <v>0</v>
      </c>
      <c r="CP3" s="65">
        <f>COUNTIFS(Archivio!$C$3:$C$1212,"AN",Archivio!$O$3:$O$1212,"SS",Archivio!$P$3:$P$1212,"NORMALE",Archivio!$Q$3:$Q$1212,"A046",Archivio!$K$3:$K$1212,"CS01")</f>
        <v>0</v>
      </c>
      <c r="CQ3" s="31">
        <f>COUNTIFS(Archivio!$C$3:$C$1212,"AN",Archivio!$O$3:$O$1212,"SS",Archivio!$P$3:$P$1212,"NORMALE",Archivio!$Q$3:$Q$1212,"A046",Archivio!$K$3:$K$1212,"CS10")</f>
        <v>1</v>
      </c>
      <c r="CR3" s="31">
        <f>COUNTIFS(Archivio!$C$3:$C$1212,"AN",Archivio!$O$3:$O$1212,"SS",Archivio!$P$3:$P$1212,"NORMALE",Archivio!$Q$3:$Q$1212,"A046",Archivio!$K$3:$K$1212,"CS11")</f>
        <v>0</v>
      </c>
      <c r="CS3" s="32">
        <f>COUNTIFS(Archivio!$C$3:$C$1212,"AN",Archivio!$O$3:$O$1212,"SS",Archivio!$P$3:$P$1212,"NORMALE",Archivio!$Q$3:$Q$1212,"A046",Archivio!$K$3:$K$1212,"RP03")</f>
        <v>0</v>
      </c>
      <c r="CT3" s="30">
        <f>COUNTIFS(Archivio!$C$3:$C$1212,"AN",Archivio!$O$3:$O$1212,"SS",Archivio!$P$3:$P$1212,"NORMALE",Archivio!$Q$3:$Q$1212,"A047",Archivio!$K$3:$K$1212,"CS01")</f>
        <v>0</v>
      </c>
      <c r="CU3" s="31">
        <f>COUNTIFS(Archivio!$C$3:$C$1212,"AN",Archivio!$O$3:$O$1212,"SS",Archivio!$P$3:$P$1212,"NORMALE",Archivio!$Q$3:$Q$1212,"A047",Archivio!$K$3:$K$1212,"CS10")</f>
        <v>1</v>
      </c>
      <c r="CV3" s="31">
        <f>COUNTIFS(Archivio!$C$3:$C$1212,"AN",Archivio!$O$3:$O$1212,"SS",Archivio!$P$3:$P$1212,"NORMALE",Archivio!$Q$3:$Q$1212,"A047",Archivio!$K$3:$K$1212,"CS11")</f>
        <v>0</v>
      </c>
      <c r="CW3" s="33">
        <f>COUNTIFS(Archivio!$C$3:$C$1212,"AN",Archivio!$O$3:$O$1212,"SS",Archivio!$P$3:$P$1212,"NORMALE",Archivio!$Q$3:$Q$1212,"A047",Archivio!$K$3:$K$1212,"RP03")</f>
        <v>0</v>
      </c>
      <c r="CX3" s="65">
        <f>COUNTIFS(Archivio!$C$3:$C$1212,"AN",Archivio!$O$3:$O$1212,"SS",Archivio!$P$3:$P$1212,"NORMALE",Archivio!$Q$3:$Q$1212,"A048",Archivio!$K$3:$K$1212,"CS01")</f>
        <v>2</v>
      </c>
      <c r="CY3" s="31">
        <f>COUNTIFS(Archivio!$C$3:$C$1212,"AN",Archivio!$O$3:$O$1212,"SS",Archivio!$P$3:$P$1212,"NORMALE",Archivio!$Q$3:$Q$1212,"A048",Archivio!$K$3:$K$1212,"CS10")</f>
        <v>5</v>
      </c>
      <c r="CZ3" s="31">
        <f>COUNTIFS(Archivio!$C$3:$C$1212,"AN",Archivio!$O$3:$O$1212,"SS",Archivio!$P$3:$P$1212,"NORMALE",Archivio!$Q$3:$Q$1212,"A048",Archivio!$K$3:$K$1212,"CS11")</f>
        <v>0</v>
      </c>
      <c r="DA3" s="32">
        <f>COUNTIFS(Archivio!$C$3:$C$1212,"AN",Archivio!$O$3:$O$1212,"SS",Archivio!$P$3:$P$1212,"NORMALE",Archivio!$Q$3:$Q$1212,"A048",Archivio!$K$3:$K$1212,"RP03")</f>
        <v>1</v>
      </c>
      <c r="DB3" s="30">
        <f>COUNTIFS(Archivio!$C$3:$C$1212,"AN",Archivio!$O$3:$O$1212,"SS",Archivio!$P$3:$P$1212,"NORMALE",Archivio!$Q$3:$Q$1212,"A050",Archivio!$K$3:$K$1212,"CS01")</f>
        <v>0</v>
      </c>
      <c r="DC3" s="31">
        <f>COUNTIFS(Archivio!$C$3:$C$1212,"AN",Archivio!$O$3:$O$1212,"SS",Archivio!$P$3:$P$1212,"NORMALE",Archivio!$Q$3:$Q$1212,"A050",Archivio!$K$3:$K$1212,"CS10")</f>
        <v>3</v>
      </c>
      <c r="DD3" s="31">
        <f>COUNTIFS(Archivio!$C$3:$C$1212,"AN",Archivio!$O$3:$O$1212,"SS",Archivio!$P$3:$P$1212,"NORMALE",Archivio!$Q$3:$Q$1212,"A050",Archivio!$K$3:$K$1212,"CS11")</f>
        <v>0</v>
      </c>
      <c r="DE3" s="33">
        <f>COUNTIFS(Archivio!$C$3:$C$1212,"AN",Archivio!$O$3:$O$1212,"SS",Archivio!$P$3:$P$1212,"NORMALE",Archivio!$Q$3:$Q$1212,"A050",Archivio!$K$3:$K$1212,"RP03")</f>
        <v>0</v>
      </c>
      <c r="DF3" s="65">
        <f>COUNTIFS(Archivio!$C$3:$C$1212,"AN",Archivio!$O$3:$O$1212,"SS",Archivio!$P$3:$P$1212,"NORMALE",Archivio!$Q$3:$Q$1212,"A051",Archivio!$K$3:$K$1212,"CS01")</f>
        <v>0</v>
      </c>
      <c r="DG3" s="31">
        <f>COUNTIFS(Archivio!$C$3:$C$1212,"AN",Archivio!$O$3:$O$1212,"SS",Archivio!$P$3:$P$1212,"NORMALE",Archivio!$Q$3:$Q$1212,"A051",Archivio!$K$3:$K$1212,"CS10")</f>
        <v>2</v>
      </c>
      <c r="DH3" s="31">
        <f>COUNTIFS(Archivio!$C$3:$C$1212,"AN",Archivio!$O$3:$O$1212,"SS",Archivio!$P$3:$P$1212,"NORMALE",Archivio!$Q$3:$Q$1212,"A051",Archivio!$K$3:$K$1212,"CS11")</f>
        <v>0</v>
      </c>
      <c r="DI3" s="32">
        <f>COUNTIFS(Archivio!$C$3:$C$1212,"AN",Archivio!$O$3:$O$1212,"SS",Archivio!$P$3:$P$1212,"NORMALE",Archivio!$Q$3:$Q$1212,"A051",Archivio!$K$3:$K$1212,"RP03")</f>
        <v>0</v>
      </c>
      <c r="DJ3" s="30">
        <f>COUNTIFS(Archivio!$C$3:$C$1212,"AN",Archivio!$O$3:$O$1212,"SS",Archivio!$P$3:$P$1212,"NORMALE",Archivio!$Q$3:$Q$1212,"A054",Archivio!$K$3:$K$1212,"CS01")</f>
        <v>0</v>
      </c>
      <c r="DK3" s="31">
        <f>COUNTIFS(Archivio!$C$3:$C$1212,"AN",Archivio!$O$3:$O$1212,"SS",Archivio!$P$3:$P$1212,"NORMALE",Archivio!$Q$3:$Q$1212,"A054",Archivio!$K$3:$K$1212,"CS10")</f>
        <v>0</v>
      </c>
      <c r="DL3" s="31">
        <f>COUNTIFS(Archivio!$C$3:$C$1212,"AN",Archivio!$O$3:$O$1212,"SS",Archivio!$P$3:$P$1212,"NORMALE",Archivio!$Q$3:$Q$1212,"A054",Archivio!$K$3:$K$1212,"CS11")</f>
        <v>0</v>
      </c>
      <c r="DM3" s="33">
        <f>COUNTIFS(Archivio!$C$3:$C$1212,"AN",Archivio!$O$3:$O$1212,"SS",Archivio!$P$3:$P$1212,"NORMALE",Archivio!$Q$3:$Q$1212,"A054",Archivio!$K$3:$K$1212,"RP03")</f>
        <v>0</v>
      </c>
      <c r="DN3" s="65">
        <f>COUNTIFS(Archivio!$C$3:$C$1212,"AN",Archivio!$O$3:$O$1212,"SS",Archivio!$P$3:$P$1212,"NORMALE",Archivio!$Q$3:$Q$1212,"A066",Archivio!$K$3:$K$1212,"CS01")</f>
        <v>1</v>
      </c>
      <c r="DO3" s="31">
        <f>COUNTIFS(Archivio!$C$3:$C$1212,"AN",Archivio!$O$3:$O$1212,"SS",Archivio!$P$3:$P$1212,"NORMALE",Archivio!$Q$3:$Q$1212,"A066",Archivio!$K$3:$K$1212,"CS10")</f>
        <v>0</v>
      </c>
      <c r="DP3" s="31">
        <f>COUNTIFS(Archivio!$C$3:$C$1212,"AN",Archivio!$O$3:$O$1212,"SS",Archivio!$P$3:$P$1212,"NORMALE",Archivio!$Q$3:$Q$1212,"A066",Archivio!$K$3:$K$1212,"CS11")</f>
        <v>0</v>
      </c>
      <c r="DQ3" s="32">
        <f>COUNTIFS(Archivio!$C$3:$C$1212,"AN",Archivio!$O$3:$O$1212,"SS",Archivio!$P$3:$P$1212,"NORMALE",Archivio!$Q$3:$Q$1212,"A066",Archivio!$K$3:$K$1212,"RP03")</f>
        <v>0</v>
      </c>
      <c r="DR3" s="30">
        <f>COUNTIFS(Archivio!$C$3:$C$1212,"AN",Archivio!$O$3:$O$1212,"SS",Archivio!$P$3:$P$1212,"NORMALE",Archivio!$Q$3:$Q$1212,"A072",Archivio!$K$3:$K$1212,"CS01")</f>
        <v>0</v>
      </c>
      <c r="DS3" s="31">
        <f>COUNTIFS(Archivio!$C$3:$C$1212,"AN",Archivio!$O$3:$O$1212,"SS",Archivio!$P$3:$P$1212,"NORMALE",Archivio!$Q$3:$Q$1212,"A072",Archivio!$K$3:$K$1212,"CS10")</f>
        <v>0</v>
      </c>
      <c r="DT3" s="31">
        <f>COUNTIFS(Archivio!$C$3:$C$1212,"AN",Archivio!$O$3:$O$1212,"SS",Archivio!$P$3:$P$1212,"NORMALE",Archivio!$Q$3:$Q$1212,"A072",Archivio!$K$3:$K$1212,"CS11")</f>
        <v>0</v>
      </c>
      <c r="DU3" s="33">
        <f>COUNTIFS(Archivio!$C$3:$C$1212,"AN",Archivio!$O$3:$O$1212,"SS",Archivio!$P$3:$P$1212,"NORMALE",Archivio!$Q$3:$Q$1212,"A072",Archivio!$K$3:$K$1212,"RP03")</f>
        <v>0</v>
      </c>
      <c r="DV3" s="65">
        <f>COUNTIFS(Archivio!$C$3:$C$1212,"AN",Archivio!$O$3:$O$1212,"SS",Archivio!$P$3:$P$1212,"NORMALE",Archivio!$Q$3:$Q$1212,"AA24",Archivio!$K$3:$K$1212,"CS01")</f>
        <v>2</v>
      </c>
      <c r="DW3" s="31">
        <f>COUNTIFS(Archivio!$C$3:$C$1212,"AN",Archivio!$O$3:$O$1212,"SS",Archivio!$P$3:$P$1212,"NORMALE",Archivio!$Q$3:$Q$1212,"AA24",Archivio!$K$3:$K$1212,"CS10")</f>
        <v>2</v>
      </c>
      <c r="DX3" s="31">
        <f>COUNTIFS(Archivio!$C$3:$C$1212,"AN",Archivio!$O$3:$O$1212,"SS",Archivio!$P$3:$P$1212,"NORMALE",Archivio!$Q$3:$Q$1212,"AA24",Archivio!$K$3:$K$1212,"CS11")</f>
        <v>0</v>
      </c>
      <c r="DY3" s="32">
        <f>COUNTIFS(Archivio!$C$3:$C$1212,"AN",Archivio!$O$3:$O$1212,"SS",Archivio!$P$3:$P$1212,"NORMALE",Archivio!$Q$3:$Q$1212,"AA24",Archivio!$K$3:$K$1212,"RP03")</f>
        <v>0</v>
      </c>
      <c r="DZ3" s="30">
        <f>COUNTIFS(Archivio!$C$3:$C$1212,"AN",Archivio!$O$3:$O$1212,"SS",Archivio!$P$3:$P$1212,"NORMALE",Archivio!$Q$3:$Q$1212,"AB24",Archivio!$K$3:$K$1212,"CS01")</f>
        <v>8</v>
      </c>
      <c r="EA3" s="31">
        <f>COUNTIFS(Archivio!$C$3:$C$1212,"AN",Archivio!$O$3:$O$1212,"SS",Archivio!$P$3:$P$1212,"NORMALE",Archivio!$Q$3:$Q$1212,"AB24",Archivio!$K$3:$K$1212,"CS10")</f>
        <v>7</v>
      </c>
      <c r="EB3" s="31">
        <f>COUNTIFS(Archivio!$C$3:$C$1212,"AN",Archivio!$O$3:$O$1212,"SS",Archivio!$P$3:$P$1212,"NORMALE",Archivio!$Q$3:$Q$1212,"AB24",Archivio!$K$3:$K$1212,"CS11")</f>
        <v>0</v>
      </c>
      <c r="EC3" s="33">
        <f>COUNTIFS(Archivio!$C$3:$C$1212,"AN",Archivio!$O$3:$O$1212,"SS",Archivio!$P$3:$P$1212,"NORMALE",Archivio!$Q$3:$Q$1212,"AB24",Archivio!$K$3:$K$1212,"RP03")</f>
        <v>0</v>
      </c>
      <c r="ED3" s="65">
        <f>COUNTIFS(Archivio!$C$3:$C$1212,"AN",Archivio!$O$3:$O$1212,"SS",Archivio!$P$3:$P$1212,"NORMALE",Archivio!$Q$3:$Q$1212,"AD24",Archivio!$K$3:$K$1212,"CS01")</f>
        <v>0</v>
      </c>
      <c r="EE3" s="31">
        <f>COUNTIFS(Archivio!$C$3:$C$1212,"AN",Archivio!$O$3:$O$1212,"SS",Archivio!$P$3:$P$1212,"NORMALE",Archivio!$Q$3:$Q$1212,"AD24",Archivio!$K$3:$K$1212,"CS10")</f>
        <v>1</v>
      </c>
      <c r="EF3" s="31">
        <f>COUNTIFS(Archivio!$C$3:$C$1212,"AN",Archivio!$O$3:$O$1212,"SS",Archivio!$P$3:$P$1212,"NORMALE",Archivio!$Q$3:$Q$1212,"AD24",Archivio!$K$3:$K$1212,"CS11")</f>
        <v>0</v>
      </c>
      <c r="EG3" s="32">
        <f>COUNTIFS(Archivio!$C$3:$C$1212,"AN",Archivio!$O$3:$O$1212,"SS",Archivio!$P$3:$P$1212,"NORMALE",Archivio!$Q$3:$Q$1212,"AD24",Archivio!$K$3:$K$1212,"RP03")</f>
        <v>0</v>
      </c>
      <c r="EH3" s="30">
        <f>COUNTIFS(Archivio!$C$3:$C$1212,"AN",Archivio!$O$3:$O$1212,"SS",Archivio!$P$3:$P$1212,"NORMALE",Archivio!$Q$3:$Q$1212,"B003",Archivio!$K$3:$K$1212,"CS01")</f>
        <v>0</v>
      </c>
      <c r="EI3" s="31">
        <f>COUNTIFS(Archivio!$C$3:$C$1212,"AN",Archivio!$O$3:$O$1212,"SS",Archivio!$P$3:$P$1212,"NORMALE",Archivio!$Q$3:$Q$1212,"B003",Archivio!$K$3:$K$1212,"CS10")</f>
        <v>1</v>
      </c>
      <c r="EJ3" s="31">
        <f>COUNTIFS(Archivio!$C$3:$C$1212,"AN",Archivio!$O$3:$O$1212,"SS",Archivio!$P$3:$P$1212,"NORMALE",Archivio!$Q$3:$Q$1212,"B003",Archivio!$K$3:$K$1212,"CS11")</f>
        <v>0</v>
      </c>
      <c r="EK3" s="33">
        <f>COUNTIFS(Archivio!$C$3:$C$1212,"AN",Archivio!$O$3:$O$1212,"SS",Archivio!$P$3:$P$1212,"NORMALE",Archivio!$Q$3:$Q$1212,"B003",Archivio!$K$3:$K$1212,"RP03")</f>
        <v>0</v>
      </c>
      <c r="EL3" s="65">
        <f>COUNTIFS(Archivio!$C$3:$C$1212,"AN",Archivio!$O$3:$O$1212,"SS",Archivio!$P$3:$P$1212,"NORMALE",Archivio!$Q$3:$Q$1212,"B006",Archivio!$K$3:$K$1212,"CS01")</f>
        <v>0</v>
      </c>
      <c r="EM3" s="31">
        <f>COUNTIFS(Archivio!$C$3:$C$1212,"AN",Archivio!$O$3:$O$1212,"SS",Archivio!$P$3:$P$1212,"NORMALE",Archivio!$Q$3:$Q$1212,"B006",Archivio!$K$3:$K$1212,"CS10")</f>
        <v>0</v>
      </c>
      <c r="EN3" s="31">
        <f>COUNTIFS(Archivio!$C$3:$C$1212,"AN",Archivio!$O$3:$O$1212,"SS",Archivio!$P$3:$P$1212,"NORMALE",Archivio!$Q$3:$Q$1212,"B006",Archivio!$K$3:$K$1212,"CS11")</f>
        <v>0</v>
      </c>
      <c r="EO3" s="32">
        <f>COUNTIFS(Archivio!$C$3:$C$1212,"AN",Archivio!$O$3:$O$1212,"SS",Archivio!$P$3:$P$1212,"NORMALE",Archivio!$Q$3:$Q$1212,"B006",Archivio!$K$3:$K$1212,"RP03")</f>
        <v>0</v>
      </c>
      <c r="EP3" s="30">
        <f>COUNTIFS(Archivio!$C$3:$C$1212,"AN",Archivio!$O$3:$O$1212,"SS",Archivio!$P$3:$P$1212,"NORMALE",Archivio!$Q$3:$Q$1212,"B011",Archivio!$K$3:$K$1212,"CS01")</f>
        <v>0</v>
      </c>
      <c r="EQ3" s="31">
        <f>COUNTIFS(Archivio!$C$3:$C$1212,"AN",Archivio!$O$3:$O$1212,"SS",Archivio!$P$3:$P$1212,"NORMALE",Archivio!$Q$3:$Q$1212,"B011",Archivio!$K$3:$K$1212,"CS10")</f>
        <v>1</v>
      </c>
      <c r="ER3" s="31">
        <f>COUNTIFS(Archivio!$C$3:$C$1212,"AN",Archivio!$O$3:$O$1212,"SS",Archivio!$P$3:$P$1212,"NORMALE",Archivio!$Q$3:$Q$1212,"B011",Archivio!$K$3:$K$1212,"CS11")</f>
        <v>0</v>
      </c>
      <c r="ES3" s="33">
        <f>COUNTIFS(Archivio!$C$3:$C$1212,"AN",Archivio!$O$3:$O$1212,"SS",Archivio!$P$3:$P$1212,"NORMALE",Archivio!$Q$3:$Q$1212,"B011",Archivio!$K$3:$K$1212,"RP03")</f>
        <v>0</v>
      </c>
      <c r="ET3" s="65">
        <f>COUNTIFS(Archivio!$C$3:$C$1212,"AN",Archivio!$O$3:$O$1212,"SS",Archivio!$P$3:$P$1212,"NORMALE",Archivio!$Q$3:$Q$1212,"B012",Archivio!$K$3:$K$1212,"CS01")</f>
        <v>0</v>
      </c>
      <c r="EU3" s="31">
        <f>COUNTIFS(Archivio!$C$3:$C$1212,"AN",Archivio!$O$3:$O$1212,"SS",Archivio!$P$3:$P$1212,"NORMALE",Archivio!$Q$3:$Q$1212,"B012",Archivio!$K$3:$K$1212,"CS10")</f>
        <v>0</v>
      </c>
      <c r="EV3" s="31">
        <f>COUNTIFS(Archivio!$C$3:$C$1212,"AN",Archivio!$O$3:$O$1212,"SS",Archivio!$P$3:$P$1212,"NORMALE",Archivio!$Q$3:$Q$1212,"B012",Archivio!$K$3:$K$1212,"CS11")</f>
        <v>0</v>
      </c>
      <c r="EW3" s="32">
        <f>COUNTIFS(Archivio!$C$3:$C$1212,"AN",Archivio!$O$3:$O$1212,"SS",Archivio!$P$3:$P$1212,"NORMALE",Archivio!$Q$3:$Q$1212,"B012",Archivio!$K$3:$K$1212,"RP03")</f>
        <v>0</v>
      </c>
      <c r="EX3" s="30">
        <f>COUNTIFS(Archivio!$C$3:$C$1212,"AN",Archivio!$O$3:$O$1212,"SS",Archivio!$P$3:$P$1212,"NORMALE",Archivio!$Q$3:$Q$1212,"B015",Archivio!$K$3:$K$1212,"CS01")</f>
        <v>0</v>
      </c>
      <c r="EY3" s="31">
        <f>COUNTIFS(Archivio!$C$3:$C$1212,"AN",Archivio!$O$3:$O$1212,"SS",Archivio!$P$3:$P$1212,"NORMALE",Archivio!$Q$3:$Q$1212,"B015",Archivio!$K$3:$K$1212,"CS10")</f>
        <v>1</v>
      </c>
      <c r="EZ3" s="31">
        <f>COUNTIFS(Archivio!$C$3:$C$1212,"AN",Archivio!$O$3:$O$1212,"SS",Archivio!$P$3:$P$1212,"NORMALE",Archivio!$Q$3:$Q$1212,"B015",Archivio!$K$3:$K$1212,"CS11")</f>
        <v>0</v>
      </c>
      <c r="FA3" s="33">
        <f>COUNTIFS(Archivio!$C$3:$C$1212,"AN",Archivio!$O$3:$O$1212,"SS",Archivio!$P$3:$P$1212,"NORMALE",Archivio!$Q$3:$Q$1212,"B015",Archivio!$K$3:$K$1212,"RP03")</f>
        <v>0</v>
      </c>
      <c r="FB3" s="65">
        <f>COUNTIFS(Archivio!$C$3:$C$1212,"AN",Archivio!$O$3:$O$1212,"SS",Archivio!$P$3:$P$1212,"NORMALE",Archivio!$Q$3:$Q$1212,"B016",Archivio!$K$3:$K$1212,"CS01")</f>
        <v>0</v>
      </c>
      <c r="FC3" s="31">
        <f>COUNTIFS(Archivio!$C$3:$C$1212,"AN",Archivio!$O$3:$O$1212,"SS",Archivio!$P$3:$P$1212,"NORMALE",Archivio!$Q$3:$Q$1212,"B016",Archivio!$K$3:$K$1212,"CS10")</f>
        <v>0</v>
      </c>
      <c r="FD3" s="31">
        <f>COUNTIFS(Archivio!$C$3:$C$1212,"AN",Archivio!$O$3:$O$1212,"SS",Archivio!$P$3:$P$1212,"NORMALE",Archivio!$Q$3:$Q$1212,"B016",Archivio!$K$3:$K$1212,"CS11")</f>
        <v>0</v>
      </c>
      <c r="FE3" s="32">
        <f>COUNTIFS(Archivio!$C$3:$C$1212,"AN",Archivio!$O$3:$O$1212,"SS",Archivio!$P$3:$P$1212,"NORMALE",Archivio!$Q$3:$Q$1212,"B016",Archivio!$K$3:$K$1212,"RP03")</f>
        <v>0</v>
      </c>
      <c r="FF3" s="30">
        <f>COUNTIFS(Archivio!$C$3:$C$1212,"AN",Archivio!$O$3:$O$1212,"SS",Archivio!$P$3:$P$1212,"NORMALE",Archivio!$Q$3:$Q$1212,"B017",Archivio!$K$3:$K$1212,"CS01")</f>
        <v>0</v>
      </c>
      <c r="FG3" s="31">
        <f>COUNTIFS(Archivio!$C$3:$C$1212,"AN",Archivio!$O$3:$O$1212,"SS",Archivio!$P$3:$P$1212,"NORMALE",Archivio!$Q$3:$Q$1212,"B017",Archivio!$K$3:$K$1212,"CS10")</f>
        <v>0</v>
      </c>
      <c r="FH3" s="31">
        <f>COUNTIFS(Archivio!$C$3:$C$1212,"AN",Archivio!$O$3:$O$1212,"SS",Archivio!$P$3:$P$1212,"NORMALE",Archivio!$Q$3:$Q$1212,"B017",Archivio!$K$3:$K$1212,"CS11")</f>
        <v>0</v>
      </c>
      <c r="FI3" s="33">
        <f>COUNTIFS(Archivio!$C$3:$C$1212,"AN",Archivio!$O$3:$O$1212,"SS",Archivio!$P$3:$P$1212,"NORMALE",Archivio!$Q$3:$Q$1212,"B017",Archivio!$K$3:$K$1212,"RP03")</f>
        <v>0</v>
      </c>
      <c r="FJ3" s="65">
        <f>COUNTIFS(Archivio!$C$3:$C$1212,"AN",Archivio!$O$3:$O$1212,"SS",Archivio!$P$3:$P$1212,"NORMALE",Archivio!$Q$3:$Q$1212,"B018",Archivio!$K$3:$K$1212,"CS01")</f>
        <v>0</v>
      </c>
      <c r="FK3" s="31">
        <f>COUNTIFS(Archivio!$C$3:$C$1212,"AN",Archivio!$O$3:$O$1212,"SS",Archivio!$P$3:$P$1212,"NORMALE",Archivio!$Q$3:$Q$1212,"B018",Archivio!$K$3:$K$1212,"CS10")</f>
        <v>0</v>
      </c>
      <c r="FL3" s="31">
        <f>COUNTIFS(Archivio!$C$3:$C$1212,"AN",Archivio!$O$3:$O$1212,"SS",Archivio!$P$3:$P$1212,"NORMALE",Archivio!$Q$3:$Q$1212,"B018",Archivio!$K$3:$K$1212,"CS11")</f>
        <v>0</v>
      </c>
      <c r="FM3" s="32">
        <f>COUNTIFS(Archivio!$C$3:$C$1212,"AN",Archivio!$O$3:$O$1212,"SS",Archivio!$P$3:$P$1212,"NORMALE",Archivio!$Q$3:$Q$1212,"B018",Archivio!$K$3:$K$1212,"RP03")</f>
        <v>0</v>
      </c>
      <c r="FN3" s="30">
        <f>COUNTIFS(Archivio!$C$3:$C$1212,"AN",Archivio!$O$3:$O$1212,"SS",Archivio!$P$3:$P$1212,"NORMALE",Archivio!$Q$3:$Q$1212,"B020",Archivio!$K$3:$K$1212,"CS01")</f>
        <v>0</v>
      </c>
      <c r="FO3" s="31">
        <f>COUNTIFS(Archivio!$C$3:$C$1212,"AN",Archivio!$O$3:$O$1212,"SS",Archivio!$P$3:$P$1212,"NORMALE",Archivio!$Q$3:$Q$1212,"B020",Archivio!$K$3:$K$1212,"CS10")</f>
        <v>0</v>
      </c>
      <c r="FP3" s="31">
        <f>COUNTIFS(Archivio!$C$3:$C$1212,"AN",Archivio!$O$3:$O$1212,"SS",Archivio!$P$3:$P$1212,"NORMALE",Archivio!$Q$3:$Q$1212,"B020",Archivio!$K$3:$K$1212,"CS11")</f>
        <v>0</v>
      </c>
      <c r="FQ3" s="33">
        <f>COUNTIFS(Archivio!$C$3:$C$1212,"AN",Archivio!$O$3:$O$1212,"SS",Archivio!$P$3:$P$1212,"NORMALE",Archivio!$Q$3:$Q$1212,"B020",Archivio!$K$3:$K$1212,"RP03")</f>
        <v>0</v>
      </c>
      <c r="FR3" s="65">
        <f>COUNTIFS(Archivio!$C$3:$C$1212,"AN",Archivio!$O$3:$O$1212,"SS",Archivio!$P$3:$P$1212,"NORMALE",Archivio!$Q$3:$Q$1212,"B021",Archivio!$K$3:$K$1212,"CS01")</f>
        <v>0</v>
      </c>
      <c r="FS3" s="31">
        <f>COUNTIFS(Archivio!$C$3:$C$1212,"AN",Archivio!$O$3:$O$1212,"SS",Archivio!$P$3:$P$1212,"NORMALE",Archivio!$Q$3:$Q$1212,"B021",Archivio!$K$3:$K$1212,"CS10")</f>
        <v>1</v>
      </c>
      <c r="FT3" s="31">
        <f>COUNTIFS(Archivio!$C$3:$C$1212,"AN",Archivio!$O$3:$O$1212,"SS",Archivio!$P$3:$P$1212,"NORMALE",Archivio!$Q$3:$Q$1212,"B021",Archivio!$K$3:$K$1212,"CS11")</f>
        <v>0</v>
      </c>
      <c r="FU3" s="32">
        <f>COUNTIFS(Archivio!$C$3:$C$1212,"AN",Archivio!$O$3:$O$1212,"SS",Archivio!$P$3:$P$1212,"NORMALE",Archivio!$Q$3:$Q$1212,"B021",Archivio!$K$3:$K$1212,"RP03")</f>
        <v>0</v>
      </c>
      <c r="FV3" s="30">
        <f>COUNTIFS(Archivio!$C$3:$C$1212,"AN",Archivio!$O$3:$O$1212,"SS",Archivio!$P$3:$P$1212,"NORMALE",Archivio!$Q$3:$Q$1212,"B026",Archivio!$K$3:$K$1212,"CS01")</f>
        <v>0</v>
      </c>
      <c r="FW3" s="31">
        <f>COUNTIFS(Archivio!$C$3:$C$1212,"AN",Archivio!$O$3:$O$1212,"SS",Archivio!$P$3:$P$1212,"NORMALE",Archivio!$Q$3:$Q$1212,"B026",Archivio!$K$3:$K$1212,"CS10")</f>
        <v>0</v>
      </c>
      <c r="FX3" s="31">
        <f>COUNTIFS(Archivio!$C$3:$C$1212,"AN",Archivio!$O$3:$O$1212,"SS",Archivio!$P$3:$P$1212,"NORMALE",Archivio!$Q$3:$Q$1212,"B026",Archivio!$K$3:$K$1212,"CS11")</f>
        <v>0</v>
      </c>
      <c r="FY3" s="33">
        <f>COUNTIFS(Archivio!$C$3:$C$1212,"AN",Archivio!$O$3:$O$1212,"SS",Archivio!$P$3:$P$1212,"NORMALE",Archivio!$Q$3:$Q$1212,"B026",Archivio!$K$3:$K$1212,"RP03")</f>
        <v>0</v>
      </c>
      <c r="FZ3" s="65">
        <f>COUNTIFS(Archivio!$C$3:$C$1212,"AN",Archivio!$O$3:$O$1212,"SS",Archivio!$P$3:$P$1212,"NORMALE",Archivio!$Q$3:$Q$1212,"BB02",Archivio!$K$3:$K$1212,"CS01")</f>
        <v>0</v>
      </c>
      <c r="GA3" s="31">
        <f>COUNTIFS(Archivio!$C$3:$C$1212,"AN",Archivio!$O$3:$O$1212,"SS",Archivio!$P$3:$P$1212,"NORMALE",Archivio!$Q$3:$Q$1212,"BB02",Archivio!$K$3:$K$1212,"CS10")</f>
        <v>0</v>
      </c>
      <c r="GB3" s="31">
        <f>COUNTIFS(Archivio!$C$3:$C$1212,"AN",Archivio!$O$3:$O$1212,"SS",Archivio!$P$3:$P$1212,"NORMALE",Archivio!$Q$3:$Q$1212,"BB02",Archivio!$K$3:$K$1212,"CS11")</f>
        <v>0</v>
      </c>
      <c r="GC3" s="32">
        <f>COUNTIFS(Archivio!$C$3:$C$1212,"AN",Archivio!$O$3:$O$1212,"SS",Archivio!$P$3:$P$1212,"NORMALE",Archivio!$Q$3:$Q$1212,"BB02",Archivio!$K$3:$K$1212,"RP03")</f>
        <v>0</v>
      </c>
      <c r="GD3" s="30">
        <f>COUNTIFS(Archivio!$C$3:$C$1212,"AN",Archivio!$O$3:$O$1212,"SS",Archivio!$P$3:$P$1212,"NORMALE",Archivio!$Q$3:$Q$1212,"BC02",Archivio!$K$3:$K$1212,"CS01")</f>
        <v>0</v>
      </c>
      <c r="GE3" s="31">
        <f>COUNTIFS(Archivio!$C$3:$C$1212,"AN",Archivio!$O$3:$O$1212,"SS",Archivio!$P$3:$P$1212,"NORMALE",Archivio!$Q$3:$Q$1212,"BC02",Archivio!$K$3:$K$1212,"CS10")</f>
        <v>0</v>
      </c>
      <c r="GF3" s="31">
        <f>COUNTIFS(Archivio!$C$3:$C$1212,"AN",Archivio!$O$3:$O$1212,"SS",Archivio!$P$3:$P$1212,"NORMALE",Archivio!$Q$3:$Q$1212,"BC02",Archivio!$K$3:$K$1212,"CS11")</f>
        <v>0</v>
      </c>
      <c r="GG3" s="33">
        <f>COUNTIFS(Archivio!$C$3:$C$1212,"AN",Archivio!$O$3:$O$1212,"SS",Archivio!$P$3:$P$1212,"NORMALE",Archivio!$Q$3:$Q$1212,"BC02",Archivio!$K$3:$K$1212,"RP03")</f>
        <v>0</v>
      </c>
      <c r="GH3" s="65">
        <f>COUNTIFS(Archivio!$C$3:$C$1212,"AN",Archivio!$O$3:$O$1212,"SS",Archivio!$P$3:$P$1212,"SOSTEGNO",Archivio!$Q$3:$Q$1212,"A012",Archivio!$K$3:$K$1212,"CS01")</f>
        <v>0</v>
      </c>
      <c r="GI3" s="31">
        <f>COUNTIFS(Archivio!$C$3:$C$1212,"AN",Archivio!$O$3:$O$1212,"SS",Archivio!$P$3:$P$1212,"SOSTEGNO",Archivio!$Q$3:$Q$1212,"A012",Archivio!$K$3:$K$1212,"CS10")</f>
        <v>0</v>
      </c>
      <c r="GJ3" s="31">
        <f>COUNTIFS(Archivio!$C$3:$C$1212,"AN",Archivio!$O$3:$O$1212,"SS",Archivio!$P$3:$P$1212,"SOSTEGNO",Archivio!$Q$3:$Q$1212,"A012",Archivio!$K$3:$K$1212,"CS11")</f>
        <v>0</v>
      </c>
      <c r="GK3" s="32">
        <f>COUNTIFS(Archivio!$C$3:$C$1212,"AN",Archivio!$O$3:$O$1212,"SS",Archivio!$P$3:$P$1212,"SOSTEGNO",Archivio!$Q$3:$Q$1212,"A012",Archivio!$K$3:$K$1212,"RP03")</f>
        <v>0</v>
      </c>
      <c r="GL3" s="30">
        <f>COUNTIFS(Archivio!$C$3:$C$1212,"AN",Archivio!$O$3:$O$1212,"SS",Archivio!$P$3:$P$1212,"SOSTEGNO",Archivio!$Q$3:$Q$1212,"A017",Archivio!$K$3:$K$1212,"CS01")</f>
        <v>0</v>
      </c>
      <c r="GM3" s="31">
        <f>COUNTIFS(Archivio!$C$3:$C$1212,"AN",Archivio!$O$3:$O$1212,"SS",Archivio!$P$3:$P$1212,"SOSTEGNO",Archivio!$Q$3:$Q$1212,"A017",Archivio!$K$3:$K$1212,"CS10")</f>
        <v>0</v>
      </c>
      <c r="GN3" s="31">
        <f>COUNTIFS(Archivio!$C$3:$C$1212,"AN",Archivio!$O$3:$O$1212,"SS",Archivio!$P$3:$P$1212,"SOSTEGNO",Archivio!$Q$3:$Q$1212,"A017",Archivio!$K$3:$K$1212,"CS11")</f>
        <v>0</v>
      </c>
      <c r="GO3" s="33">
        <f>COUNTIFS(Archivio!$C$3:$C$1212,"AN",Archivio!$O$3:$O$1212,"SS",Archivio!$P$3:$P$1212,"SOSTEGNO",Archivio!$Q$3:$Q$1212,"A017",Archivio!$K$3:$K$1212,"RP03")</f>
        <v>0</v>
      </c>
      <c r="GP3" s="65">
        <f>COUNTIFS(Archivio!$C$3:$C$1212,"AN",Archivio!$O$3:$O$1212,"SS",Archivio!$P$3:$P$1212,"SOSTEGNO",Archivio!$Q$3:$Q$1212,"A029",Archivio!$K$3:$K$1212,"CS01")</f>
        <v>0</v>
      </c>
      <c r="GQ3" s="31">
        <f>COUNTIFS(Archivio!$C$3:$C$1212,"AN",Archivio!$O$3:$O$1212,"SS",Archivio!$P$3:$P$1212,"SOSTEGNO",Archivio!$Q$3:$Q$1212,"A029",Archivio!$K$3:$K$1212,"CS10")</f>
        <v>0</v>
      </c>
      <c r="GR3" s="31">
        <f>COUNTIFS(Archivio!$C$3:$C$1212,"AN",Archivio!$O$3:$O$1212,"SS",Archivio!$P$3:$P$1212,"SOSTEGNO",Archivio!$Q$3:$Q$1212,"A029",Archivio!$K$3:$K$1212,"CS11")</f>
        <v>0</v>
      </c>
      <c r="GS3" s="32">
        <f>COUNTIFS(Archivio!$C$3:$C$1212,"AN",Archivio!$O$3:$O$1212,"SS",Archivio!$P$3:$P$1212,"SOSTEGNO",Archivio!$Q$3:$Q$1212,"A029",Archivio!$K$3:$K$1212,"RP03")</f>
        <v>0</v>
      </c>
      <c r="GT3" s="30">
        <f>COUNTIFS(Archivio!$C$3:$C$1212,"AN",Archivio!$O$3:$O$1212,"SS",Archivio!$P$3:$P$1212,"SOSTEGNO",Archivio!$Q$3:$Q$1212,"A046",Archivio!$K$3:$K$1212,"CS01")</f>
        <v>0</v>
      </c>
      <c r="GU3" s="31">
        <f>COUNTIFS(Archivio!$C$3:$C$1212,"AN",Archivio!$O$3:$O$1212,"SS",Archivio!$P$3:$P$1212,"SOSTEGNO",Archivio!$Q$3:$Q$1212,"A046",Archivio!$K$3:$K$1212,"CS10")</f>
        <v>0</v>
      </c>
      <c r="GV3" s="31">
        <f>COUNTIFS(Archivio!$C$3:$C$1212,"AN",Archivio!$O$3:$O$1212,"SS",Archivio!$P$3:$P$1212,"SOSTEGNO",Archivio!$Q$3:$Q$1212,"A046",Archivio!$K$3:$K$1212,"CS11")</f>
        <v>0</v>
      </c>
      <c r="GW3" s="33">
        <f>COUNTIFS(Archivio!$C$3:$C$1212,"AN",Archivio!$O$3:$O$1212,"SS",Archivio!$P$3:$P$1212,"SOSTEGNO",Archivio!$Q$3:$Q$1212,"A046",Archivio!$K$3:$K$1212,"RP03")</f>
        <v>0</v>
      </c>
      <c r="GX3" s="65">
        <f>COUNTIFS(Archivio!$C$3:$C$1212,"AN",Archivio!$O$3:$O$1212,"SS",Archivio!$P$3:$P$1212,"SOSTEGNO",Archivio!$Q$3:$Q$1212,"A048",Archivio!$K$3:$K$1212,"CS01")</f>
        <v>0</v>
      </c>
      <c r="GY3" s="31">
        <f>COUNTIFS(Archivio!$C$3:$C$1212,"AN",Archivio!$O$3:$O$1212,"SS",Archivio!$P$3:$P$1212,"SOSTEGNO",Archivio!$Q$3:$Q$1212,"A048",Archivio!$K$3:$K$1212,"CS10")</f>
        <v>1</v>
      </c>
      <c r="GZ3" s="31">
        <f>COUNTIFS(Archivio!$C$3:$C$1212,"AN",Archivio!$O$3:$O$1212,"SS",Archivio!$P$3:$P$1212,"SOSTEGNO",Archivio!$Q$3:$Q$1212,"A048",Archivio!$K$3:$K$1212,"CS11")</f>
        <v>1</v>
      </c>
      <c r="HA3" s="32">
        <f>COUNTIFS(Archivio!$C$3:$C$1212,"AN",Archivio!$O$3:$O$1212,"SS",Archivio!$P$3:$P$1212,"SOSTEGNO",Archivio!$Q$3:$Q$1212,"A048",Archivio!$K$3:$K$1212,"RP03")</f>
        <v>0</v>
      </c>
      <c r="HB3" s="30">
        <f>COUNTIFS(Archivio!$C$3:$C$1212,"AN",Archivio!$O$3:$O$1212,"SS",Archivio!$P$3:$P$1212,"SOSTEGNO",Archivio!$Q$3:$Q$1212,"AB24",Archivio!$K$3:$K$1212,"CS01")</f>
        <v>0</v>
      </c>
      <c r="HC3" s="32">
        <f>COUNTIFS(Archivio!$C$3:$C$1212,"AN",Archivio!$O$3:$O$1212,"SS",Archivio!$P$3:$P$1212,"SOSTEGNO",Archivio!$Q$3:$Q$1212,"AB24",Archivio!$K$3:$K$1212,"CS10")</f>
        <v>0</v>
      </c>
      <c r="HD3" s="32">
        <f>COUNTIFS(Archivio!$C$3:$C$1212,"AN",Archivio!$O$3:$O$1212,"SS",Archivio!$P$3:$P$1212,"SOSTEGNO",Archivio!$Q$3:$Q$1212,"AB24",Archivio!$K$3:$K$1212,"CS11")</f>
        <v>0</v>
      </c>
      <c r="HE3" s="33">
        <f>COUNTIFS(Archivio!$C$3:$C$1212,"AN",Archivio!$O$3:$O$1212,"SS",Archivio!$P$3:$P$1212,"SOSTEGNO",Archivio!$Q$3:$Q$1212,"AB24",Archivio!$K$3:$K$1212,"RP03")</f>
        <v>0</v>
      </c>
      <c r="HF3" s="85">
        <f>COUNTIFS(Archivio!$C$3:$C$1212,"AN",Archivio!$O$3:$O$1212,"SS",Archivio!$P$3:$P$1212,"IRC",Archivio!$K$3:$K$1212,"CS01")+HO3</f>
        <v>1</v>
      </c>
      <c r="HG3" s="32">
        <f>COUNTIFS(Archivio!$C$3:$C$1212,"AN",Archivio!$O$3:$O$1212,"SS",Archivio!$P$3:$P$1212,"IRC",Archivio!$K$3:$K$1212,"CS10")+HP3</f>
        <v>1</v>
      </c>
      <c r="HH3" s="32">
        <f>COUNTIFS(Archivio!$C$3:$C$1212,"AN",Archivio!$O$3:$O$1212,"SS",Archivio!$P$3:$P$1212,"IRC",Archivio!$K$3:$K$1212,"CS11")+HQ3</f>
        <v>0</v>
      </c>
      <c r="HI3" s="33">
        <f>COUNTIFS(Archivio!$C$3:$C$1212,"AN",Archivio!$O$3:$O$1212,"SS",Archivio!$P$3:$P$1212,"IRC",Archivio!$K$3:$K$1212,"RP03")+HR3</f>
        <v>0</v>
      </c>
      <c r="HJ3" s="107">
        <f>COUNTIFS(Archivio!$C$3:$C$1212,"AN",Archivio!$P$3:$P$1212,"PED",Archivio!$K$3:$K$1212,"CS01")</f>
        <v>0</v>
      </c>
      <c r="HK3" s="108">
        <f>COUNTIFS(Archivio!$C$3:$C$1212,"AN",Archivio!$P$3:$P$1212,"PED",Archivio!$K$3:$K$1212,"CS10")</f>
        <v>1</v>
      </c>
      <c r="HL3" s="108">
        <f>COUNTIFS(Archivio!$C$3:$C$1212,"AN",Archivio!$P$3:$P$1212,"PED",Archivio!$K$3:$K$1212,"CS11")</f>
        <v>0</v>
      </c>
      <c r="HM3" s="109">
        <f>COUNTIFS(Archivio!$C$3:$C$1212,"AN",Archivio!$P$3:$P$1212,"PED",Archivio!$K$3:$K$1212,"RP03")</f>
        <v>0</v>
      </c>
      <c r="HN3" s="34">
        <f>COUNTIFS(Archivio!$C$3:$C$1212,"AN",Archivio!$O$3:$O$1212,"IRC",Archivio!$P$3:$P$1212,"NORMALE")</f>
        <v>0</v>
      </c>
      <c r="HO3" s="112">
        <v>1</v>
      </c>
      <c r="HP3" s="113">
        <v>1</v>
      </c>
      <c r="HQ3" s="113"/>
      <c r="HR3" s="114"/>
    </row>
    <row r="4" spans="1:226" ht="15.75">
      <c r="A4" s="77" t="s">
        <v>2104</v>
      </c>
      <c r="B4" s="36">
        <f>COUNTIFS(Archivio!$C$3:$C$1212,"AP",Archivio!$O$3:$O$1212,"SS",Archivio!$P$3:$P$1212,"NORMALE",Archivio!$Q$3:$Q$1212,"A002",Archivio!$K$3:$K$1212,"CS01")</f>
        <v>0</v>
      </c>
      <c r="C4" s="37">
        <f>COUNTIFS(Archivio!$C$3:$C$1212,"AP",Archivio!$O$3:$O$1212,"SS",Archivio!$P$3:$P$1212,"NORMALE",Archivio!$Q$3:$Q$1212,"A002",Archivio!$K$3:$K$1212,"CS10")</f>
        <v>0</v>
      </c>
      <c r="D4" s="37">
        <f>COUNTIFS(Archivio!$C$3:$C$1212,"AP",Archivio!$O$3:$O$1212,"SS",Archivio!$P$3:$P$1212,"NORMALE",Archivio!$Q$3:$Q$1212,"A002",Archivio!$K$3:$K$1212,"CS11")</f>
        <v>0</v>
      </c>
      <c r="E4" s="38">
        <f>COUNTIFS(Archivio!$C$3:$C$1212,"AP",Archivio!$O$3:$O$1212,"SS",Archivio!$P$3:$P$1212,"NORMALE",Archivio!$Q$3:$Q$1212,"A002",Archivio!$K$3:$K$1212,"RP03")</f>
        <v>0</v>
      </c>
      <c r="F4" s="36">
        <f>COUNTIFS(Archivio!$C$3:$C$1212,"AP",Archivio!$O$3:$O$1212,"SS",Archivio!$P$3:$P$1212,"NORMALE",Archivio!$Q$3:$Q$1212,"A003",Archivio!$K$3:$K$1212,"CS01")</f>
        <v>1</v>
      </c>
      <c r="G4" s="37">
        <f>COUNTIFS(Archivio!$C$3:$C$1212,"AP",Archivio!$O$3:$O$1212,"SS",Archivio!$P$3:$P$1212,"NORMALE",Archivio!$Q$3:$Q$1212,"A003",Archivio!$K$3:$K$1212,"CS10")</f>
        <v>0</v>
      </c>
      <c r="H4" s="37">
        <f>COUNTIFS(Archivio!$C$3:$C$1212,"AP",Archivio!$O$3:$O$1212,"SS",Archivio!$P$3:$P$1212,"NORMALE",Archivio!$Q$3:$Q$1212,"A003",Archivio!$K$3:$K$1212,"CS11")</f>
        <v>0</v>
      </c>
      <c r="I4" s="39">
        <f>COUNTIFS(Archivio!$C$3:$C$1212,"AP",Archivio!$O$3:$O$1212,"SS",Archivio!$P$3:$P$1212,"NORMALE",Archivio!$Q$3:$Q$1212,"A003",Archivio!$K$3:$K$1212,"RP03")</f>
        <v>0</v>
      </c>
      <c r="J4" s="36">
        <f>COUNTIFS(Archivio!$C$3:$C$1212,"AP",Archivio!$O$3:$O$1212,"SS",Archivio!$P$3:$P$1212,"NORMALE",Archivio!$Q$3:$Q$1212,"A005",Archivio!$K$3:$K$1212,"CS01")</f>
        <v>0</v>
      </c>
      <c r="K4" s="37">
        <f>COUNTIFS(Archivio!$C$3:$C$1212,"AP",Archivio!$O$3:$O$1212,"SS",Archivio!$P$3:$P$1212,"NORMALE",Archivio!$Q$3:$Q$1212,"A005",Archivio!$K$3:$K$1212,"CS10")</f>
        <v>0</v>
      </c>
      <c r="L4" s="37">
        <f>COUNTIFS(Archivio!$C$3:$C$1212,"AP",Archivio!$O$3:$O$1212,"SS",Archivio!$P$3:$P$1212,"NORMALE",Archivio!$Q$3:$Q$1212,"A005",Archivio!$K$3:$K$1212,"CS11")</f>
        <v>0</v>
      </c>
      <c r="M4" s="38">
        <f>COUNTIFS(Archivio!$C$3:$C$1212,"AP",Archivio!$O$3:$O$1212,"SS",Archivio!$P$3:$P$1212,"NORMALE",Archivio!$Q$3:$Q$1212,"A005",Archivio!$K$3:$K$1212,"RP03")</f>
        <v>0</v>
      </c>
      <c r="N4" s="36">
        <f>COUNTIFS(Archivio!$C$3:$C$1212,"AP",Archivio!$O$3:$O$1212,"SS",Archivio!$P$3:$P$1212,"NORMALE",Archivio!$Q$3:$Q$1212,"A008",Archivio!$K$3:$K$1212,"CS01")</f>
        <v>2</v>
      </c>
      <c r="O4" s="37">
        <f>COUNTIFS(Archivio!$C$3:$C$1212,"AP",Archivio!$O$3:$O$1212,"SS",Archivio!$P$3:$P$1212,"NORMALE",Archivio!$Q$3:$Q$1212,"A008",Archivio!$K$3:$K$1212,"CS10")</f>
        <v>0</v>
      </c>
      <c r="P4" s="37">
        <f>COUNTIFS(Archivio!$C$3:$C$1212,"AP",Archivio!$O$3:$O$1212,"SS",Archivio!$P$3:$P$1212,"NORMALE",Archivio!$Q$3:$Q$1212,"A008",Archivio!$K$3:$K$1212,"CS11")</f>
        <v>0</v>
      </c>
      <c r="Q4" s="39">
        <f>COUNTIFS(Archivio!$C$3:$C$1212,"AP",Archivio!$O$3:$O$1212,"SS",Archivio!$P$3:$P$1212,"NORMALE",Archivio!$Q$3:$Q$1212,"A008",Archivio!$K$3:$K$1212,"RP03")</f>
        <v>0</v>
      </c>
      <c r="R4" s="66">
        <f>COUNTIFS(Archivio!$C$3:$C$1212,"AP",Archivio!$O$3:$O$1212,"SS",Archivio!$P$3:$P$1212,"NORMALE",Archivio!$Q$3:$Q$1212,"A009",Archivio!$K$3:$K$1212,"CS01")</f>
        <v>1</v>
      </c>
      <c r="S4" s="37">
        <f>COUNTIFS(Archivio!$C$3:$C$1212,"AP",Archivio!$O$3:$O$1212,"SS",Archivio!$P$3:$P$1212,"NORMALE",Archivio!$Q$3:$Q$1212,"A009",Archivio!$K$3:$K$1212,"CS10")</f>
        <v>0</v>
      </c>
      <c r="T4" s="37">
        <f>COUNTIFS(Archivio!$C$3:$C$1212,"AP",Archivio!$O$3:$O$1212,"SS",Archivio!$P$3:$P$1212,"NORMALE",Archivio!$Q$3:$Q$1212,"A009",Archivio!$K$3:$K$1212,"CS11")</f>
        <v>0</v>
      </c>
      <c r="U4" s="39">
        <f>COUNTIFS(Archivio!$C$3:$C$1212,"AP",Archivio!$O$3:$O$1212,"SS",Archivio!$P$3:$P$1212,"NORMALE",Archivio!$Q$3:$Q$1212,"A009",Archivio!$K$3:$K$1212,"RP03")</f>
        <v>0</v>
      </c>
      <c r="V4" s="66">
        <f>COUNTIFS(Archivio!$C$3:$C$1212,"AP",Archivio!$O$3:$O$1212,"SS",Archivio!$P$3:$P$1212,"NORMALE",Archivio!$Q$3:$Q$1212,"A011",Archivio!$K$3:$K$1212,"CS01")</f>
        <v>1</v>
      </c>
      <c r="W4" s="37">
        <f>COUNTIFS(Archivio!$C$3:$C$1212,"AP",Archivio!$O$3:$O$1212,"SS",Archivio!$P$3:$P$1212,"NORMALE",Archivio!$Q$3:$Q$1212,"A011",Archivio!$K$3:$K$1212,"CS10")</f>
        <v>3</v>
      </c>
      <c r="X4" s="37">
        <f>COUNTIFS(Archivio!$C$3:$C$1212,"AP",Archivio!$O$3:$O$1212,"SS",Archivio!$P$3:$P$1212,"NORMALE",Archivio!$Q$3:$Q$1212,"A011",Archivio!$K$3:$K$1212,"CS11")</f>
        <v>0</v>
      </c>
      <c r="Y4" s="38">
        <f>COUNTIFS(Archivio!$C$3:$C$1212,"AP",Archivio!$O$3:$O$1212,"SS",Archivio!$P$3:$P$1212,"NORMALE",Archivio!$Q$3:$Q$1212,"A011",Archivio!$K$3:$K$1212,"RP03")</f>
        <v>0</v>
      </c>
      <c r="Z4" s="36">
        <f>COUNTIFS(Archivio!$C$3:$C$1212,"AP",Archivio!$O$3:$O$1212,"SS",Archivio!$P$3:$P$1212,"NORMALE",Archivio!$Q$3:$Q$1212,"A012",Archivio!$K$3:$K$1212,"CS01")</f>
        <v>3</v>
      </c>
      <c r="AA4" s="37">
        <f>COUNTIFS(Archivio!$C$3:$C$1212,"AP",Archivio!$O$3:$O$1212,"SS",Archivio!$P$3:$P$1212,"NORMALE",Archivio!$Q$3:$Q$1212,"A012",Archivio!$K$3:$K$1212,"CS10")</f>
        <v>2</v>
      </c>
      <c r="AB4" s="37">
        <f>COUNTIFS(Archivio!$C$3:$C$1212,"AP",Archivio!$O$3:$O$1212,"SS",Archivio!$P$3:$P$1212,"NORMALE",Archivio!$Q$3:$Q$1212,"A012",Archivio!$K$3:$K$1212,"CS11")</f>
        <v>0</v>
      </c>
      <c r="AC4" s="39">
        <f>COUNTIFS(Archivio!$C$3:$C$1212,"AP",Archivio!$O$3:$O$1212,"SS",Archivio!$P$3:$P$1212,"NORMALE",Archivio!$Q$3:$Q$1212,"A012",Archivio!$K$3:$K$1212,"RP03")</f>
        <v>0</v>
      </c>
      <c r="AD4" s="66">
        <f>COUNTIFS(Archivio!$C$3:$C$1212,"AP",Archivio!$O$3:$O$1212,"SS",Archivio!$P$3:$P$1212,"NORMALE",Archivio!$Q$3:$Q$1212,"A014",Archivio!$K$3:$K$1212,"CS01")</f>
        <v>1</v>
      </c>
      <c r="AE4" s="37">
        <f>COUNTIFS(Archivio!$C$3:$C$1212,"AP",Archivio!$O$3:$O$1212,"SS",Archivio!$P$3:$P$1212,"NORMALE",Archivio!$Q$3:$Q$1212,"A014",Archivio!$K$3:$K$1212,"CS10")</f>
        <v>1</v>
      </c>
      <c r="AF4" s="37">
        <f>COUNTIFS(Archivio!$C$3:$C$1212,"AP",Archivio!$O$3:$O$1212,"SS",Archivio!$P$3:$P$1212,"NORMALE",Archivio!$Q$3:$Q$1212,"A014",Archivio!$K$3:$K$1212,"CS11")</f>
        <v>0</v>
      </c>
      <c r="AG4" s="38">
        <f>COUNTIFS(Archivio!$C$3:$C$1212,"AP",Archivio!$O$3:$O$1212,"SS",Archivio!$P$3:$P$1212,"NORMALE",Archivio!$Q$3:$Q$1212,"A014",Archivio!$K$3:$K$1212,"RP03")</f>
        <v>0</v>
      </c>
      <c r="AH4" s="36">
        <f>COUNTIFS(Archivio!$C$3:$C$1212,"AP",Archivio!$O$3:$O$1212,"SS",Archivio!$P$3:$P$1212,"NORMALE",Archivio!$Q$3:$Q$1212,"A015",Archivio!$K$3:$K$1212,"CS01")</f>
        <v>1</v>
      </c>
      <c r="AI4" s="37">
        <f>COUNTIFS(Archivio!$C$3:$C$1212,"AP",Archivio!$O$3:$O$1212,"SS",Archivio!$P$3:$P$1212,"NORMALE",Archivio!$Q$3:$Q$1212,"A015",Archivio!$K$3:$K$1212,"CS10")</f>
        <v>0</v>
      </c>
      <c r="AJ4" s="37">
        <f>COUNTIFS(Archivio!$C$3:$C$1212,"AP",Archivio!$O$3:$O$1212,"SS",Archivio!$P$3:$P$1212,"NORMALE",Archivio!$Q$3:$Q$1212,"A015",Archivio!$K$3:$K$1212,"CS11")</f>
        <v>0</v>
      </c>
      <c r="AK4" s="39">
        <f>COUNTIFS(Archivio!$C$3:$C$1212,"AP",Archivio!$O$3:$O$1212,"SS",Archivio!$P$3:$P$1212,"NORMALE",Archivio!$Q$3:$Q$1212,"A015",Archivio!$K$3:$K$1212,"RP03")</f>
        <v>0</v>
      </c>
      <c r="AL4" s="66">
        <f>COUNTIFS(Archivio!$C$3:$C$1212,"AP",Archivio!$O$3:$O$1212,"SS",Archivio!$P$3:$P$1212,"NORMALE",Archivio!$Q$3:$Q$1212,"A017",Archivio!$K$3:$K$1212,"CS01")</f>
        <v>0</v>
      </c>
      <c r="AM4" s="37">
        <f>COUNTIFS(Archivio!$C$3:$C$1212,"AP",Archivio!$O$3:$O$1212,"SS",Archivio!$P$3:$P$1212,"NORMALE",Archivio!$Q$3:$Q$1212,"A017",Archivio!$K$3:$K$1212,"CS10")</f>
        <v>0</v>
      </c>
      <c r="AN4" s="37">
        <f>COUNTIFS(Archivio!$C$3:$C$1212,"AP",Archivio!$O$3:$O$1212,"SS",Archivio!$P$3:$P$1212,"NORMALE",Archivio!$Q$3:$Q$1212,"A017",Archivio!$K$3:$K$1212,"CS11")</f>
        <v>0</v>
      </c>
      <c r="AO4" s="38">
        <f>COUNTIFS(Archivio!$C$3:$C$1212,"AP",Archivio!$O$3:$O$1212,"SS",Archivio!$P$3:$P$1212,"NORMALE",Archivio!$Q$3:$Q$1212,"A017",Archivio!$K$3:$K$1212,"RP03")</f>
        <v>0</v>
      </c>
      <c r="AP4" s="36">
        <f>COUNTIFS(Archivio!$C$3:$C$1212,"AP",Archivio!$O$3:$O$1212,"SS",Archivio!$P$3:$P$1212,"NORMALE",Archivio!$Q$3:$Q$1212,"A018",Archivio!$K$3:$K$1212,"CS01")</f>
        <v>0</v>
      </c>
      <c r="AQ4" s="37">
        <f>COUNTIFS(Archivio!$C$3:$C$1212,"AP",Archivio!$O$3:$O$1212,"SS",Archivio!$P$3:$P$1212,"NORMALE",Archivio!$Q$3:$Q$1212,"A018",Archivio!$K$3:$K$1212,"CS10")</f>
        <v>0</v>
      </c>
      <c r="AR4" s="37">
        <f>COUNTIFS(Archivio!$C$3:$C$1212,"AP",Archivio!$O$3:$O$1212,"SS",Archivio!$P$3:$P$1212,"NORMALE",Archivio!$Q$3:$Q$1212,"A018",Archivio!$K$3:$K$1212,"CS11")</f>
        <v>0</v>
      </c>
      <c r="AS4" s="39">
        <f>COUNTIFS(Archivio!$C$3:$C$1212,"AP",Archivio!$O$3:$O$1212,"SS",Archivio!$P$3:$P$1212,"NORMALE",Archivio!$Q$3:$Q$1212,"A018",Archivio!$K$3:$K$1212,"RP03")</f>
        <v>0</v>
      </c>
      <c r="AT4" s="66">
        <f>COUNTIFS(Archivio!$C$3:$C$1212,"AP",Archivio!$O$3:$O$1212,"SS",Archivio!$P$3:$P$1212,"NORMALE",Archivio!$Q$3:$Q$1212,"A019",Archivio!$K$3:$K$1212,"CS01")</f>
        <v>0</v>
      </c>
      <c r="AU4" s="37">
        <f>COUNTIFS(Archivio!$C$3:$C$1212,"AP",Archivio!$O$3:$O$1212,"SS",Archivio!$P$3:$P$1212,"NORMALE",Archivio!$Q$3:$Q$1212,"A019",Archivio!$K$3:$K$1212,"CS10")</f>
        <v>1</v>
      </c>
      <c r="AV4" s="37">
        <f>COUNTIFS(Archivio!$C$3:$C$1212,"AP",Archivio!$O$3:$O$1212,"SS",Archivio!$P$3:$P$1212,"NORMALE",Archivio!$Q$3:$Q$1212,"A019",Archivio!$K$3:$K$1212,"CS11")</f>
        <v>0</v>
      </c>
      <c r="AW4" s="38">
        <f>COUNTIFS(Archivio!$C$3:$C$1212,"AP",Archivio!$O$3:$O$1212,"SS",Archivio!$P$3:$P$1212,"NORMALE",Archivio!$Q$3:$Q$1212,"A019",Archivio!$K$3:$K$1212,"RP03")</f>
        <v>0</v>
      </c>
      <c r="AX4" s="36">
        <f>COUNTIFS(Archivio!$C$3:$C$1212,"AP",Archivio!$O$3:$O$1212,"SS",Archivio!$P$3:$P$1212,"NORMALE",Archivio!$Q$3:$Q$1212,"A020",Archivio!$K$3:$K$1212,"CS01")</f>
        <v>1</v>
      </c>
      <c r="AY4" s="37">
        <f>COUNTIFS(Archivio!$C$3:$C$1212,"AP",Archivio!$O$3:$O$1212,"SS",Archivio!$P$3:$P$1212,"NORMALE",Archivio!$Q$3:$Q$1212,"A020",Archivio!$K$3:$K$1212,"CS10")</f>
        <v>1</v>
      </c>
      <c r="AZ4" s="37">
        <f>COUNTIFS(Archivio!$C$3:$C$1212,"AP",Archivio!$O$3:$O$1212,"SS",Archivio!$P$3:$P$1212,"NORMALE",Archivio!$Q$3:$Q$1212,"A020",Archivio!$K$3:$K$1212,"CS11")</f>
        <v>0</v>
      </c>
      <c r="BA4" s="39">
        <f>COUNTIFS(Archivio!$C$3:$C$1212,"AP",Archivio!$O$3:$O$1212,"SS",Archivio!$P$3:$P$1212,"NORMALE",Archivio!$Q$3:$Q$1212,"A020",Archivio!$K$3:$K$1212,"RP03")</f>
        <v>0</v>
      </c>
      <c r="BB4" s="66">
        <f>COUNTIFS(Archivio!$C$3:$C$1212,"AP",Archivio!$O$3:$O$1212,"SS",Archivio!$P$3:$P$1212,"NORMALE",Archivio!$Q$3:$Q$1212,"A021",Archivio!$K$3:$K$1212,"CS01")</f>
        <v>0</v>
      </c>
      <c r="BC4" s="37">
        <f>COUNTIFS(Archivio!$C$3:$C$1212,"AP",Archivio!$O$3:$O$1212,"SS",Archivio!$P$3:$P$1212,"NORMALE",Archivio!$Q$3:$Q$1212,"A021",Archivio!$K$3:$K$1212,"CS10")</f>
        <v>0</v>
      </c>
      <c r="BD4" s="37">
        <f>COUNTIFS(Archivio!$C$3:$C$1212,"AP",Archivio!$O$3:$O$1212,"SS",Archivio!$P$3:$P$1212,"NORMALE",Archivio!$Q$3:$Q$1212,"A021",Archivio!$K$3:$K$1212,"CS11")</f>
        <v>0</v>
      </c>
      <c r="BE4" s="38">
        <f>COUNTIFS(Archivio!$C$3:$C$1212,"AP",Archivio!$O$3:$O$1212,"SS",Archivio!$P$3:$P$1212,"NORMALE",Archivio!$Q$3:$Q$1212,"A021",Archivio!$K$3:$K$1212,"RP03")</f>
        <v>0</v>
      </c>
      <c r="BF4" s="36">
        <f>COUNTIFS(Archivio!$C$3:$C$1212,"AP",Archivio!$O$3:$O$1212,"SS",Archivio!$P$3:$P$1212,"NORMALE",Archivio!$Q$3:$Q$1212,"A026",Archivio!$K$3:$K$1212,"CS01")</f>
        <v>2</v>
      </c>
      <c r="BG4" s="37">
        <f>COUNTIFS(Archivio!$C$3:$C$1212,"AP",Archivio!$O$3:$O$1212,"SS",Archivio!$P$3:$P$1212,"NORMALE",Archivio!$Q$3:$Q$1212,"A026",Archivio!$K$3:$K$1212,"CS10")</f>
        <v>7</v>
      </c>
      <c r="BH4" s="37">
        <f>COUNTIFS(Archivio!$C$3:$C$1212,"AP",Archivio!$O$3:$O$1212,"SS",Archivio!$P$3:$P$1212,"NORMALE",Archivio!$Q$3:$Q$1212,"A026",Archivio!$K$3:$K$1212,"CS11")</f>
        <v>0</v>
      </c>
      <c r="BI4" s="39">
        <f>COUNTIFS(Archivio!$C$3:$C$1212,"AP",Archivio!$O$3:$O$1212,"SS",Archivio!$P$3:$P$1212,"NORMALE",Archivio!$Q$3:$Q$1212,"A026",Archivio!$K$3:$K$1212,"RP03")</f>
        <v>0</v>
      </c>
      <c r="BJ4" s="66">
        <f>COUNTIFS(Archivio!$C$3:$C$1212,"AP",Archivio!$O$3:$O$1212,"SS",Archivio!$P$3:$P$1212,"NORMALE",Archivio!$Q$3:$Q$1212,"A027",Archivio!$K$3:$K$1212,"CS01")</f>
        <v>1</v>
      </c>
      <c r="BK4" s="37">
        <f>COUNTIFS(Archivio!$C$3:$C$1212,"AP",Archivio!$O$3:$O$1212,"SS",Archivio!$P$3:$P$1212,"NORMALE",Archivio!$Q$3:$Q$1212,"A027",Archivio!$K$3:$K$1212,"CS10")</f>
        <v>0</v>
      </c>
      <c r="BL4" s="37">
        <f>COUNTIFS(Archivio!$C$3:$C$1212,"AP",Archivio!$O$3:$O$1212,"SS",Archivio!$P$3:$P$1212,"NORMALE",Archivio!$Q$3:$Q$1212,"A027",Archivio!$K$3:$K$1212,"CS11")</f>
        <v>1</v>
      </c>
      <c r="BM4" s="38">
        <f>COUNTIFS(Archivio!$C$3:$C$1212,"AP",Archivio!$O$3:$O$1212,"SS",Archivio!$P$3:$P$1212,"NORMALE",Archivio!$Q$3:$Q$1212,"A027",Archivio!$K$3:$K$1212,"RP03")</f>
        <v>0</v>
      </c>
      <c r="BN4" s="36">
        <f>COUNTIFS(Archivio!$C$3:$C$1212,"AP",Archivio!$O$3:$O$1212,"SS",Archivio!$P$3:$P$1212,"NORMALE",Archivio!$Q$3:$Q$1212,"A029",Archivio!$K$3:$K$1212,"CS01")</f>
        <v>0</v>
      </c>
      <c r="BO4" s="37">
        <f>COUNTIFS(Archivio!$C$3:$C$1212,"AP",Archivio!$O$3:$O$1212,"SS",Archivio!$P$3:$P$1212,"NORMALE",Archivio!$Q$3:$Q$1212,"A029",Archivio!$K$3:$K$1212,"CS10")</f>
        <v>0</v>
      </c>
      <c r="BP4" s="37">
        <f>COUNTIFS(Archivio!$C$3:$C$1212,"AP",Archivio!$O$3:$O$1212,"SS",Archivio!$P$3:$P$1212,"NORMALE",Archivio!$Q$3:$Q$1212,"A029",Archivio!$K$3:$K$1212,"CS11")</f>
        <v>0</v>
      </c>
      <c r="BQ4" s="39">
        <f>COUNTIFS(Archivio!$C$3:$C$1212,"AP",Archivio!$O$3:$O$1212,"SS",Archivio!$P$3:$P$1212,"NORMALE",Archivio!$Q$3:$Q$1212,"A029",Archivio!$K$3:$K$1212,"RP03")</f>
        <v>0</v>
      </c>
      <c r="BR4" s="66">
        <f>COUNTIFS(Archivio!$C$3:$C$1212,"AP",Archivio!$O$3:$O$1212,"SS",Archivio!$P$3:$P$1212,"NORMALE",Archivio!$Q$3:$Q$1212,"A034",Archivio!$K$3:$K$1212,"CS01")</f>
        <v>2</v>
      </c>
      <c r="BS4" s="37">
        <f>COUNTIFS(Archivio!$C$3:$C$1212,"AP",Archivio!$O$3:$O$1212,"SS",Archivio!$P$3:$P$1212,"NORMALE",Archivio!$Q$3:$Q$1212,"A034",Archivio!$K$3:$K$1212,"CS10")</f>
        <v>2</v>
      </c>
      <c r="BT4" s="37">
        <f>COUNTIFS(Archivio!$C$3:$C$1212,"AP",Archivio!$O$3:$O$1212,"SS",Archivio!$P$3:$P$1212,"NORMALE",Archivio!$Q$3:$Q$1212,"A034",Archivio!$K$3:$K$1212,"CS11")</f>
        <v>0</v>
      </c>
      <c r="BU4" s="38">
        <f>COUNTIFS(Archivio!$C$3:$C$1212,"AP",Archivio!$O$3:$O$1212,"SS",Archivio!$P$3:$P$1212,"NORMALE",Archivio!$Q$3:$Q$1212,"A034",Archivio!$K$3:$K$1212,"RP03")</f>
        <v>0</v>
      </c>
      <c r="BV4" s="36">
        <f>COUNTIFS(Archivio!$C$3:$C$1212,"AP",Archivio!$O$3:$O$1212,"SS",Archivio!$P$3:$P$1212,"NORMALE",Archivio!$Q$3:$Q$1212,"A037",Archivio!$K$3:$K$1212,"CS01")</f>
        <v>2</v>
      </c>
      <c r="BW4" s="37">
        <f>COUNTIFS(Archivio!$C$3:$C$1212,"AP",Archivio!$O$3:$O$1212,"SS",Archivio!$P$3:$P$1212,"NORMALE",Archivio!$Q$3:$Q$1212,"A037",Archivio!$K$3:$K$1212,"CS10")</f>
        <v>1</v>
      </c>
      <c r="BX4" s="37">
        <f>COUNTIFS(Archivio!$C$3:$C$1212,"AP",Archivio!$O$3:$O$1212,"SS",Archivio!$P$3:$P$1212,"NORMALE",Archivio!$Q$3:$Q$1212,"A037",Archivio!$K$3:$K$1212,"CS11")</f>
        <v>0</v>
      </c>
      <c r="BY4" s="39">
        <f>COUNTIFS(Archivio!$C$3:$C$1212,"AP",Archivio!$O$3:$O$1212,"SS",Archivio!$P$3:$P$1212,"NORMALE",Archivio!$Q$3:$Q$1212,"A037",Archivio!$K$3:$K$1212,"RP03")</f>
        <v>0</v>
      </c>
      <c r="BZ4" s="66">
        <f>COUNTIFS(Archivio!$C$3:$C$1212,"AP",Archivio!$O$3:$O$1212,"SS",Archivio!$P$3:$P$1212,"NORMALE",Archivio!$Q$3:$Q$1212,"A040",Archivio!$K$3:$K$1212,"CS01")</f>
        <v>1</v>
      </c>
      <c r="CA4" s="37">
        <f>COUNTIFS(Archivio!$C$3:$C$1212,"AP",Archivio!$O$3:$O$1212,"SS",Archivio!$P$3:$P$1212,"NORMALE",Archivio!$Q$3:$Q$1212,"A040",Archivio!$K$3:$K$1212,"CS10")</f>
        <v>2</v>
      </c>
      <c r="CB4" s="37">
        <f>COUNTIFS(Archivio!$C$3:$C$1212,"AP",Archivio!$O$3:$O$1212,"SS",Archivio!$P$3:$P$1212,"NORMALE",Archivio!$Q$3:$Q$1212,"A040",Archivio!$K$3:$K$1212,"CS11")</f>
        <v>0</v>
      </c>
      <c r="CC4" s="38">
        <f>COUNTIFS(Archivio!$C$3:$C$1212,"AP",Archivio!$O$3:$O$1212,"SS",Archivio!$P$3:$P$1212,"NORMALE",Archivio!$Q$3:$Q$1212,"A040",Archivio!$K$3:$K$1212,"RP03")</f>
        <v>0</v>
      </c>
      <c r="CD4" s="36">
        <f>COUNTIFS(Archivio!$C$3:$C$1212,"AP",Archivio!$O$3:$O$1212,"SS",Archivio!$P$3:$P$1212,"NORMALE",Archivio!$Q$3:$Q$1212,"A041",Archivio!$K$3:$K$1212,"CS01")</f>
        <v>1</v>
      </c>
      <c r="CE4" s="37">
        <f>COUNTIFS(Archivio!$C$3:$C$1212,"AP",Archivio!$O$3:$O$1212,"SS",Archivio!$P$3:$P$1212,"NORMALE",Archivio!$Q$3:$Q$1212,"A041",Archivio!$K$3:$K$1212,"CS10")</f>
        <v>0</v>
      </c>
      <c r="CF4" s="37">
        <f>COUNTIFS(Archivio!$C$3:$C$1212,"AP",Archivio!$O$3:$O$1212,"SS",Archivio!$P$3:$P$1212,"NORMALE",Archivio!$Q$3:$Q$1212,"A041",Archivio!$K$3:$K$1212,"CS11")</f>
        <v>0</v>
      </c>
      <c r="CG4" s="39">
        <f>COUNTIFS(Archivio!$C$3:$C$1212,"AP",Archivio!$O$3:$O$1212,"SS",Archivio!$P$3:$P$1212,"NORMALE",Archivio!$Q$3:$Q$1212,"A041",Archivio!$K$3:$K$1212,"RP03")</f>
        <v>0</v>
      </c>
      <c r="CH4" s="66">
        <f>COUNTIFS(Archivio!$C$3:$C$1212,"AP",Archivio!$O$3:$O$1212,"SS",Archivio!$P$3:$P$1212,"NORMALE",Archivio!$Q$3:$Q$1212,"A042",Archivio!$K$3:$K$1212,"CS01")</f>
        <v>0</v>
      </c>
      <c r="CI4" s="37">
        <f>COUNTIFS(Archivio!$C$3:$C$1212,"AP",Archivio!$O$3:$O$1212,"SS",Archivio!$P$3:$P$1212,"NORMALE",Archivio!$Q$3:$Q$1212,"A042",Archivio!$K$3:$K$1212,"CS10")</f>
        <v>1</v>
      </c>
      <c r="CJ4" s="37">
        <f>COUNTIFS(Archivio!$C$3:$C$1212,"AP",Archivio!$O$3:$O$1212,"SS",Archivio!$P$3:$P$1212,"NORMALE",Archivio!$Q$3:$Q$1212,"A042",Archivio!$K$3:$K$1212,"CS11")</f>
        <v>0</v>
      </c>
      <c r="CK4" s="38">
        <f>COUNTIFS(Archivio!$C$3:$C$1212,"AP",Archivio!$O$3:$O$1212,"SS",Archivio!$P$3:$P$1212,"NORMALE",Archivio!$Q$3:$Q$1212,"A042",Archivio!$K$3:$K$1212,"RP03")</f>
        <v>0</v>
      </c>
      <c r="CL4" s="36">
        <f>COUNTIFS(Archivio!$C$3:$C$1212,"AP",Archivio!$O$3:$O$1212,"SS",Archivio!$P$3:$P$1212,"NORMALE",Archivio!$Q$3:$Q$1212,"A045",Archivio!$K$3:$K$1212,"CS01")</f>
        <v>0</v>
      </c>
      <c r="CM4" s="37">
        <f>COUNTIFS(Archivio!$C$3:$C$1212,"AP",Archivio!$O$3:$O$1212,"SS",Archivio!$P$3:$P$1212,"NORMALE",Archivio!$Q$3:$Q$1212,"A045",Archivio!$K$3:$K$1212,"CS10")</f>
        <v>3</v>
      </c>
      <c r="CN4" s="37">
        <f>COUNTIFS(Archivio!$C$3:$C$1212,"AP",Archivio!$O$3:$O$1212,"SS",Archivio!$P$3:$P$1212,"NORMALE",Archivio!$Q$3:$Q$1212,"A045",Archivio!$K$3:$K$1212,"CS11")</f>
        <v>0</v>
      </c>
      <c r="CO4" s="39">
        <f>COUNTIFS(Archivio!$C$3:$C$1212,"AP",Archivio!$O$3:$O$1212,"SS",Archivio!$P$3:$P$1212,"NORMALE",Archivio!$Q$3:$Q$1212,"A045",Archivio!$K$3:$K$1212,"RP03")</f>
        <v>0</v>
      </c>
      <c r="CP4" s="66">
        <f>COUNTIFS(Archivio!$C$3:$C$1212,"AP",Archivio!$O$3:$O$1212,"SS",Archivio!$P$3:$P$1212,"NORMALE",Archivio!$Q$3:$Q$1212,"A046",Archivio!$K$3:$K$1212,"CS01")</f>
        <v>1</v>
      </c>
      <c r="CQ4" s="37">
        <f>COUNTIFS(Archivio!$C$3:$C$1212,"AP",Archivio!$O$3:$O$1212,"SS",Archivio!$P$3:$P$1212,"NORMALE",Archivio!$Q$3:$Q$1212,"A046",Archivio!$K$3:$K$1212,"CS10")</f>
        <v>8</v>
      </c>
      <c r="CR4" s="37">
        <f>COUNTIFS(Archivio!$C$3:$C$1212,"AP",Archivio!$O$3:$O$1212,"SS",Archivio!$P$3:$P$1212,"NORMALE",Archivio!$Q$3:$Q$1212,"A046",Archivio!$K$3:$K$1212,"CS11")</f>
        <v>0</v>
      </c>
      <c r="CS4" s="38">
        <f>COUNTIFS(Archivio!$C$3:$C$1212,"AP",Archivio!$O$3:$O$1212,"SS",Archivio!$P$3:$P$1212,"NORMALE",Archivio!$Q$3:$Q$1212,"A046",Archivio!$K$3:$K$1212,"RP03")</f>
        <v>0</v>
      </c>
      <c r="CT4" s="36">
        <f>COUNTIFS(Archivio!$C$3:$C$1212,"AP",Archivio!$O$3:$O$1212,"SS",Archivio!$P$3:$P$1212,"NORMALE",Archivio!$Q$3:$Q$1212,"A047",Archivio!$K$3:$K$1212,"CS01")</f>
        <v>0</v>
      </c>
      <c r="CU4" s="37">
        <f>COUNTIFS(Archivio!$C$3:$C$1212,"AP",Archivio!$O$3:$O$1212,"SS",Archivio!$P$3:$P$1212,"NORMALE",Archivio!$Q$3:$Q$1212,"A047",Archivio!$K$3:$K$1212,"CS10")</f>
        <v>2</v>
      </c>
      <c r="CV4" s="37">
        <f>COUNTIFS(Archivio!$C$3:$C$1212,"AP",Archivio!$O$3:$O$1212,"SS",Archivio!$P$3:$P$1212,"NORMALE",Archivio!$Q$3:$Q$1212,"A047",Archivio!$K$3:$K$1212,"CS11")</f>
        <v>0</v>
      </c>
      <c r="CW4" s="39">
        <f>COUNTIFS(Archivio!$C$3:$C$1212,"AP",Archivio!$O$3:$O$1212,"SS",Archivio!$P$3:$P$1212,"NORMALE",Archivio!$Q$3:$Q$1212,"A047",Archivio!$K$3:$K$1212,"RP03")</f>
        <v>0</v>
      </c>
      <c r="CX4" s="66">
        <f>COUNTIFS(Archivio!$C$3:$C$1212,"AP",Archivio!$O$3:$O$1212,"SS",Archivio!$P$3:$P$1212,"NORMALE",Archivio!$Q$3:$Q$1212,"A048",Archivio!$K$3:$K$1212,"CS01")</f>
        <v>3</v>
      </c>
      <c r="CY4" s="37">
        <f>COUNTIFS(Archivio!$C$3:$C$1212,"AP",Archivio!$O$3:$O$1212,"SS",Archivio!$P$3:$P$1212,"NORMALE",Archivio!$Q$3:$Q$1212,"A048",Archivio!$K$3:$K$1212,"CS10")</f>
        <v>8</v>
      </c>
      <c r="CZ4" s="37">
        <f>COUNTIFS(Archivio!$C$3:$C$1212,"AP",Archivio!$O$3:$O$1212,"SS",Archivio!$P$3:$P$1212,"NORMALE",Archivio!$Q$3:$Q$1212,"A048",Archivio!$K$3:$K$1212,"CS11")</f>
        <v>0</v>
      </c>
      <c r="DA4" s="38">
        <f>COUNTIFS(Archivio!$C$3:$C$1212,"AP",Archivio!$O$3:$O$1212,"SS",Archivio!$P$3:$P$1212,"NORMALE",Archivio!$Q$3:$Q$1212,"A048",Archivio!$K$3:$K$1212,"RP03")</f>
        <v>0</v>
      </c>
      <c r="DB4" s="36">
        <f>COUNTIFS(Archivio!$C$3:$C$1212,"AP",Archivio!$O$3:$O$1212,"SS",Archivio!$P$3:$P$1212,"NORMALE",Archivio!$Q$3:$Q$1212,"A050",Archivio!$K$3:$K$1212,"CS01")</f>
        <v>8</v>
      </c>
      <c r="DC4" s="37">
        <f>COUNTIFS(Archivio!$C$3:$C$1212,"AP",Archivio!$O$3:$O$1212,"SS",Archivio!$P$3:$P$1212,"NORMALE",Archivio!$Q$3:$Q$1212,"A050",Archivio!$K$3:$K$1212,"CS10")</f>
        <v>4</v>
      </c>
      <c r="DD4" s="37">
        <f>COUNTIFS(Archivio!$C$3:$C$1212,"AP",Archivio!$O$3:$O$1212,"SS",Archivio!$P$3:$P$1212,"NORMALE",Archivio!$Q$3:$Q$1212,"A050",Archivio!$K$3:$K$1212,"CS11")</f>
        <v>0</v>
      </c>
      <c r="DE4" s="39">
        <f>COUNTIFS(Archivio!$C$3:$C$1212,"AP",Archivio!$O$3:$O$1212,"SS",Archivio!$P$3:$P$1212,"NORMALE",Archivio!$Q$3:$Q$1212,"A050",Archivio!$K$3:$K$1212,"RP03")</f>
        <v>0</v>
      </c>
      <c r="DF4" s="66">
        <f>COUNTIFS(Archivio!$C$3:$C$1212,"AP",Archivio!$O$3:$O$1212,"SS",Archivio!$P$3:$P$1212,"NORMALE",Archivio!$Q$3:$Q$1212,"A051",Archivio!$K$3:$K$1212,"CS01")</f>
        <v>1</v>
      </c>
      <c r="DG4" s="37">
        <f>COUNTIFS(Archivio!$C$3:$C$1212,"AP",Archivio!$O$3:$O$1212,"SS",Archivio!$P$3:$P$1212,"NORMALE",Archivio!$Q$3:$Q$1212,"A051",Archivio!$K$3:$K$1212,"CS10")</f>
        <v>0</v>
      </c>
      <c r="DH4" s="37">
        <f>COUNTIFS(Archivio!$C$3:$C$1212,"AP",Archivio!$O$3:$O$1212,"SS",Archivio!$P$3:$P$1212,"NORMALE",Archivio!$Q$3:$Q$1212,"A051",Archivio!$K$3:$K$1212,"CS11")</f>
        <v>0</v>
      </c>
      <c r="DI4" s="38">
        <f>COUNTIFS(Archivio!$C$3:$C$1212,"AP",Archivio!$O$3:$O$1212,"SS",Archivio!$P$3:$P$1212,"NORMALE",Archivio!$Q$3:$Q$1212,"A051",Archivio!$K$3:$K$1212,"RP03")</f>
        <v>0</v>
      </c>
      <c r="DJ4" s="36">
        <f>COUNTIFS(Archivio!$C$3:$C$1212,"AP",Archivio!$O$3:$O$1212,"SS",Archivio!$P$3:$P$1212,"NORMALE",Archivio!$Q$3:$Q$1212,"A054",Archivio!$K$3:$K$1212,"CS01")</f>
        <v>0</v>
      </c>
      <c r="DK4" s="37">
        <f>COUNTIFS(Archivio!$C$3:$C$1212,"AP",Archivio!$O$3:$O$1212,"SS",Archivio!$P$3:$P$1212,"NORMALE",Archivio!$Q$3:$Q$1212,"A054",Archivio!$K$3:$K$1212,"CS10")</f>
        <v>1</v>
      </c>
      <c r="DL4" s="37">
        <f>COUNTIFS(Archivio!$C$3:$C$1212,"AP",Archivio!$O$3:$O$1212,"SS",Archivio!$P$3:$P$1212,"NORMALE",Archivio!$Q$3:$Q$1212,"A054",Archivio!$K$3:$K$1212,"CS11")</f>
        <v>0</v>
      </c>
      <c r="DM4" s="39">
        <f>COUNTIFS(Archivio!$C$3:$C$1212,"AP",Archivio!$O$3:$O$1212,"SS",Archivio!$P$3:$P$1212,"NORMALE",Archivio!$Q$3:$Q$1212,"A054",Archivio!$K$3:$K$1212,"RP03")</f>
        <v>0</v>
      </c>
      <c r="DN4" s="66">
        <f>COUNTIFS(Archivio!$C$3:$C$1212,"AP",Archivio!$O$3:$O$1212,"SS",Archivio!$P$3:$P$1212,"NORMALE",Archivio!$Q$3:$Q$1212,"A066",Archivio!$K$3:$K$1212,"CS01")</f>
        <v>0</v>
      </c>
      <c r="DO4" s="37">
        <f>COUNTIFS(Archivio!$C$3:$C$1212,"AP",Archivio!$O$3:$O$1212,"SS",Archivio!$P$3:$P$1212,"NORMALE",Archivio!$Q$3:$Q$1212,"A066",Archivio!$K$3:$K$1212,"CS10")</f>
        <v>0</v>
      </c>
      <c r="DP4" s="37">
        <f>COUNTIFS(Archivio!$C$3:$C$1212,"AP",Archivio!$O$3:$O$1212,"SS",Archivio!$P$3:$P$1212,"NORMALE",Archivio!$Q$3:$Q$1212,"A066",Archivio!$K$3:$K$1212,"CS11")</f>
        <v>0</v>
      </c>
      <c r="DQ4" s="38">
        <f>COUNTIFS(Archivio!$C$3:$C$1212,"AP",Archivio!$O$3:$O$1212,"SS",Archivio!$P$3:$P$1212,"NORMALE",Archivio!$Q$3:$Q$1212,"A066",Archivio!$K$3:$K$1212,"RP03")</f>
        <v>0</v>
      </c>
      <c r="DR4" s="36">
        <f>COUNTIFS(Archivio!$C$3:$C$1212,"AP",Archivio!$O$3:$O$1212,"SS",Archivio!$P$3:$P$1212,"NORMALE",Archivio!$Q$3:$Q$1212,"A072",Archivio!$K$3:$K$1212,"CS01")</f>
        <v>0</v>
      </c>
      <c r="DS4" s="37">
        <f>COUNTIFS(Archivio!$C$3:$C$1212,"AP",Archivio!$O$3:$O$1212,"SS",Archivio!$P$3:$P$1212,"NORMALE",Archivio!$Q$3:$Q$1212,"A072",Archivio!$K$3:$K$1212,"CS10")</f>
        <v>0</v>
      </c>
      <c r="DT4" s="37">
        <f>COUNTIFS(Archivio!$C$3:$C$1212,"AP",Archivio!$O$3:$O$1212,"SS",Archivio!$P$3:$P$1212,"NORMALE",Archivio!$Q$3:$Q$1212,"A072",Archivio!$K$3:$K$1212,"CS11")</f>
        <v>0</v>
      </c>
      <c r="DU4" s="39">
        <f>COUNTIFS(Archivio!$C$3:$C$1212,"AP",Archivio!$O$3:$O$1212,"SS",Archivio!$P$3:$P$1212,"NORMALE",Archivio!$Q$3:$Q$1212,"A072",Archivio!$K$3:$K$1212,"RP03")</f>
        <v>0</v>
      </c>
      <c r="DV4" s="66">
        <f>COUNTIFS(Archivio!$C$3:$C$1212,"AP",Archivio!$O$3:$O$1212,"SS",Archivio!$P$3:$P$1212,"NORMALE",Archivio!$Q$3:$Q$1212,"AA24",Archivio!$K$3:$K$1212,"CS01")</f>
        <v>0</v>
      </c>
      <c r="DW4" s="37">
        <f>COUNTIFS(Archivio!$C$3:$C$1212,"AP",Archivio!$O$3:$O$1212,"SS",Archivio!$P$3:$P$1212,"NORMALE",Archivio!$Q$3:$Q$1212,"AA24",Archivio!$K$3:$K$1212,"CS10")</f>
        <v>0</v>
      </c>
      <c r="DX4" s="37">
        <f>COUNTIFS(Archivio!$C$3:$C$1212,"AP",Archivio!$O$3:$O$1212,"SS",Archivio!$P$3:$P$1212,"NORMALE",Archivio!$Q$3:$Q$1212,"AA24",Archivio!$K$3:$K$1212,"CS11")</f>
        <v>0</v>
      </c>
      <c r="DY4" s="38">
        <f>COUNTIFS(Archivio!$C$3:$C$1212,"AP",Archivio!$O$3:$O$1212,"SS",Archivio!$P$3:$P$1212,"NORMALE",Archivio!$Q$3:$Q$1212,"AA24",Archivio!$K$3:$K$1212,"RP03")</f>
        <v>0</v>
      </c>
      <c r="DZ4" s="36">
        <f>COUNTIFS(Archivio!$C$3:$C$1212,"AP",Archivio!$O$3:$O$1212,"SS",Archivio!$P$3:$P$1212,"NORMALE",Archivio!$Q$3:$Q$1212,"AB24",Archivio!$K$3:$K$1212,"CS01")</f>
        <v>2</v>
      </c>
      <c r="EA4" s="37">
        <f>COUNTIFS(Archivio!$C$3:$C$1212,"AP",Archivio!$O$3:$O$1212,"SS",Archivio!$P$3:$P$1212,"NORMALE",Archivio!$Q$3:$Q$1212,"AB24",Archivio!$K$3:$K$1212,"CS10")</f>
        <v>7</v>
      </c>
      <c r="EB4" s="37">
        <f>COUNTIFS(Archivio!$C$3:$C$1212,"AP",Archivio!$O$3:$O$1212,"SS",Archivio!$P$3:$P$1212,"NORMALE",Archivio!$Q$3:$Q$1212,"AB24",Archivio!$K$3:$K$1212,"CS11")</f>
        <v>0</v>
      </c>
      <c r="EC4" s="39">
        <f>COUNTIFS(Archivio!$C$3:$C$1212,"AP",Archivio!$O$3:$O$1212,"SS",Archivio!$P$3:$P$1212,"NORMALE",Archivio!$Q$3:$Q$1212,"AB24",Archivio!$K$3:$K$1212,"RP03")</f>
        <v>0</v>
      </c>
      <c r="ED4" s="66">
        <f>COUNTIFS(Archivio!$C$3:$C$1212,"AP",Archivio!$O$3:$O$1212,"SS",Archivio!$P$3:$P$1212,"NORMALE",Archivio!$Q$3:$Q$1212,"AD24",Archivio!$K$3:$K$1212,"CS01")</f>
        <v>1</v>
      </c>
      <c r="EE4" s="37">
        <f>COUNTIFS(Archivio!$C$3:$C$1212,"AP",Archivio!$O$3:$O$1212,"SS",Archivio!$P$3:$P$1212,"NORMALE",Archivio!$Q$3:$Q$1212,"AD24",Archivio!$K$3:$K$1212,"CS10")</f>
        <v>0</v>
      </c>
      <c r="EF4" s="37">
        <f>COUNTIFS(Archivio!$C$3:$C$1212,"AP",Archivio!$O$3:$O$1212,"SS",Archivio!$P$3:$P$1212,"NORMALE",Archivio!$Q$3:$Q$1212,"AD24",Archivio!$K$3:$K$1212,"CS11")</f>
        <v>0</v>
      </c>
      <c r="EG4" s="38">
        <f>COUNTIFS(Archivio!$C$3:$C$1212,"AP",Archivio!$O$3:$O$1212,"SS",Archivio!$P$3:$P$1212,"NORMALE",Archivio!$Q$3:$Q$1212,"AD24",Archivio!$K$3:$K$1212,"RP03")</f>
        <v>0</v>
      </c>
      <c r="EH4" s="36">
        <f>COUNTIFS(Archivio!$C$3:$C$1212,"AP",Archivio!$O$3:$O$1212,"SS",Archivio!$P$3:$P$1212,"NORMALE",Archivio!$Q$3:$Q$1212,"B003",Archivio!$K$3:$K$1212,"CS01")</f>
        <v>0</v>
      </c>
      <c r="EI4" s="37">
        <f>COUNTIFS(Archivio!$C$3:$C$1212,"AP",Archivio!$O$3:$O$1212,"SS",Archivio!$P$3:$P$1212,"NORMALE",Archivio!$Q$3:$Q$1212,"B003",Archivio!$K$3:$K$1212,"CS10")</f>
        <v>0</v>
      </c>
      <c r="EJ4" s="37">
        <f>COUNTIFS(Archivio!$C$3:$C$1212,"AP",Archivio!$O$3:$O$1212,"SS",Archivio!$P$3:$P$1212,"NORMALE",Archivio!$Q$3:$Q$1212,"B003",Archivio!$K$3:$K$1212,"CS11")</f>
        <v>0</v>
      </c>
      <c r="EK4" s="39">
        <f>COUNTIFS(Archivio!$C$3:$C$1212,"AP",Archivio!$O$3:$O$1212,"SS",Archivio!$P$3:$P$1212,"NORMALE",Archivio!$Q$3:$Q$1212,"B003",Archivio!$K$3:$K$1212,"RP03")</f>
        <v>0</v>
      </c>
      <c r="EL4" s="66">
        <f>COUNTIFS(Archivio!$C$3:$C$1212,"AP",Archivio!$O$3:$O$1212,"SS",Archivio!$P$3:$P$1212,"NORMALE",Archivio!$Q$3:$Q$1212,"B006",Archivio!$K$3:$K$1212,"CS01")</f>
        <v>2</v>
      </c>
      <c r="EM4" s="37">
        <f>COUNTIFS(Archivio!$C$3:$C$1212,"AP",Archivio!$O$3:$O$1212,"SS",Archivio!$P$3:$P$1212,"NORMALE",Archivio!$Q$3:$Q$1212,"B006",Archivio!$K$3:$K$1212,"CS10")</f>
        <v>0</v>
      </c>
      <c r="EN4" s="37">
        <f>COUNTIFS(Archivio!$C$3:$C$1212,"AP",Archivio!$O$3:$O$1212,"SS",Archivio!$P$3:$P$1212,"NORMALE",Archivio!$Q$3:$Q$1212,"B006",Archivio!$K$3:$K$1212,"CS11")</f>
        <v>0</v>
      </c>
      <c r="EO4" s="38">
        <f>COUNTIFS(Archivio!$C$3:$C$1212,"AP",Archivio!$O$3:$O$1212,"SS",Archivio!$P$3:$P$1212,"NORMALE",Archivio!$Q$3:$Q$1212,"B006",Archivio!$K$3:$K$1212,"RP03")</f>
        <v>0</v>
      </c>
      <c r="EP4" s="36">
        <f>COUNTIFS(Archivio!$C$3:$C$1212,"AP",Archivio!$O$3:$O$1212,"SS",Archivio!$P$3:$P$1212,"NORMALE",Archivio!$Q$3:$Q$1212,"B011",Archivio!$K$3:$K$1212,"CS01")</f>
        <v>0</v>
      </c>
      <c r="EQ4" s="37">
        <f>COUNTIFS(Archivio!$C$3:$C$1212,"AP",Archivio!$O$3:$O$1212,"SS",Archivio!$P$3:$P$1212,"NORMALE",Archivio!$Q$3:$Q$1212,"B011",Archivio!$K$3:$K$1212,"CS10")</f>
        <v>0</v>
      </c>
      <c r="ER4" s="37">
        <f>COUNTIFS(Archivio!$C$3:$C$1212,"AP",Archivio!$O$3:$O$1212,"SS",Archivio!$P$3:$P$1212,"NORMALE",Archivio!$Q$3:$Q$1212,"B011",Archivio!$K$3:$K$1212,"CS11")</f>
        <v>0</v>
      </c>
      <c r="ES4" s="39">
        <f>COUNTIFS(Archivio!$C$3:$C$1212,"AP",Archivio!$O$3:$O$1212,"SS",Archivio!$P$3:$P$1212,"NORMALE",Archivio!$Q$3:$Q$1212,"B011",Archivio!$K$3:$K$1212,"RP03")</f>
        <v>0</v>
      </c>
      <c r="ET4" s="66">
        <f>COUNTIFS(Archivio!$C$3:$C$1212,"AP",Archivio!$O$3:$O$1212,"SS",Archivio!$P$3:$P$1212,"NORMALE",Archivio!$Q$3:$Q$1212,"B012",Archivio!$K$3:$K$1212,"CS01")</f>
        <v>0</v>
      </c>
      <c r="EU4" s="37">
        <f>COUNTIFS(Archivio!$C$3:$C$1212,"AP",Archivio!$O$3:$O$1212,"SS",Archivio!$P$3:$P$1212,"NORMALE",Archivio!$Q$3:$Q$1212,"B012",Archivio!$K$3:$K$1212,"CS10")</f>
        <v>0</v>
      </c>
      <c r="EV4" s="37">
        <f>COUNTIFS(Archivio!$C$3:$C$1212,"AP",Archivio!$O$3:$O$1212,"SS",Archivio!$P$3:$P$1212,"NORMALE",Archivio!$Q$3:$Q$1212,"B012",Archivio!$K$3:$K$1212,"CS11")</f>
        <v>0</v>
      </c>
      <c r="EW4" s="38">
        <f>COUNTIFS(Archivio!$C$3:$C$1212,"AP",Archivio!$O$3:$O$1212,"SS",Archivio!$P$3:$P$1212,"NORMALE",Archivio!$Q$3:$Q$1212,"B012",Archivio!$K$3:$K$1212,"RP03")</f>
        <v>0</v>
      </c>
      <c r="EX4" s="36">
        <f>COUNTIFS(Archivio!$C$3:$C$1212,"AP",Archivio!$O$3:$O$1212,"SS",Archivio!$P$3:$P$1212,"NORMALE",Archivio!$Q$3:$Q$1212,"B015",Archivio!$K$3:$K$1212,"CS01")</f>
        <v>2</v>
      </c>
      <c r="EY4" s="37">
        <f>COUNTIFS(Archivio!$C$3:$C$1212,"AP",Archivio!$O$3:$O$1212,"SS",Archivio!$P$3:$P$1212,"NORMALE",Archivio!$Q$3:$Q$1212,"B015",Archivio!$K$3:$K$1212,"CS10")</f>
        <v>0</v>
      </c>
      <c r="EZ4" s="37">
        <f>COUNTIFS(Archivio!$C$3:$C$1212,"AP",Archivio!$O$3:$O$1212,"SS",Archivio!$P$3:$P$1212,"NORMALE",Archivio!$Q$3:$Q$1212,"B015",Archivio!$K$3:$K$1212,"CS11")</f>
        <v>0</v>
      </c>
      <c r="FA4" s="39">
        <f>COUNTIFS(Archivio!$C$3:$C$1212,"AP",Archivio!$O$3:$O$1212,"SS",Archivio!$P$3:$P$1212,"NORMALE",Archivio!$Q$3:$Q$1212,"B015",Archivio!$K$3:$K$1212,"RP03")</f>
        <v>0</v>
      </c>
      <c r="FB4" s="66">
        <f>COUNTIFS(Archivio!$C$3:$C$1212,"AP",Archivio!$O$3:$O$1212,"SS",Archivio!$P$3:$P$1212,"NORMALE",Archivio!$Q$3:$Q$1212,"B016",Archivio!$K$3:$K$1212,"CS01")</f>
        <v>0</v>
      </c>
      <c r="FC4" s="37">
        <f>COUNTIFS(Archivio!$C$3:$C$1212,"AP",Archivio!$O$3:$O$1212,"SS",Archivio!$P$3:$P$1212,"NORMALE",Archivio!$Q$3:$Q$1212,"B016",Archivio!$K$3:$K$1212,"CS10")</f>
        <v>0</v>
      </c>
      <c r="FD4" s="37">
        <f>COUNTIFS(Archivio!$C$3:$C$1212,"AP",Archivio!$O$3:$O$1212,"SS",Archivio!$P$3:$P$1212,"NORMALE",Archivio!$Q$3:$Q$1212,"B016",Archivio!$K$3:$K$1212,"CS11")</f>
        <v>0</v>
      </c>
      <c r="FE4" s="38">
        <f>COUNTIFS(Archivio!$C$3:$C$1212,"AP",Archivio!$O$3:$O$1212,"SS",Archivio!$P$3:$P$1212,"NORMALE",Archivio!$Q$3:$Q$1212,"B016",Archivio!$K$3:$K$1212,"RP03")</f>
        <v>0</v>
      </c>
      <c r="FF4" s="36">
        <f>COUNTIFS(Archivio!$C$3:$C$1212,"AP",Archivio!$O$3:$O$1212,"SS",Archivio!$P$3:$P$1212,"NORMALE",Archivio!$Q$3:$Q$1212,"B017",Archivio!$K$3:$K$1212,"CS01")</f>
        <v>0</v>
      </c>
      <c r="FG4" s="37">
        <f>COUNTIFS(Archivio!$C$3:$C$1212,"AP",Archivio!$O$3:$O$1212,"SS",Archivio!$P$3:$P$1212,"NORMALE",Archivio!$Q$3:$Q$1212,"B017",Archivio!$K$3:$K$1212,"CS10")</f>
        <v>0</v>
      </c>
      <c r="FH4" s="37">
        <f>COUNTIFS(Archivio!$C$3:$C$1212,"AP",Archivio!$O$3:$O$1212,"SS",Archivio!$P$3:$P$1212,"NORMALE",Archivio!$Q$3:$Q$1212,"B017",Archivio!$K$3:$K$1212,"CS11")</f>
        <v>0</v>
      </c>
      <c r="FI4" s="39">
        <f>COUNTIFS(Archivio!$C$3:$C$1212,"AP",Archivio!$O$3:$O$1212,"SS",Archivio!$P$3:$P$1212,"NORMALE",Archivio!$Q$3:$Q$1212,"B017",Archivio!$K$3:$K$1212,"RP03")</f>
        <v>0</v>
      </c>
      <c r="FJ4" s="66">
        <f>COUNTIFS(Archivio!$C$3:$C$1212,"AP",Archivio!$O$3:$O$1212,"SS",Archivio!$P$3:$P$1212,"NORMALE",Archivio!$Q$3:$Q$1212,"B018",Archivio!$K$3:$K$1212,"CS01")</f>
        <v>0</v>
      </c>
      <c r="FK4" s="37">
        <f>COUNTIFS(Archivio!$C$3:$C$1212,"AP",Archivio!$O$3:$O$1212,"SS",Archivio!$P$3:$P$1212,"NORMALE",Archivio!$Q$3:$Q$1212,"B018",Archivio!$K$3:$K$1212,"CS10")</f>
        <v>0</v>
      </c>
      <c r="FL4" s="37">
        <f>COUNTIFS(Archivio!$C$3:$C$1212,"AP",Archivio!$O$3:$O$1212,"SS",Archivio!$P$3:$P$1212,"NORMALE",Archivio!$Q$3:$Q$1212,"B018",Archivio!$K$3:$K$1212,"CS11")</f>
        <v>0</v>
      </c>
      <c r="FM4" s="38">
        <f>COUNTIFS(Archivio!$C$3:$C$1212,"AP",Archivio!$O$3:$O$1212,"SS",Archivio!$P$3:$P$1212,"NORMALE",Archivio!$Q$3:$Q$1212,"B018",Archivio!$K$3:$K$1212,"RP03")</f>
        <v>0</v>
      </c>
      <c r="FN4" s="36">
        <f>COUNTIFS(Archivio!$C$3:$C$1212,"AP",Archivio!$O$3:$O$1212,"SS",Archivio!$P$3:$P$1212,"NORMALE",Archivio!$Q$3:$Q$1212,"B020",Archivio!$K$3:$K$1212,"CS01")</f>
        <v>0</v>
      </c>
      <c r="FO4" s="37">
        <f>COUNTIFS(Archivio!$C$3:$C$1212,"AP",Archivio!$O$3:$O$1212,"SS",Archivio!$P$3:$P$1212,"NORMALE",Archivio!$Q$3:$Q$1212,"B020",Archivio!$K$3:$K$1212,"CS10")</f>
        <v>1</v>
      </c>
      <c r="FP4" s="37">
        <f>COUNTIFS(Archivio!$C$3:$C$1212,"AP",Archivio!$O$3:$O$1212,"SS",Archivio!$P$3:$P$1212,"NORMALE",Archivio!$Q$3:$Q$1212,"B020",Archivio!$K$3:$K$1212,"CS11")</f>
        <v>0</v>
      </c>
      <c r="FQ4" s="39">
        <f>COUNTIFS(Archivio!$C$3:$C$1212,"AP",Archivio!$O$3:$O$1212,"SS",Archivio!$P$3:$P$1212,"NORMALE",Archivio!$Q$3:$Q$1212,"B020",Archivio!$K$3:$K$1212,"RP03")</f>
        <v>0</v>
      </c>
      <c r="FR4" s="66">
        <f>COUNTIFS(Archivio!$C$3:$C$1212,"AP",Archivio!$O$3:$O$1212,"SS",Archivio!$P$3:$P$1212,"NORMALE",Archivio!$Q$3:$Q$1212,"B021",Archivio!$K$3:$K$1212,"CS01")</f>
        <v>0</v>
      </c>
      <c r="FS4" s="37">
        <f>COUNTIFS(Archivio!$C$3:$C$1212,"AP",Archivio!$O$3:$O$1212,"SS",Archivio!$P$3:$P$1212,"NORMALE",Archivio!$Q$3:$Q$1212,"B021",Archivio!$K$3:$K$1212,"CS10")</f>
        <v>0</v>
      </c>
      <c r="FT4" s="37">
        <f>COUNTIFS(Archivio!$C$3:$C$1212,"AP",Archivio!$O$3:$O$1212,"SS",Archivio!$P$3:$P$1212,"NORMALE",Archivio!$Q$3:$Q$1212,"B021",Archivio!$K$3:$K$1212,"CS11")</f>
        <v>0</v>
      </c>
      <c r="FU4" s="38">
        <f>COUNTIFS(Archivio!$C$3:$C$1212,"AP",Archivio!$O$3:$O$1212,"SS",Archivio!$P$3:$P$1212,"NORMALE",Archivio!$Q$3:$Q$1212,"B021",Archivio!$K$3:$K$1212,"RP03")</f>
        <v>0</v>
      </c>
      <c r="FV4" s="36">
        <f>COUNTIFS(Archivio!$C$3:$C$1212,"AP",Archivio!$O$3:$O$1212,"SS",Archivio!$P$3:$P$1212,"NORMALE",Archivio!$Q$3:$Q$1212,"B026",Archivio!$K$3:$K$1212,"CS01")</f>
        <v>0</v>
      </c>
      <c r="FW4" s="37">
        <f>COUNTIFS(Archivio!$C$3:$C$1212,"AP",Archivio!$O$3:$O$1212,"SS",Archivio!$P$3:$P$1212,"NORMALE",Archivio!$Q$3:$Q$1212,"B026",Archivio!$K$3:$K$1212,"CS10")</f>
        <v>0</v>
      </c>
      <c r="FX4" s="37">
        <f>COUNTIFS(Archivio!$C$3:$C$1212,"AP",Archivio!$O$3:$O$1212,"SS",Archivio!$P$3:$P$1212,"NORMALE",Archivio!$Q$3:$Q$1212,"B026",Archivio!$K$3:$K$1212,"CS11")</f>
        <v>0</v>
      </c>
      <c r="FY4" s="39">
        <f>COUNTIFS(Archivio!$C$3:$C$1212,"AP",Archivio!$O$3:$O$1212,"SS",Archivio!$P$3:$P$1212,"NORMALE",Archivio!$Q$3:$Q$1212,"B026",Archivio!$K$3:$K$1212,"RP03")</f>
        <v>0</v>
      </c>
      <c r="FZ4" s="66">
        <f>COUNTIFS(Archivio!$C$3:$C$1212,"AP",Archivio!$O$3:$O$1212,"SS",Archivio!$P$3:$P$1212,"NORMALE",Archivio!$Q$3:$Q$1212,"BB02",Archivio!$K$3:$K$1212,"CS01")</f>
        <v>0</v>
      </c>
      <c r="GA4" s="37">
        <f>COUNTIFS(Archivio!$C$3:$C$1212,"AP",Archivio!$O$3:$O$1212,"SS",Archivio!$P$3:$P$1212,"NORMALE",Archivio!$Q$3:$Q$1212,"BB02",Archivio!$K$3:$K$1212,"CS10")</f>
        <v>0</v>
      </c>
      <c r="GB4" s="37">
        <f>COUNTIFS(Archivio!$C$3:$C$1212,"AP",Archivio!$O$3:$O$1212,"SS",Archivio!$P$3:$P$1212,"NORMALE",Archivio!$Q$3:$Q$1212,"BB02",Archivio!$K$3:$K$1212,"CS11")</f>
        <v>0</v>
      </c>
      <c r="GC4" s="38">
        <f>COUNTIFS(Archivio!$C$3:$C$1212,"AP",Archivio!$O$3:$O$1212,"SS",Archivio!$P$3:$P$1212,"NORMALE",Archivio!$Q$3:$Q$1212,"BB02",Archivio!$K$3:$K$1212,"RP03")</f>
        <v>0</v>
      </c>
      <c r="GD4" s="36">
        <f>COUNTIFS(Archivio!$C$3:$C$1212,"AP",Archivio!$O$3:$O$1212,"SS",Archivio!$P$3:$P$1212,"NORMALE",Archivio!$Q$3:$Q$1212,"BC02",Archivio!$K$3:$K$1212,"CS01")</f>
        <v>1</v>
      </c>
      <c r="GE4" s="37">
        <f>COUNTIFS(Archivio!$C$3:$C$1212,"AP",Archivio!$O$3:$O$1212,"SS",Archivio!$P$3:$P$1212,"NORMALE",Archivio!$Q$3:$Q$1212,"BC02",Archivio!$K$3:$K$1212,"CS10")</f>
        <v>0</v>
      </c>
      <c r="GF4" s="37">
        <f>COUNTIFS(Archivio!$C$3:$C$1212,"AP",Archivio!$O$3:$O$1212,"SS",Archivio!$P$3:$P$1212,"NORMALE",Archivio!$Q$3:$Q$1212,"BC02",Archivio!$K$3:$K$1212,"CS11")</f>
        <v>0</v>
      </c>
      <c r="GG4" s="39">
        <f>COUNTIFS(Archivio!$C$3:$C$1212,"AP",Archivio!$O$3:$O$1212,"SS",Archivio!$P$3:$P$1212,"NORMALE",Archivio!$Q$3:$Q$1212,"BC02",Archivio!$K$3:$K$1212,"RP03")</f>
        <v>0</v>
      </c>
      <c r="GH4" s="66">
        <f>COUNTIFS(Archivio!$C$3:$C$1212,"AP",Archivio!$O$3:$O$1212,"SS",Archivio!$P$3:$P$1212,"SOSTEGNO",Archivio!$Q$3:$Q$1212,"A012",Archivio!$K$3:$K$1212,"CS01")</f>
        <v>0</v>
      </c>
      <c r="GI4" s="37">
        <f>COUNTIFS(Archivio!$C$3:$C$1212,"AP",Archivio!$O$3:$O$1212,"SS",Archivio!$P$3:$P$1212,"SOSTEGNO",Archivio!$Q$3:$Q$1212,"A012",Archivio!$K$3:$K$1212,"CS10")</f>
        <v>0</v>
      </c>
      <c r="GJ4" s="37">
        <f>COUNTIFS(Archivio!$C$3:$C$1212,"AP",Archivio!$O$3:$O$1212,"SS",Archivio!$P$3:$P$1212,"SOSTEGNO",Archivio!$Q$3:$Q$1212,"A012",Archivio!$K$3:$K$1212,"CS11")</f>
        <v>0</v>
      </c>
      <c r="GK4" s="38">
        <f>COUNTIFS(Archivio!$C$3:$C$1212,"AP",Archivio!$O$3:$O$1212,"SS",Archivio!$P$3:$P$1212,"SOSTEGNO",Archivio!$Q$3:$Q$1212,"A012",Archivio!$K$3:$K$1212,"RP03")</f>
        <v>0</v>
      </c>
      <c r="GL4" s="36">
        <f>COUNTIFS(Archivio!$C$3:$C$1212,"AP",Archivio!$O$3:$O$1212,"SS",Archivio!$P$3:$P$1212,"SOSTEGNO",Archivio!$Q$3:$Q$1212,"A017",Archivio!$K$3:$K$1212,"CS01")</f>
        <v>1</v>
      </c>
      <c r="GM4" s="37">
        <f>COUNTIFS(Archivio!$C$3:$C$1212,"AP",Archivio!$O$3:$O$1212,"SS",Archivio!$P$3:$P$1212,"SOSTEGNO",Archivio!$Q$3:$Q$1212,"A017",Archivio!$K$3:$K$1212,"CS10")</f>
        <v>0</v>
      </c>
      <c r="GN4" s="37">
        <f>COUNTIFS(Archivio!$C$3:$C$1212,"AP",Archivio!$O$3:$O$1212,"SS",Archivio!$P$3:$P$1212,"SOSTEGNO",Archivio!$Q$3:$Q$1212,"A017",Archivio!$K$3:$K$1212,"CS11")</f>
        <v>0</v>
      </c>
      <c r="GO4" s="39">
        <f>COUNTIFS(Archivio!$C$3:$C$1212,"AP",Archivio!$O$3:$O$1212,"SS",Archivio!$P$3:$P$1212,"SOSTEGNO",Archivio!$Q$3:$Q$1212,"A017",Archivio!$K$3:$K$1212,"RP03")</f>
        <v>0</v>
      </c>
      <c r="GP4" s="66">
        <f>COUNTIFS(Archivio!$C$3:$C$1212,"AP",Archivio!$O$3:$O$1212,"SS",Archivio!$P$3:$P$1212,"SOSTEGNO",Archivio!$Q$3:$Q$1212,"A029",Archivio!$K$3:$K$1212,"CS01")</f>
        <v>0</v>
      </c>
      <c r="GQ4" s="37">
        <f>COUNTIFS(Archivio!$C$3:$C$1212,"AP",Archivio!$O$3:$O$1212,"SS",Archivio!$P$3:$P$1212,"SOSTEGNO",Archivio!$Q$3:$Q$1212,"A029",Archivio!$K$3:$K$1212,"CS10")</f>
        <v>1</v>
      </c>
      <c r="GR4" s="37">
        <f>COUNTIFS(Archivio!$C$3:$C$1212,"AP",Archivio!$O$3:$O$1212,"SS",Archivio!$P$3:$P$1212,"SOSTEGNO",Archivio!$Q$3:$Q$1212,"A029",Archivio!$K$3:$K$1212,"CS11")</f>
        <v>0</v>
      </c>
      <c r="GS4" s="38">
        <f>COUNTIFS(Archivio!$C$3:$C$1212,"AP",Archivio!$O$3:$O$1212,"SS",Archivio!$P$3:$P$1212,"SOSTEGNO",Archivio!$Q$3:$Q$1212,"A029",Archivio!$K$3:$K$1212,"RP03")</f>
        <v>0</v>
      </c>
      <c r="GT4" s="36">
        <f>COUNTIFS(Archivio!$C$3:$C$1212,"AP",Archivio!$O$3:$O$1212,"SS",Archivio!$P$3:$P$1212,"SOSTEGNO",Archivio!$Q$3:$Q$1212,"A046",Archivio!$K$3:$K$1212,"CS01")</f>
        <v>0</v>
      </c>
      <c r="GU4" s="37">
        <f>COUNTIFS(Archivio!$C$3:$C$1212,"AP",Archivio!$O$3:$O$1212,"SS",Archivio!$P$3:$P$1212,"SOSTEGNO",Archivio!$Q$3:$Q$1212,"A046",Archivio!$K$3:$K$1212,"CS10")</f>
        <v>0</v>
      </c>
      <c r="GV4" s="37">
        <f>COUNTIFS(Archivio!$C$3:$C$1212,"AP",Archivio!$O$3:$O$1212,"SS",Archivio!$P$3:$P$1212,"SOSTEGNO",Archivio!$Q$3:$Q$1212,"A046",Archivio!$K$3:$K$1212,"CS11")</f>
        <v>0</v>
      </c>
      <c r="GW4" s="39">
        <f>COUNTIFS(Archivio!$C$3:$C$1212,"AP",Archivio!$O$3:$O$1212,"SS",Archivio!$P$3:$P$1212,"SOSTEGNO",Archivio!$Q$3:$Q$1212,"A046",Archivio!$K$3:$K$1212,"RP03")</f>
        <v>0</v>
      </c>
      <c r="GX4" s="66">
        <f>COUNTIFS(Archivio!$C$3:$C$1212,"AP",Archivio!$O$3:$O$1212,"SS",Archivio!$P$3:$P$1212,"SOSTEGNO",Archivio!$Q$3:$Q$1212,"A048",Archivio!$K$3:$K$1212,"CS01")</f>
        <v>0</v>
      </c>
      <c r="GY4" s="37">
        <f>COUNTIFS(Archivio!$C$3:$C$1212,"AP",Archivio!$O$3:$O$1212,"SS",Archivio!$P$3:$P$1212,"SOSTEGNO",Archivio!$Q$3:$Q$1212,"A048",Archivio!$K$3:$K$1212,"CS10")</f>
        <v>0</v>
      </c>
      <c r="GZ4" s="37">
        <f>COUNTIFS(Archivio!$C$3:$C$1212,"AP",Archivio!$O$3:$O$1212,"SS",Archivio!$P$3:$P$1212,"SOSTEGNO",Archivio!$Q$3:$Q$1212,"A048",Archivio!$K$3:$K$1212,"CS11")</f>
        <v>0</v>
      </c>
      <c r="HA4" s="38">
        <f>COUNTIFS(Archivio!$C$3:$C$1212,"AP",Archivio!$O$3:$O$1212,"SS",Archivio!$P$3:$P$1212,"SOSTEGNO",Archivio!$Q$3:$Q$1212,"A048",Archivio!$K$3:$K$1212,"RP03")</f>
        <v>0</v>
      </c>
      <c r="HB4" s="36">
        <f>COUNTIFS(Archivio!$C$3:$C$1212,"AP",Archivio!$O$3:$O$1212,"SS",Archivio!$P$3:$P$1212,"SOSTEGNO",Archivio!$Q$3:$Q$1212,"AB24",Archivio!$K$3:$K$1212,"CS01")</f>
        <v>0</v>
      </c>
      <c r="HC4" s="38">
        <f>COUNTIFS(Archivio!$C$3:$C$1212,"AP",Archivio!$O$3:$O$1212,"SS",Archivio!$P$3:$P$1212,"SOSTEGNO",Archivio!$Q$3:$Q$1212,"AB24",Archivio!$K$3:$K$1212,"CS10")</f>
        <v>0</v>
      </c>
      <c r="HD4" s="38">
        <f>COUNTIFS(Archivio!$C$3:$C$1212,"AP",Archivio!$O$3:$O$1212,"SS",Archivio!$P$3:$P$1212,"SOSTEGNO",Archivio!$Q$3:$Q$1212,"AB24",Archivio!$K$3:$K$1212,"CS11")</f>
        <v>0</v>
      </c>
      <c r="HE4" s="39">
        <f>COUNTIFS(Archivio!$C$3:$C$1212,"AP",Archivio!$O$3:$O$1212,"SS",Archivio!$P$3:$P$1212,"SOSTEGNO",Archivio!$Q$3:$Q$1212,"AB24",Archivio!$K$3:$K$1212,"RP03")</f>
        <v>0</v>
      </c>
      <c r="HF4" s="86">
        <f>COUNTIFS(Archivio!$C$3:$C$1212,"AP",Archivio!$O$3:$O$1212,"SS",Archivio!$P$3:$P$1212,"IRC",Archivio!$K$3:$K$1212,"CS01")+HO4</f>
        <v>1</v>
      </c>
      <c r="HG4" s="38">
        <f>COUNTIFS(Archivio!$C$3:$C$1212,"AP",Archivio!$O$3:$O$1212,"SS",Archivio!$P$3:$P$1212,"IRC",Archivio!$K$3:$K$1212,"CS10")+HP4</f>
        <v>3</v>
      </c>
      <c r="HH4" s="38">
        <f>COUNTIFS(Archivio!$C$3:$C$1212,"AP",Archivio!$O$3:$O$1212,"SS",Archivio!$P$3:$P$1212,"IRC",Archivio!$K$3:$K$1212,"CS11")+HQ4</f>
        <v>0</v>
      </c>
      <c r="HI4" s="39">
        <f>COUNTIFS(Archivio!$C$3:$C$1212,"AP",Archivio!$O$3:$O$1212,"SS",Archivio!$P$3:$P$1212,"IRC",Archivio!$K$3:$K$1212,"RP03")+HR4</f>
        <v>0</v>
      </c>
      <c r="HJ4" s="36">
        <f>COUNTIFS(Archivio!$C$3:$C$1212,"AP",Archivio!$P$3:$P$1212,"PED",Archivio!$K$3:$K$1212,"CS01")</f>
        <v>2</v>
      </c>
      <c r="HK4" s="37">
        <f>COUNTIFS(Archivio!$C$3:$C$1212,"AP",Archivio!$P$3:$P$1212,"PED",Archivio!$K$3:$K$1212,"CS10")</f>
        <v>2</v>
      </c>
      <c r="HL4" s="37">
        <f>COUNTIFS(Archivio!$C$3:$C$1212,"AP",Archivio!$P$3:$P$1212,"PED",Archivio!$K$3:$K$1212,"CS11")</f>
        <v>0</v>
      </c>
      <c r="HM4" s="39">
        <f>COUNTIFS(Archivio!$C$3:$C$1212,"AP",Archivio!$P$3:$P$1212,"PED",Archivio!$K$3:$K$1212,"RP03")</f>
        <v>0</v>
      </c>
      <c r="HN4" s="40">
        <f>COUNTIFS(Archivio!$C$3:$C$1212,"AP",Archivio!$O$3:$O$1212,"IRC",Archivio!$P$3:$P$1212,"NORMALE")</f>
        <v>0</v>
      </c>
      <c r="HO4" s="112"/>
      <c r="HP4" s="113">
        <v>3</v>
      </c>
      <c r="HQ4" s="113"/>
      <c r="HR4" s="114"/>
    </row>
    <row r="5" spans="1:226" ht="15.75">
      <c r="A5" s="78" t="s">
        <v>2578</v>
      </c>
      <c r="B5" s="42">
        <f>COUNTIFS(Archivio!$C$3:$C$1212,"MC",Archivio!$O$3:$O$1212,"SS",Archivio!$P$3:$P$1212,"NORMALE",Archivio!$Q$3:$Q$1212,"A002",Archivio!$K$3:$K$1212,"CS01")</f>
        <v>0</v>
      </c>
      <c r="C5" s="43">
        <f>COUNTIFS(Archivio!$C$3:$C$1212,"MC",Archivio!$O$3:$O$1212,"SS",Archivio!$P$3:$P$1212,"NORMALE",Archivio!$Q$3:$Q$1212,"A002",Archivio!$K$3:$K$1212,"CS10")</f>
        <v>0</v>
      </c>
      <c r="D5" s="43">
        <f>COUNTIFS(Archivio!$C$3:$C$1212,"MC",Archivio!$O$3:$O$1212,"SS",Archivio!$P$3:$P$1212,"NORMALE",Archivio!$Q$3:$Q$1212,"A002",Archivio!$K$3:$K$1212,"CS11")</f>
        <v>0</v>
      </c>
      <c r="E5" s="44">
        <f>COUNTIFS(Archivio!$C$3:$C$1212,"MC",Archivio!$O$3:$O$1212,"SS",Archivio!$P$3:$P$1212,"NORMALE",Archivio!$Q$3:$Q$1212,"A002",Archivio!$K$3:$K$1212,"RP03")</f>
        <v>0</v>
      </c>
      <c r="F5" s="42">
        <f>COUNTIFS(Archivio!$C$3:$C$1212,"MC",Archivio!$O$3:$O$1212,"SS",Archivio!$P$3:$P$1212,"NORMALE",Archivio!$Q$3:$Q$1212,"A003",Archivio!$K$3:$K$1212,"CS01")</f>
        <v>0</v>
      </c>
      <c r="G5" s="43">
        <f>COUNTIFS(Archivio!$C$3:$C$1212,"MC",Archivio!$O$3:$O$1212,"SS",Archivio!$P$3:$P$1212,"NORMALE",Archivio!$Q$3:$Q$1212,"A003",Archivio!$K$3:$K$1212,"CS10")</f>
        <v>0</v>
      </c>
      <c r="H5" s="43">
        <f>COUNTIFS(Archivio!$C$3:$C$1212,"MC",Archivio!$O$3:$O$1212,"SS",Archivio!$P$3:$P$1212,"NORMALE",Archivio!$Q$3:$Q$1212,"A003",Archivio!$K$3:$K$1212,"CS11")</f>
        <v>0</v>
      </c>
      <c r="I5" s="45">
        <f>COUNTIFS(Archivio!$C$3:$C$1212,"MC",Archivio!$O$3:$O$1212,"SS",Archivio!$P$3:$P$1212,"NORMALE",Archivio!$Q$3:$Q$1212,"A003",Archivio!$K$3:$K$1212,"RP03")</f>
        <v>0</v>
      </c>
      <c r="J5" s="42">
        <f>COUNTIFS(Archivio!$C$3:$C$1212,"MC",Archivio!$O$3:$O$1212,"SS",Archivio!$P$3:$P$1212,"NORMALE",Archivio!$Q$3:$Q$1212,"A005",Archivio!$K$3:$K$1212,"CS01")</f>
        <v>0</v>
      </c>
      <c r="K5" s="43">
        <f>COUNTIFS(Archivio!$C$3:$C$1212,"MC",Archivio!$O$3:$O$1212,"SS",Archivio!$P$3:$P$1212,"NORMALE",Archivio!$Q$3:$Q$1212,"A005",Archivio!$K$3:$K$1212,"CS10")</f>
        <v>0</v>
      </c>
      <c r="L5" s="43">
        <f>COUNTIFS(Archivio!$C$3:$C$1212,"MC",Archivio!$O$3:$O$1212,"SS",Archivio!$P$3:$P$1212,"NORMALE",Archivio!$Q$3:$Q$1212,"A005",Archivio!$K$3:$K$1212,"CS11")</f>
        <v>0</v>
      </c>
      <c r="M5" s="44">
        <f>COUNTIFS(Archivio!$C$3:$C$1212,"MC",Archivio!$O$3:$O$1212,"SS",Archivio!$P$3:$P$1212,"NORMALE",Archivio!$Q$3:$Q$1212,"A005",Archivio!$K$3:$K$1212,"RP03")</f>
        <v>0</v>
      </c>
      <c r="N5" s="42">
        <f>COUNTIFS(Archivio!$C$3:$C$1212,"MC",Archivio!$O$3:$O$1212,"SS",Archivio!$P$3:$P$1212,"NORMALE",Archivio!$Q$3:$Q$1212,"A008",Archivio!$K$3:$K$1212,"CS01")</f>
        <v>0</v>
      </c>
      <c r="O5" s="43">
        <f>COUNTIFS(Archivio!$C$3:$C$1212,"MC",Archivio!$O$3:$O$1212,"SS",Archivio!$P$3:$P$1212,"NORMALE",Archivio!$Q$3:$Q$1212,"A008",Archivio!$K$3:$K$1212,"CS10")</f>
        <v>0</v>
      </c>
      <c r="P5" s="43">
        <f>COUNTIFS(Archivio!$C$3:$C$1212,"MC",Archivio!$O$3:$O$1212,"SS",Archivio!$P$3:$P$1212,"NORMALE",Archivio!$Q$3:$Q$1212,"A008",Archivio!$K$3:$K$1212,"CS11")</f>
        <v>0</v>
      </c>
      <c r="Q5" s="45">
        <f>COUNTIFS(Archivio!$C$3:$C$1212,"MC",Archivio!$O$3:$O$1212,"SS",Archivio!$P$3:$P$1212,"NORMALE",Archivio!$Q$3:$Q$1212,"A008",Archivio!$K$3:$K$1212,"RP03")</f>
        <v>0</v>
      </c>
      <c r="R5" s="67">
        <f>COUNTIFS(Archivio!$C$3:$C$1212,"MC",Archivio!$O$3:$O$1212,"SS",Archivio!$P$3:$P$1212,"NORMALE",Archivio!$Q$3:$Q$1212,"A009",Archivio!$K$3:$K$1212,"CS01")</f>
        <v>0</v>
      </c>
      <c r="S5" s="43">
        <f>COUNTIFS(Archivio!$C$3:$C$1212,"MC",Archivio!$O$3:$O$1212,"SS",Archivio!$P$3:$P$1212,"NORMALE",Archivio!$Q$3:$Q$1212,"A009",Archivio!$K$3:$K$1212,"CS10")</f>
        <v>0</v>
      </c>
      <c r="T5" s="43">
        <f>COUNTIFS(Archivio!$C$3:$C$1212,"MC",Archivio!$O$3:$O$1212,"SS",Archivio!$P$3:$P$1212,"NORMALE",Archivio!$Q$3:$Q$1212,"A009",Archivio!$K$3:$K$1212,"CS11")</f>
        <v>0</v>
      </c>
      <c r="U5" s="45">
        <f>COUNTIFS(Archivio!$C$3:$C$1212,"MC",Archivio!$O$3:$O$1212,"SS",Archivio!$P$3:$P$1212,"NORMALE",Archivio!$Q$3:$Q$1212,"A009",Archivio!$K$3:$K$1212,"RP03")</f>
        <v>0</v>
      </c>
      <c r="V5" s="67">
        <f>COUNTIFS(Archivio!$C$3:$C$1212,"MC",Archivio!$O$3:$O$1212,"SS",Archivio!$P$3:$P$1212,"NORMALE",Archivio!$Q$3:$Q$1212,"A011",Archivio!$K$3:$K$1212,"CS01")</f>
        <v>2</v>
      </c>
      <c r="W5" s="43">
        <f>COUNTIFS(Archivio!$C$3:$C$1212,"MC",Archivio!$O$3:$O$1212,"SS",Archivio!$P$3:$P$1212,"NORMALE",Archivio!$Q$3:$Q$1212,"A011",Archivio!$K$3:$K$1212,"CS10")</f>
        <v>2</v>
      </c>
      <c r="X5" s="43">
        <f>COUNTIFS(Archivio!$C$3:$C$1212,"MC",Archivio!$O$3:$O$1212,"SS",Archivio!$P$3:$P$1212,"NORMALE",Archivio!$Q$3:$Q$1212,"A011",Archivio!$K$3:$K$1212,"CS11")</f>
        <v>0</v>
      </c>
      <c r="Y5" s="44">
        <f>COUNTIFS(Archivio!$C$3:$C$1212,"MC",Archivio!$O$3:$O$1212,"SS",Archivio!$P$3:$P$1212,"NORMALE",Archivio!$Q$3:$Q$1212,"A011",Archivio!$K$3:$K$1212,"RP03")</f>
        <v>0</v>
      </c>
      <c r="Z5" s="42">
        <f>COUNTIFS(Archivio!$C$3:$C$1212,"MC",Archivio!$O$3:$O$1212,"SS",Archivio!$P$3:$P$1212,"NORMALE",Archivio!$Q$3:$Q$1212,"A012",Archivio!$K$3:$K$1212,"CS01")</f>
        <v>5</v>
      </c>
      <c r="AA5" s="43">
        <f>COUNTIFS(Archivio!$C$3:$C$1212,"MC",Archivio!$O$3:$O$1212,"SS",Archivio!$P$3:$P$1212,"NORMALE",Archivio!$Q$3:$Q$1212,"A012",Archivio!$K$3:$K$1212,"CS10")</f>
        <v>2</v>
      </c>
      <c r="AB5" s="43">
        <f>COUNTIFS(Archivio!$C$3:$C$1212,"MC",Archivio!$O$3:$O$1212,"SS",Archivio!$P$3:$P$1212,"NORMALE",Archivio!$Q$3:$Q$1212,"A012",Archivio!$K$3:$K$1212,"CS11")</f>
        <v>0</v>
      </c>
      <c r="AC5" s="45">
        <f>COUNTIFS(Archivio!$C$3:$C$1212,"MC",Archivio!$O$3:$O$1212,"SS",Archivio!$P$3:$P$1212,"NORMALE",Archivio!$Q$3:$Q$1212,"A012",Archivio!$K$3:$K$1212,"RP03")</f>
        <v>0</v>
      </c>
      <c r="AD5" s="67">
        <f>COUNTIFS(Archivio!$C$3:$C$1212,"MC",Archivio!$O$3:$O$1212,"SS",Archivio!$P$3:$P$1212,"NORMALE",Archivio!$Q$3:$Q$1212,"A014",Archivio!$K$3:$K$1212,"CS01")</f>
        <v>0</v>
      </c>
      <c r="AE5" s="43">
        <f>COUNTIFS(Archivio!$C$3:$C$1212,"MC",Archivio!$O$3:$O$1212,"SS",Archivio!$P$3:$P$1212,"NORMALE",Archivio!$Q$3:$Q$1212,"A014",Archivio!$K$3:$K$1212,"CS10")</f>
        <v>0</v>
      </c>
      <c r="AF5" s="43">
        <f>COUNTIFS(Archivio!$C$3:$C$1212,"MC",Archivio!$O$3:$O$1212,"SS",Archivio!$P$3:$P$1212,"NORMALE",Archivio!$Q$3:$Q$1212,"A014",Archivio!$K$3:$K$1212,"CS11")</f>
        <v>0</v>
      </c>
      <c r="AG5" s="44">
        <f>COUNTIFS(Archivio!$C$3:$C$1212,"MC",Archivio!$O$3:$O$1212,"SS",Archivio!$P$3:$P$1212,"NORMALE",Archivio!$Q$3:$Q$1212,"A014",Archivio!$K$3:$K$1212,"RP03")</f>
        <v>0</v>
      </c>
      <c r="AH5" s="42">
        <f>COUNTIFS(Archivio!$C$3:$C$1212,"MC",Archivio!$O$3:$O$1212,"SS",Archivio!$P$3:$P$1212,"NORMALE",Archivio!$Q$3:$Q$1212,"A015",Archivio!$K$3:$K$1212,"CS01")</f>
        <v>0</v>
      </c>
      <c r="AI5" s="43">
        <f>COUNTIFS(Archivio!$C$3:$C$1212,"MC",Archivio!$O$3:$O$1212,"SS",Archivio!$P$3:$P$1212,"NORMALE",Archivio!$Q$3:$Q$1212,"A015",Archivio!$K$3:$K$1212,"CS10")</f>
        <v>0</v>
      </c>
      <c r="AJ5" s="43">
        <f>COUNTIFS(Archivio!$C$3:$C$1212,"MC",Archivio!$O$3:$O$1212,"SS",Archivio!$P$3:$P$1212,"NORMALE",Archivio!$Q$3:$Q$1212,"A015",Archivio!$K$3:$K$1212,"CS11")</f>
        <v>0</v>
      </c>
      <c r="AK5" s="45">
        <f>COUNTIFS(Archivio!$C$3:$C$1212,"MC",Archivio!$O$3:$O$1212,"SS",Archivio!$P$3:$P$1212,"NORMALE",Archivio!$Q$3:$Q$1212,"A015",Archivio!$K$3:$K$1212,"RP03")</f>
        <v>0</v>
      </c>
      <c r="AL5" s="67">
        <f>COUNTIFS(Archivio!$C$3:$C$1212,"MC",Archivio!$O$3:$O$1212,"SS",Archivio!$P$3:$P$1212,"NORMALE",Archivio!$Q$3:$Q$1212,"A017",Archivio!$K$3:$K$1212,"CS01")</f>
        <v>2</v>
      </c>
      <c r="AM5" s="43">
        <f>COUNTIFS(Archivio!$C$3:$C$1212,"MC",Archivio!$O$3:$O$1212,"SS",Archivio!$P$3:$P$1212,"NORMALE",Archivio!$Q$3:$Q$1212,"A017",Archivio!$K$3:$K$1212,"CS10")</f>
        <v>1</v>
      </c>
      <c r="AN5" s="43">
        <f>COUNTIFS(Archivio!$C$3:$C$1212,"MC",Archivio!$O$3:$O$1212,"SS",Archivio!$P$3:$P$1212,"NORMALE",Archivio!$Q$3:$Q$1212,"A017",Archivio!$K$3:$K$1212,"CS11")</f>
        <v>0</v>
      </c>
      <c r="AO5" s="44">
        <f>COUNTIFS(Archivio!$C$3:$C$1212,"MC",Archivio!$O$3:$O$1212,"SS",Archivio!$P$3:$P$1212,"NORMALE",Archivio!$Q$3:$Q$1212,"A017",Archivio!$K$3:$K$1212,"RP03")</f>
        <v>0</v>
      </c>
      <c r="AP5" s="42">
        <f>COUNTIFS(Archivio!$C$3:$C$1212,"MC",Archivio!$O$3:$O$1212,"SS",Archivio!$P$3:$P$1212,"NORMALE",Archivio!$Q$3:$Q$1212,"A018",Archivio!$K$3:$K$1212,"CS01")</f>
        <v>1</v>
      </c>
      <c r="AQ5" s="43">
        <f>COUNTIFS(Archivio!$C$3:$C$1212,"MC",Archivio!$O$3:$O$1212,"SS",Archivio!$P$3:$P$1212,"NORMALE",Archivio!$Q$3:$Q$1212,"A018",Archivio!$K$3:$K$1212,"CS10")</f>
        <v>0</v>
      </c>
      <c r="AR5" s="43">
        <f>COUNTIFS(Archivio!$C$3:$C$1212,"MC",Archivio!$O$3:$O$1212,"SS",Archivio!$P$3:$P$1212,"NORMALE",Archivio!$Q$3:$Q$1212,"A018",Archivio!$K$3:$K$1212,"CS11")</f>
        <v>0</v>
      </c>
      <c r="AS5" s="45">
        <f>COUNTIFS(Archivio!$C$3:$C$1212,"MC",Archivio!$O$3:$O$1212,"SS",Archivio!$P$3:$P$1212,"NORMALE",Archivio!$Q$3:$Q$1212,"A018",Archivio!$K$3:$K$1212,"RP03")</f>
        <v>0</v>
      </c>
      <c r="AT5" s="67">
        <f>COUNTIFS(Archivio!$C$3:$C$1212,"MC",Archivio!$O$3:$O$1212,"SS",Archivio!$P$3:$P$1212,"NORMALE",Archivio!$Q$3:$Q$1212,"A019",Archivio!$K$3:$K$1212,"CS01")</f>
        <v>2</v>
      </c>
      <c r="AU5" s="43">
        <f>COUNTIFS(Archivio!$C$3:$C$1212,"MC",Archivio!$O$3:$O$1212,"SS",Archivio!$P$3:$P$1212,"NORMALE",Archivio!$Q$3:$Q$1212,"A019",Archivio!$K$3:$K$1212,"CS10")</f>
        <v>1</v>
      </c>
      <c r="AV5" s="43">
        <f>COUNTIFS(Archivio!$C$3:$C$1212,"MC",Archivio!$O$3:$O$1212,"SS",Archivio!$P$3:$P$1212,"NORMALE",Archivio!$Q$3:$Q$1212,"A019",Archivio!$K$3:$K$1212,"CS11")</f>
        <v>1</v>
      </c>
      <c r="AW5" s="44">
        <f>COUNTIFS(Archivio!$C$3:$C$1212,"MC",Archivio!$O$3:$O$1212,"SS",Archivio!$P$3:$P$1212,"NORMALE",Archivio!$Q$3:$Q$1212,"A019",Archivio!$K$3:$K$1212,"RP03")</f>
        <v>0</v>
      </c>
      <c r="AX5" s="42">
        <f>COUNTIFS(Archivio!$C$3:$C$1212,"MC",Archivio!$O$3:$O$1212,"SS",Archivio!$P$3:$P$1212,"NORMALE",Archivio!$Q$3:$Q$1212,"A020",Archivio!$K$3:$K$1212,"CS01")</f>
        <v>0</v>
      </c>
      <c r="AY5" s="43">
        <f>COUNTIFS(Archivio!$C$3:$C$1212,"MC",Archivio!$O$3:$O$1212,"SS",Archivio!$P$3:$P$1212,"NORMALE",Archivio!$Q$3:$Q$1212,"A020",Archivio!$K$3:$K$1212,"CS10")</f>
        <v>0</v>
      </c>
      <c r="AZ5" s="43">
        <f>COUNTIFS(Archivio!$C$3:$C$1212,"MC",Archivio!$O$3:$O$1212,"SS",Archivio!$P$3:$P$1212,"NORMALE",Archivio!$Q$3:$Q$1212,"A020",Archivio!$K$3:$K$1212,"CS11")</f>
        <v>0</v>
      </c>
      <c r="BA5" s="45">
        <f>COUNTIFS(Archivio!$C$3:$C$1212,"MC",Archivio!$O$3:$O$1212,"SS",Archivio!$P$3:$P$1212,"NORMALE",Archivio!$Q$3:$Q$1212,"A020",Archivio!$K$3:$K$1212,"RP03")</f>
        <v>0</v>
      </c>
      <c r="BB5" s="67">
        <f>COUNTIFS(Archivio!$C$3:$C$1212,"MC",Archivio!$O$3:$O$1212,"SS",Archivio!$P$3:$P$1212,"NORMALE",Archivio!$Q$3:$Q$1212,"A021",Archivio!$K$3:$K$1212,"CS01")</f>
        <v>0</v>
      </c>
      <c r="BC5" s="43">
        <f>COUNTIFS(Archivio!$C$3:$C$1212,"MC",Archivio!$O$3:$O$1212,"SS",Archivio!$P$3:$P$1212,"NORMALE",Archivio!$Q$3:$Q$1212,"A021",Archivio!$K$3:$K$1212,"CS10")</f>
        <v>0</v>
      </c>
      <c r="BD5" s="43">
        <f>COUNTIFS(Archivio!$C$3:$C$1212,"MC",Archivio!$O$3:$O$1212,"SS",Archivio!$P$3:$P$1212,"NORMALE",Archivio!$Q$3:$Q$1212,"A021",Archivio!$K$3:$K$1212,"CS11")</f>
        <v>0</v>
      </c>
      <c r="BE5" s="44">
        <f>COUNTIFS(Archivio!$C$3:$C$1212,"MC",Archivio!$O$3:$O$1212,"SS",Archivio!$P$3:$P$1212,"NORMALE",Archivio!$Q$3:$Q$1212,"A021",Archivio!$K$3:$K$1212,"RP03")</f>
        <v>0</v>
      </c>
      <c r="BF5" s="42">
        <f>COUNTIFS(Archivio!$C$3:$C$1212,"MC",Archivio!$O$3:$O$1212,"SS",Archivio!$P$3:$P$1212,"NORMALE",Archivio!$Q$3:$Q$1212,"A026",Archivio!$K$3:$K$1212,"CS01")</f>
        <v>1</v>
      </c>
      <c r="BG5" s="43">
        <f>COUNTIFS(Archivio!$C$3:$C$1212,"MC",Archivio!$O$3:$O$1212,"SS",Archivio!$P$3:$P$1212,"NORMALE",Archivio!$Q$3:$Q$1212,"A026",Archivio!$K$3:$K$1212,"CS10")</f>
        <v>5</v>
      </c>
      <c r="BH5" s="43">
        <f>COUNTIFS(Archivio!$C$3:$C$1212,"MC",Archivio!$O$3:$O$1212,"SS",Archivio!$P$3:$P$1212,"NORMALE",Archivio!$Q$3:$Q$1212,"A026",Archivio!$K$3:$K$1212,"CS11")</f>
        <v>0</v>
      </c>
      <c r="BI5" s="45">
        <f>COUNTIFS(Archivio!$C$3:$C$1212,"MC",Archivio!$O$3:$O$1212,"SS",Archivio!$P$3:$P$1212,"NORMALE",Archivio!$Q$3:$Q$1212,"A026",Archivio!$K$3:$K$1212,"RP03")</f>
        <v>0</v>
      </c>
      <c r="BJ5" s="67">
        <f>COUNTIFS(Archivio!$C$3:$C$1212,"MC",Archivio!$O$3:$O$1212,"SS",Archivio!$P$3:$P$1212,"NORMALE",Archivio!$Q$3:$Q$1212,"A027",Archivio!$K$3:$K$1212,"CS01")</f>
        <v>0</v>
      </c>
      <c r="BK5" s="43">
        <f>COUNTIFS(Archivio!$C$3:$C$1212,"MC",Archivio!$O$3:$O$1212,"SS",Archivio!$P$3:$P$1212,"NORMALE",Archivio!$Q$3:$Q$1212,"A027",Archivio!$K$3:$K$1212,"CS10")</f>
        <v>2</v>
      </c>
      <c r="BL5" s="43">
        <f>COUNTIFS(Archivio!$C$3:$C$1212,"MC",Archivio!$O$3:$O$1212,"SS",Archivio!$P$3:$P$1212,"NORMALE",Archivio!$Q$3:$Q$1212,"A027",Archivio!$K$3:$K$1212,"CS11")</f>
        <v>0</v>
      </c>
      <c r="BM5" s="44">
        <f>COUNTIFS(Archivio!$C$3:$C$1212,"MC",Archivio!$O$3:$O$1212,"SS",Archivio!$P$3:$P$1212,"NORMALE",Archivio!$Q$3:$Q$1212,"A027",Archivio!$K$3:$K$1212,"RP03")</f>
        <v>0</v>
      </c>
      <c r="BN5" s="42">
        <f>COUNTIFS(Archivio!$C$3:$C$1212,"MC",Archivio!$O$3:$O$1212,"SS",Archivio!$P$3:$P$1212,"NORMALE",Archivio!$Q$3:$Q$1212,"A029",Archivio!$K$3:$K$1212,"CS01")</f>
        <v>0</v>
      </c>
      <c r="BO5" s="43">
        <f>COUNTIFS(Archivio!$C$3:$C$1212,"MC",Archivio!$O$3:$O$1212,"SS",Archivio!$P$3:$P$1212,"NORMALE",Archivio!$Q$3:$Q$1212,"A029",Archivio!$K$3:$K$1212,"CS10")</f>
        <v>1</v>
      </c>
      <c r="BP5" s="43">
        <f>COUNTIFS(Archivio!$C$3:$C$1212,"MC",Archivio!$O$3:$O$1212,"SS",Archivio!$P$3:$P$1212,"NORMALE",Archivio!$Q$3:$Q$1212,"A029",Archivio!$K$3:$K$1212,"CS11")</f>
        <v>0</v>
      </c>
      <c r="BQ5" s="45">
        <f>COUNTIFS(Archivio!$C$3:$C$1212,"MC",Archivio!$O$3:$O$1212,"SS",Archivio!$P$3:$P$1212,"NORMALE",Archivio!$Q$3:$Q$1212,"A029",Archivio!$K$3:$K$1212,"RP03")</f>
        <v>0</v>
      </c>
      <c r="BR5" s="67">
        <f>COUNTIFS(Archivio!$C$3:$C$1212,"MC",Archivio!$O$3:$O$1212,"SS",Archivio!$P$3:$P$1212,"NORMALE",Archivio!$Q$3:$Q$1212,"A034",Archivio!$K$3:$K$1212,"CS01")</f>
        <v>1</v>
      </c>
      <c r="BS5" s="43">
        <f>COUNTIFS(Archivio!$C$3:$C$1212,"MC",Archivio!$O$3:$O$1212,"SS",Archivio!$P$3:$P$1212,"NORMALE",Archivio!$Q$3:$Q$1212,"A034",Archivio!$K$3:$K$1212,"CS10")</f>
        <v>1</v>
      </c>
      <c r="BT5" s="43">
        <f>COUNTIFS(Archivio!$C$3:$C$1212,"MC",Archivio!$O$3:$O$1212,"SS",Archivio!$P$3:$P$1212,"NORMALE",Archivio!$Q$3:$Q$1212,"A034",Archivio!$K$3:$K$1212,"CS11")</f>
        <v>0</v>
      </c>
      <c r="BU5" s="44">
        <f>COUNTIFS(Archivio!$C$3:$C$1212,"MC",Archivio!$O$3:$O$1212,"SS",Archivio!$P$3:$P$1212,"NORMALE",Archivio!$Q$3:$Q$1212,"A034",Archivio!$K$3:$K$1212,"RP03")</f>
        <v>0</v>
      </c>
      <c r="BV5" s="42">
        <f>COUNTIFS(Archivio!$C$3:$C$1212,"MC",Archivio!$O$3:$O$1212,"SS",Archivio!$P$3:$P$1212,"NORMALE",Archivio!$Q$3:$Q$1212,"A037",Archivio!$K$3:$K$1212,"CS01")</f>
        <v>0</v>
      </c>
      <c r="BW5" s="43">
        <f>COUNTIFS(Archivio!$C$3:$C$1212,"MC",Archivio!$O$3:$O$1212,"SS",Archivio!$P$3:$P$1212,"NORMALE",Archivio!$Q$3:$Q$1212,"A037",Archivio!$K$3:$K$1212,"CS10")</f>
        <v>1</v>
      </c>
      <c r="BX5" s="43">
        <f>COUNTIFS(Archivio!$C$3:$C$1212,"MC",Archivio!$O$3:$O$1212,"SS",Archivio!$P$3:$P$1212,"NORMALE",Archivio!$Q$3:$Q$1212,"A037",Archivio!$K$3:$K$1212,"CS11")</f>
        <v>0</v>
      </c>
      <c r="BY5" s="45">
        <f>COUNTIFS(Archivio!$C$3:$C$1212,"MC",Archivio!$O$3:$O$1212,"SS",Archivio!$P$3:$P$1212,"NORMALE",Archivio!$Q$3:$Q$1212,"A037",Archivio!$K$3:$K$1212,"RP03")</f>
        <v>0</v>
      </c>
      <c r="BZ5" s="67">
        <f>COUNTIFS(Archivio!$C$3:$C$1212,"MC",Archivio!$O$3:$O$1212,"SS",Archivio!$P$3:$P$1212,"NORMALE",Archivio!$Q$3:$Q$1212,"A040",Archivio!$K$3:$K$1212,"CS01")</f>
        <v>0</v>
      </c>
      <c r="CA5" s="43">
        <f>COUNTIFS(Archivio!$C$3:$C$1212,"MC",Archivio!$O$3:$O$1212,"SS",Archivio!$P$3:$P$1212,"NORMALE",Archivio!$Q$3:$Q$1212,"A040",Archivio!$K$3:$K$1212,"CS10")</f>
        <v>0</v>
      </c>
      <c r="CB5" s="43">
        <f>COUNTIFS(Archivio!$C$3:$C$1212,"MC",Archivio!$O$3:$O$1212,"SS",Archivio!$P$3:$P$1212,"NORMALE",Archivio!$Q$3:$Q$1212,"A040",Archivio!$K$3:$K$1212,"CS11")</f>
        <v>0</v>
      </c>
      <c r="CC5" s="44">
        <f>COUNTIFS(Archivio!$C$3:$C$1212,"MC",Archivio!$O$3:$O$1212,"SS",Archivio!$P$3:$P$1212,"NORMALE",Archivio!$Q$3:$Q$1212,"A040",Archivio!$K$3:$K$1212,"RP03")</f>
        <v>0</v>
      </c>
      <c r="CD5" s="42">
        <f>COUNTIFS(Archivio!$C$3:$C$1212,"MC",Archivio!$O$3:$O$1212,"SS",Archivio!$P$3:$P$1212,"NORMALE",Archivio!$Q$3:$Q$1212,"A041",Archivio!$K$3:$K$1212,"CS01")</f>
        <v>1</v>
      </c>
      <c r="CE5" s="43">
        <f>COUNTIFS(Archivio!$C$3:$C$1212,"MC",Archivio!$O$3:$O$1212,"SS",Archivio!$P$3:$P$1212,"NORMALE",Archivio!$Q$3:$Q$1212,"A041",Archivio!$K$3:$K$1212,"CS10")</f>
        <v>0</v>
      </c>
      <c r="CF5" s="43">
        <f>COUNTIFS(Archivio!$C$3:$C$1212,"MC",Archivio!$O$3:$O$1212,"SS",Archivio!$P$3:$P$1212,"NORMALE",Archivio!$Q$3:$Q$1212,"A041",Archivio!$K$3:$K$1212,"CS11")</f>
        <v>0</v>
      </c>
      <c r="CG5" s="45">
        <f>COUNTIFS(Archivio!$C$3:$C$1212,"MC",Archivio!$O$3:$O$1212,"SS",Archivio!$P$3:$P$1212,"NORMALE",Archivio!$Q$3:$Q$1212,"A041",Archivio!$K$3:$K$1212,"RP03")</f>
        <v>0</v>
      </c>
      <c r="CH5" s="67">
        <f>COUNTIFS(Archivio!$C$3:$C$1212,"MC",Archivio!$O$3:$O$1212,"SS",Archivio!$P$3:$P$1212,"NORMALE",Archivio!$Q$3:$Q$1212,"A042",Archivio!$K$3:$K$1212,"CS01")</f>
        <v>0</v>
      </c>
      <c r="CI5" s="43">
        <f>COUNTIFS(Archivio!$C$3:$C$1212,"MC",Archivio!$O$3:$O$1212,"SS",Archivio!$P$3:$P$1212,"NORMALE",Archivio!$Q$3:$Q$1212,"A042",Archivio!$K$3:$K$1212,"CS10")</f>
        <v>1</v>
      </c>
      <c r="CJ5" s="43">
        <f>COUNTIFS(Archivio!$C$3:$C$1212,"MC",Archivio!$O$3:$O$1212,"SS",Archivio!$P$3:$P$1212,"NORMALE",Archivio!$Q$3:$Q$1212,"A042",Archivio!$K$3:$K$1212,"CS11")</f>
        <v>0</v>
      </c>
      <c r="CK5" s="44">
        <f>COUNTIFS(Archivio!$C$3:$C$1212,"MC",Archivio!$O$3:$O$1212,"SS",Archivio!$P$3:$P$1212,"NORMALE",Archivio!$Q$3:$Q$1212,"A042",Archivio!$K$3:$K$1212,"RP03")</f>
        <v>0</v>
      </c>
      <c r="CL5" s="42">
        <f>COUNTIFS(Archivio!$C$3:$C$1212,"MC",Archivio!$O$3:$O$1212,"SS",Archivio!$P$3:$P$1212,"NORMALE",Archivio!$Q$3:$Q$1212,"A045",Archivio!$K$3:$K$1212,"CS01")</f>
        <v>0</v>
      </c>
      <c r="CM5" s="43">
        <f>COUNTIFS(Archivio!$C$3:$C$1212,"MC",Archivio!$O$3:$O$1212,"SS",Archivio!$P$3:$P$1212,"NORMALE",Archivio!$Q$3:$Q$1212,"A045",Archivio!$K$3:$K$1212,"CS10")</f>
        <v>2</v>
      </c>
      <c r="CN5" s="43">
        <f>COUNTIFS(Archivio!$C$3:$C$1212,"MC",Archivio!$O$3:$O$1212,"SS",Archivio!$P$3:$P$1212,"NORMALE",Archivio!$Q$3:$Q$1212,"A045",Archivio!$K$3:$K$1212,"CS11")</f>
        <v>0</v>
      </c>
      <c r="CO5" s="45">
        <f>COUNTIFS(Archivio!$C$3:$C$1212,"MC",Archivio!$O$3:$O$1212,"SS",Archivio!$P$3:$P$1212,"NORMALE",Archivio!$Q$3:$Q$1212,"A045",Archivio!$K$3:$K$1212,"RP03")</f>
        <v>0</v>
      </c>
      <c r="CP5" s="67">
        <f>COUNTIFS(Archivio!$C$3:$C$1212,"MC",Archivio!$O$3:$O$1212,"SS",Archivio!$P$3:$P$1212,"NORMALE",Archivio!$Q$3:$Q$1212,"A046",Archivio!$K$3:$K$1212,"CS01")</f>
        <v>0</v>
      </c>
      <c r="CQ5" s="43">
        <f>COUNTIFS(Archivio!$C$3:$C$1212,"MC",Archivio!$O$3:$O$1212,"SS",Archivio!$P$3:$P$1212,"NORMALE",Archivio!$Q$3:$Q$1212,"A046",Archivio!$K$3:$K$1212,"CS10")</f>
        <v>3</v>
      </c>
      <c r="CR5" s="43">
        <f>COUNTIFS(Archivio!$C$3:$C$1212,"MC",Archivio!$O$3:$O$1212,"SS",Archivio!$P$3:$P$1212,"NORMALE",Archivio!$Q$3:$Q$1212,"A046",Archivio!$K$3:$K$1212,"CS11")</f>
        <v>0</v>
      </c>
      <c r="CS5" s="44">
        <f>COUNTIFS(Archivio!$C$3:$C$1212,"MC",Archivio!$O$3:$O$1212,"SS",Archivio!$P$3:$P$1212,"NORMALE",Archivio!$Q$3:$Q$1212,"A046",Archivio!$K$3:$K$1212,"RP03")</f>
        <v>0</v>
      </c>
      <c r="CT5" s="42">
        <f>COUNTIFS(Archivio!$C$3:$C$1212,"MC",Archivio!$O$3:$O$1212,"SS",Archivio!$P$3:$P$1212,"NORMALE",Archivio!$Q$3:$Q$1212,"A047",Archivio!$K$3:$K$1212,"CS01")</f>
        <v>1</v>
      </c>
      <c r="CU5" s="43">
        <f>COUNTIFS(Archivio!$C$3:$C$1212,"MC",Archivio!$O$3:$O$1212,"SS",Archivio!$P$3:$P$1212,"NORMALE",Archivio!$Q$3:$Q$1212,"A047",Archivio!$K$3:$K$1212,"CS10")</f>
        <v>0</v>
      </c>
      <c r="CV5" s="43">
        <f>COUNTIFS(Archivio!$C$3:$C$1212,"MC",Archivio!$O$3:$O$1212,"SS",Archivio!$P$3:$P$1212,"NORMALE",Archivio!$Q$3:$Q$1212,"A047",Archivio!$K$3:$K$1212,"CS11")</f>
        <v>0</v>
      </c>
      <c r="CW5" s="45">
        <f>COUNTIFS(Archivio!$C$3:$C$1212,"MC",Archivio!$O$3:$O$1212,"SS",Archivio!$P$3:$P$1212,"NORMALE",Archivio!$Q$3:$Q$1212,"A047",Archivio!$K$3:$K$1212,"RP03")</f>
        <v>0</v>
      </c>
      <c r="CX5" s="67">
        <f>COUNTIFS(Archivio!$C$3:$C$1212,"MC",Archivio!$O$3:$O$1212,"SS",Archivio!$P$3:$P$1212,"NORMALE",Archivio!$Q$3:$Q$1212,"A048",Archivio!$K$3:$K$1212,"CS01")</f>
        <v>1</v>
      </c>
      <c r="CY5" s="43">
        <f>COUNTIFS(Archivio!$C$3:$C$1212,"MC",Archivio!$O$3:$O$1212,"SS",Archivio!$P$3:$P$1212,"NORMALE",Archivio!$Q$3:$Q$1212,"A048",Archivio!$K$3:$K$1212,"CS10")</f>
        <v>5</v>
      </c>
      <c r="CZ5" s="43">
        <f>COUNTIFS(Archivio!$C$3:$C$1212,"MC",Archivio!$O$3:$O$1212,"SS",Archivio!$P$3:$P$1212,"NORMALE",Archivio!$Q$3:$Q$1212,"A048",Archivio!$K$3:$K$1212,"CS11")</f>
        <v>0</v>
      </c>
      <c r="DA5" s="44">
        <f>COUNTIFS(Archivio!$C$3:$C$1212,"MC",Archivio!$O$3:$O$1212,"SS",Archivio!$P$3:$P$1212,"NORMALE",Archivio!$Q$3:$Q$1212,"A048",Archivio!$K$3:$K$1212,"RP03")</f>
        <v>0</v>
      </c>
      <c r="DB5" s="42">
        <f>COUNTIFS(Archivio!$C$3:$C$1212,"MC",Archivio!$O$3:$O$1212,"SS",Archivio!$P$3:$P$1212,"NORMALE",Archivio!$Q$3:$Q$1212,"A050",Archivio!$K$3:$K$1212,"CS01")</f>
        <v>1</v>
      </c>
      <c r="DC5" s="43">
        <f>COUNTIFS(Archivio!$C$3:$C$1212,"MC",Archivio!$O$3:$O$1212,"SS",Archivio!$P$3:$P$1212,"NORMALE",Archivio!$Q$3:$Q$1212,"A050",Archivio!$K$3:$K$1212,"CS10")</f>
        <v>3</v>
      </c>
      <c r="DD5" s="43">
        <f>COUNTIFS(Archivio!$C$3:$C$1212,"MC",Archivio!$O$3:$O$1212,"SS",Archivio!$P$3:$P$1212,"NORMALE",Archivio!$Q$3:$Q$1212,"A050",Archivio!$K$3:$K$1212,"CS11")</f>
        <v>0</v>
      </c>
      <c r="DE5" s="45">
        <f>COUNTIFS(Archivio!$C$3:$C$1212,"MC",Archivio!$O$3:$O$1212,"SS",Archivio!$P$3:$P$1212,"NORMALE",Archivio!$Q$3:$Q$1212,"A050",Archivio!$K$3:$K$1212,"RP03")</f>
        <v>0</v>
      </c>
      <c r="DF5" s="67">
        <f>COUNTIFS(Archivio!$C$3:$C$1212,"MC",Archivio!$O$3:$O$1212,"SS",Archivio!$P$3:$P$1212,"NORMALE",Archivio!$Q$3:$Q$1212,"A051",Archivio!$K$3:$K$1212,"CS01")</f>
        <v>0</v>
      </c>
      <c r="DG5" s="43">
        <f>COUNTIFS(Archivio!$C$3:$C$1212,"MC",Archivio!$O$3:$O$1212,"SS",Archivio!$P$3:$P$1212,"NORMALE",Archivio!$Q$3:$Q$1212,"A051",Archivio!$K$3:$K$1212,"CS10")</f>
        <v>1</v>
      </c>
      <c r="DH5" s="43">
        <f>COUNTIFS(Archivio!$C$3:$C$1212,"MC",Archivio!$O$3:$O$1212,"SS",Archivio!$P$3:$P$1212,"NORMALE",Archivio!$Q$3:$Q$1212,"A051",Archivio!$K$3:$K$1212,"CS11")</f>
        <v>0</v>
      </c>
      <c r="DI5" s="44">
        <f>COUNTIFS(Archivio!$C$3:$C$1212,"MC",Archivio!$O$3:$O$1212,"SS",Archivio!$P$3:$P$1212,"NORMALE",Archivio!$Q$3:$Q$1212,"A051",Archivio!$K$3:$K$1212,"RP03")</f>
        <v>0</v>
      </c>
      <c r="DJ5" s="42">
        <f>COUNTIFS(Archivio!$C$3:$C$1212,"MC",Archivio!$O$3:$O$1212,"SS",Archivio!$P$3:$P$1212,"NORMALE",Archivio!$Q$3:$Q$1212,"A054",Archivio!$K$3:$K$1212,"CS01")</f>
        <v>0</v>
      </c>
      <c r="DK5" s="43">
        <f>COUNTIFS(Archivio!$C$3:$C$1212,"MC",Archivio!$O$3:$O$1212,"SS",Archivio!$P$3:$P$1212,"NORMALE",Archivio!$Q$3:$Q$1212,"A054",Archivio!$K$3:$K$1212,"CS10")</f>
        <v>1</v>
      </c>
      <c r="DL5" s="43">
        <f>COUNTIFS(Archivio!$C$3:$C$1212,"MC",Archivio!$O$3:$O$1212,"SS",Archivio!$P$3:$P$1212,"NORMALE",Archivio!$Q$3:$Q$1212,"A054",Archivio!$K$3:$K$1212,"CS11")</f>
        <v>0</v>
      </c>
      <c r="DM5" s="45">
        <f>COUNTIFS(Archivio!$C$3:$C$1212,"MC",Archivio!$O$3:$O$1212,"SS",Archivio!$P$3:$P$1212,"NORMALE",Archivio!$Q$3:$Q$1212,"A054",Archivio!$K$3:$K$1212,"RP03")</f>
        <v>0</v>
      </c>
      <c r="DN5" s="67">
        <f>COUNTIFS(Archivio!$C$3:$C$1212,"MC",Archivio!$O$3:$O$1212,"SS",Archivio!$P$3:$P$1212,"NORMALE",Archivio!$Q$3:$Q$1212,"A066",Archivio!$K$3:$K$1212,"CS01")</f>
        <v>2</v>
      </c>
      <c r="DO5" s="43">
        <f>COUNTIFS(Archivio!$C$3:$C$1212,"MC",Archivio!$O$3:$O$1212,"SS",Archivio!$P$3:$P$1212,"NORMALE",Archivio!$Q$3:$Q$1212,"A066",Archivio!$K$3:$K$1212,"CS10")</f>
        <v>2</v>
      </c>
      <c r="DP5" s="43">
        <f>COUNTIFS(Archivio!$C$3:$C$1212,"MC",Archivio!$O$3:$O$1212,"SS",Archivio!$P$3:$P$1212,"NORMALE",Archivio!$Q$3:$Q$1212,"A066",Archivio!$K$3:$K$1212,"CS11")</f>
        <v>0</v>
      </c>
      <c r="DQ5" s="44">
        <f>COUNTIFS(Archivio!$C$3:$C$1212,"MC",Archivio!$O$3:$O$1212,"SS",Archivio!$P$3:$P$1212,"NORMALE",Archivio!$Q$3:$Q$1212,"A066",Archivio!$K$3:$K$1212,"RP03")</f>
        <v>0</v>
      </c>
      <c r="DR5" s="42">
        <f>COUNTIFS(Archivio!$C$3:$C$1212,"MC",Archivio!$O$3:$O$1212,"SS",Archivio!$P$3:$P$1212,"NORMALE",Archivio!$Q$3:$Q$1212,"A072",Archivio!$K$3:$K$1212,"CS01")</f>
        <v>1</v>
      </c>
      <c r="DS5" s="43">
        <f>COUNTIFS(Archivio!$C$3:$C$1212,"MC",Archivio!$O$3:$O$1212,"SS",Archivio!$P$3:$P$1212,"NORMALE",Archivio!$Q$3:$Q$1212,"A072",Archivio!$K$3:$K$1212,"CS10")</f>
        <v>0</v>
      </c>
      <c r="DT5" s="43">
        <f>COUNTIFS(Archivio!$C$3:$C$1212,"MC",Archivio!$O$3:$O$1212,"SS",Archivio!$P$3:$P$1212,"NORMALE",Archivio!$Q$3:$Q$1212,"A072",Archivio!$K$3:$K$1212,"CS11")</f>
        <v>0</v>
      </c>
      <c r="DU5" s="45">
        <f>COUNTIFS(Archivio!$C$3:$C$1212,"MC",Archivio!$O$3:$O$1212,"SS",Archivio!$P$3:$P$1212,"NORMALE",Archivio!$Q$3:$Q$1212,"A072",Archivio!$K$3:$K$1212,"RP03")</f>
        <v>0</v>
      </c>
      <c r="DV5" s="67">
        <f>COUNTIFS(Archivio!$C$3:$C$1212,"MC",Archivio!$O$3:$O$1212,"SS",Archivio!$P$3:$P$1212,"NORMALE",Archivio!$Q$3:$Q$1212,"AA24",Archivio!$K$3:$K$1212,"CS01")</f>
        <v>0</v>
      </c>
      <c r="DW5" s="43">
        <f>COUNTIFS(Archivio!$C$3:$C$1212,"MC",Archivio!$O$3:$O$1212,"SS",Archivio!$P$3:$P$1212,"NORMALE",Archivio!$Q$3:$Q$1212,"AA24",Archivio!$K$3:$K$1212,"CS10")</f>
        <v>1</v>
      </c>
      <c r="DX5" s="43">
        <f>COUNTIFS(Archivio!$C$3:$C$1212,"MC",Archivio!$O$3:$O$1212,"SS",Archivio!$P$3:$P$1212,"NORMALE",Archivio!$Q$3:$Q$1212,"AA24",Archivio!$K$3:$K$1212,"CS11")</f>
        <v>0</v>
      </c>
      <c r="DY5" s="44">
        <f>COUNTIFS(Archivio!$C$3:$C$1212,"MC",Archivio!$O$3:$O$1212,"SS",Archivio!$P$3:$P$1212,"NORMALE",Archivio!$Q$3:$Q$1212,"AA24",Archivio!$K$3:$K$1212,"RP03")</f>
        <v>0</v>
      </c>
      <c r="DZ5" s="42">
        <f>COUNTIFS(Archivio!$C$3:$C$1212,"MC",Archivio!$O$3:$O$1212,"SS",Archivio!$P$3:$P$1212,"NORMALE",Archivio!$Q$3:$Q$1212,"AB24",Archivio!$K$3:$K$1212,"CS01")</f>
        <v>0</v>
      </c>
      <c r="EA5" s="43">
        <f>COUNTIFS(Archivio!$C$3:$C$1212,"MC",Archivio!$O$3:$O$1212,"SS",Archivio!$P$3:$P$1212,"NORMALE",Archivio!$Q$3:$Q$1212,"AB24",Archivio!$K$3:$K$1212,"CS10")</f>
        <v>8</v>
      </c>
      <c r="EB5" s="43">
        <f>COUNTIFS(Archivio!$C$3:$C$1212,"MC",Archivio!$O$3:$O$1212,"SS",Archivio!$P$3:$P$1212,"NORMALE",Archivio!$Q$3:$Q$1212,"AB24",Archivio!$K$3:$K$1212,"CS11")</f>
        <v>0</v>
      </c>
      <c r="EC5" s="45">
        <f>COUNTIFS(Archivio!$C$3:$C$1212,"MC",Archivio!$O$3:$O$1212,"SS",Archivio!$P$3:$P$1212,"NORMALE",Archivio!$Q$3:$Q$1212,"AB24",Archivio!$K$3:$K$1212,"RP03")</f>
        <v>0</v>
      </c>
      <c r="ED5" s="67">
        <f>COUNTIFS(Archivio!$C$3:$C$1212,"MC",Archivio!$O$3:$O$1212,"SS",Archivio!$P$3:$P$1212,"NORMALE",Archivio!$Q$3:$Q$1212,"AD24",Archivio!$K$3:$K$1212,"CS01")</f>
        <v>0</v>
      </c>
      <c r="EE5" s="43">
        <f>COUNTIFS(Archivio!$C$3:$C$1212,"MC",Archivio!$O$3:$O$1212,"SS",Archivio!$P$3:$P$1212,"NORMALE",Archivio!$Q$3:$Q$1212,"AD24",Archivio!$K$3:$K$1212,"CS10")</f>
        <v>0</v>
      </c>
      <c r="EF5" s="43">
        <f>COUNTIFS(Archivio!$C$3:$C$1212,"MC",Archivio!$O$3:$O$1212,"SS",Archivio!$P$3:$P$1212,"NORMALE",Archivio!$Q$3:$Q$1212,"AD24",Archivio!$K$3:$K$1212,"CS11")</f>
        <v>0</v>
      </c>
      <c r="EG5" s="44">
        <f>COUNTIFS(Archivio!$C$3:$C$1212,"MC",Archivio!$O$3:$O$1212,"SS",Archivio!$P$3:$P$1212,"NORMALE",Archivio!$Q$3:$Q$1212,"AD24",Archivio!$K$3:$K$1212,"RP03")</f>
        <v>0</v>
      </c>
      <c r="EH5" s="42">
        <f>COUNTIFS(Archivio!$C$3:$C$1212,"MC",Archivio!$O$3:$O$1212,"SS",Archivio!$P$3:$P$1212,"NORMALE",Archivio!$Q$3:$Q$1212,"B003",Archivio!$K$3:$K$1212,"CS01")</f>
        <v>0</v>
      </c>
      <c r="EI5" s="43">
        <f>COUNTIFS(Archivio!$C$3:$C$1212,"MC",Archivio!$O$3:$O$1212,"SS",Archivio!$P$3:$P$1212,"NORMALE",Archivio!$Q$3:$Q$1212,"B003",Archivio!$K$3:$K$1212,"CS10")</f>
        <v>0</v>
      </c>
      <c r="EJ5" s="43">
        <f>COUNTIFS(Archivio!$C$3:$C$1212,"MC",Archivio!$O$3:$O$1212,"SS",Archivio!$P$3:$P$1212,"NORMALE",Archivio!$Q$3:$Q$1212,"B003",Archivio!$K$3:$K$1212,"CS11")</f>
        <v>0</v>
      </c>
      <c r="EK5" s="45">
        <f>COUNTIFS(Archivio!$C$3:$C$1212,"MC",Archivio!$O$3:$O$1212,"SS",Archivio!$P$3:$P$1212,"NORMALE",Archivio!$Q$3:$Q$1212,"B003",Archivio!$K$3:$K$1212,"RP03")</f>
        <v>0</v>
      </c>
      <c r="EL5" s="67">
        <f>COUNTIFS(Archivio!$C$3:$C$1212,"MC",Archivio!$O$3:$O$1212,"SS",Archivio!$P$3:$P$1212,"NORMALE",Archivio!$Q$3:$Q$1212,"B006",Archivio!$K$3:$K$1212,"CS01")</f>
        <v>0</v>
      </c>
      <c r="EM5" s="43">
        <f>COUNTIFS(Archivio!$C$3:$C$1212,"MC",Archivio!$O$3:$O$1212,"SS",Archivio!$P$3:$P$1212,"NORMALE",Archivio!$Q$3:$Q$1212,"B006",Archivio!$K$3:$K$1212,"CS10")</f>
        <v>0</v>
      </c>
      <c r="EN5" s="43">
        <f>COUNTIFS(Archivio!$C$3:$C$1212,"MC",Archivio!$O$3:$O$1212,"SS",Archivio!$P$3:$P$1212,"NORMALE",Archivio!$Q$3:$Q$1212,"B006",Archivio!$K$3:$K$1212,"CS11")</f>
        <v>0</v>
      </c>
      <c r="EO5" s="44">
        <f>COUNTIFS(Archivio!$C$3:$C$1212,"MC",Archivio!$O$3:$O$1212,"SS",Archivio!$P$3:$P$1212,"NORMALE",Archivio!$Q$3:$Q$1212,"B006",Archivio!$K$3:$K$1212,"RP03")</f>
        <v>0</v>
      </c>
      <c r="EP5" s="42">
        <f>COUNTIFS(Archivio!$C$3:$C$1212,"MC",Archivio!$O$3:$O$1212,"SS",Archivio!$P$3:$P$1212,"NORMALE",Archivio!$Q$3:$Q$1212,"B011",Archivio!$K$3:$K$1212,"CS01")</f>
        <v>0</v>
      </c>
      <c r="EQ5" s="43">
        <f>COUNTIFS(Archivio!$C$3:$C$1212,"MC",Archivio!$O$3:$O$1212,"SS",Archivio!$P$3:$P$1212,"NORMALE",Archivio!$Q$3:$Q$1212,"B011",Archivio!$K$3:$K$1212,"CS10")</f>
        <v>0</v>
      </c>
      <c r="ER5" s="43">
        <f>COUNTIFS(Archivio!$C$3:$C$1212,"MC",Archivio!$O$3:$O$1212,"SS",Archivio!$P$3:$P$1212,"NORMALE",Archivio!$Q$3:$Q$1212,"B011",Archivio!$K$3:$K$1212,"CS11")</f>
        <v>0</v>
      </c>
      <c r="ES5" s="45">
        <f>COUNTIFS(Archivio!$C$3:$C$1212,"MC",Archivio!$O$3:$O$1212,"SS",Archivio!$P$3:$P$1212,"NORMALE",Archivio!$Q$3:$Q$1212,"B011",Archivio!$K$3:$K$1212,"RP03")</f>
        <v>0</v>
      </c>
      <c r="ET5" s="67">
        <f>COUNTIFS(Archivio!$C$3:$C$1212,"MC",Archivio!$O$3:$O$1212,"SS",Archivio!$P$3:$P$1212,"NORMALE",Archivio!$Q$3:$Q$1212,"B012",Archivio!$K$3:$K$1212,"CS01")</f>
        <v>1</v>
      </c>
      <c r="EU5" s="43">
        <f>COUNTIFS(Archivio!$C$3:$C$1212,"MC",Archivio!$O$3:$O$1212,"SS",Archivio!$P$3:$P$1212,"NORMALE",Archivio!$Q$3:$Q$1212,"B012",Archivio!$K$3:$K$1212,"CS10")</f>
        <v>0</v>
      </c>
      <c r="EV5" s="43">
        <f>COUNTIFS(Archivio!$C$3:$C$1212,"MC",Archivio!$O$3:$O$1212,"SS",Archivio!$P$3:$P$1212,"NORMALE",Archivio!$Q$3:$Q$1212,"B012",Archivio!$K$3:$K$1212,"CS11")</f>
        <v>0</v>
      </c>
      <c r="EW5" s="44">
        <f>COUNTIFS(Archivio!$C$3:$C$1212,"MC",Archivio!$O$3:$O$1212,"SS",Archivio!$P$3:$P$1212,"NORMALE",Archivio!$Q$3:$Q$1212,"B012",Archivio!$K$3:$K$1212,"RP03")</f>
        <v>0</v>
      </c>
      <c r="EX5" s="42">
        <f>COUNTIFS(Archivio!$C$3:$C$1212,"MC",Archivio!$O$3:$O$1212,"SS",Archivio!$P$3:$P$1212,"NORMALE",Archivio!$Q$3:$Q$1212,"B015",Archivio!$K$3:$K$1212,"CS01")</f>
        <v>0</v>
      </c>
      <c r="EY5" s="43">
        <f>COUNTIFS(Archivio!$C$3:$C$1212,"MC",Archivio!$O$3:$O$1212,"SS",Archivio!$P$3:$P$1212,"NORMALE",Archivio!$Q$3:$Q$1212,"B015",Archivio!$K$3:$K$1212,"CS10")</f>
        <v>1</v>
      </c>
      <c r="EZ5" s="43">
        <f>COUNTIFS(Archivio!$C$3:$C$1212,"MC",Archivio!$O$3:$O$1212,"SS",Archivio!$P$3:$P$1212,"NORMALE",Archivio!$Q$3:$Q$1212,"B015",Archivio!$K$3:$K$1212,"CS11")</f>
        <v>0</v>
      </c>
      <c r="FA5" s="45">
        <f>COUNTIFS(Archivio!$C$3:$C$1212,"MC",Archivio!$O$3:$O$1212,"SS",Archivio!$P$3:$P$1212,"NORMALE",Archivio!$Q$3:$Q$1212,"B015",Archivio!$K$3:$K$1212,"RP03")</f>
        <v>0</v>
      </c>
      <c r="FB5" s="67">
        <f>COUNTIFS(Archivio!$C$3:$C$1212,"MC",Archivio!$O$3:$O$1212,"SS",Archivio!$P$3:$P$1212,"NORMALE",Archivio!$Q$3:$Q$1212,"B016",Archivio!$K$3:$K$1212,"CS01")</f>
        <v>0</v>
      </c>
      <c r="FC5" s="43">
        <f>COUNTIFS(Archivio!$C$3:$C$1212,"MC",Archivio!$O$3:$O$1212,"SS",Archivio!$P$3:$P$1212,"NORMALE",Archivio!$Q$3:$Q$1212,"B016",Archivio!$K$3:$K$1212,"CS10")</f>
        <v>1</v>
      </c>
      <c r="FD5" s="43">
        <f>COUNTIFS(Archivio!$C$3:$C$1212,"MC",Archivio!$O$3:$O$1212,"SS",Archivio!$P$3:$P$1212,"NORMALE",Archivio!$Q$3:$Q$1212,"B016",Archivio!$K$3:$K$1212,"CS11")</f>
        <v>0</v>
      </c>
      <c r="FE5" s="44">
        <f>COUNTIFS(Archivio!$C$3:$C$1212,"MC",Archivio!$O$3:$O$1212,"SS",Archivio!$P$3:$P$1212,"NORMALE",Archivio!$Q$3:$Q$1212,"B016",Archivio!$K$3:$K$1212,"RP03")</f>
        <v>0</v>
      </c>
      <c r="FF5" s="42">
        <f>COUNTIFS(Archivio!$C$3:$C$1212,"MC",Archivio!$O$3:$O$1212,"SS",Archivio!$P$3:$P$1212,"NORMALE",Archivio!$Q$3:$Q$1212,"B017",Archivio!$K$3:$K$1212,"CS01")</f>
        <v>0</v>
      </c>
      <c r="FG5" s="43">
        <f>COUNTIFS(Archivio!$C$3:$C$1212,"MC",Archivio!$O$3:$O$1212,"SS",Archivio!$P$3:$P$1212,"NORMALE",Archivio!$Q$3:$Q$1212,"B017",Archivio!$K$3:$K$1212,"CS10")</f>
        <v>0</v>
      </c>
      <c r="FH5" s="43">
        <f>COUNTIFS(Archivio!$C$3:$C$1212,"MC",Archivio!$O$3:$O$1212,"SS",Archivio!$P$3:$P$1212,"NORMALE",Archivio!$Q$3:$Q$1212,"B017",Archivio!$K$3:$K$1212,"CS11")</f>
        <v>0</v>
      </c>
      <c r="FI5" s="45">
        <f>COUNTIFS(Archivio!$C$3:$C$1212,"MC",Archivio!$O$3:$O$1212,"SS",Archivio!$P$3:$P$1212,"NORMALE",Archivio!$Q$3:$Q$1212,"B017",Archivio!$K$3:$K$1212,"RP03")</f>
        <v>0</v>
      </c>
      <c r="FJ5" s="67">
        <f>COUNTIFS(Archivio!$C$3:$C$1212,"MC",Archivio!$O$3:$O$1212,"SS",Archivio!$P$3:$P$1212,"NORMALE",Archivio!$Q$3:$Q$1212,"B018",Archivio!$K$3:$K$1212,"CS01")</f>
        <v>1</v>
      </c>
      <c r="FK5" s="43">
        <f>COUNTIFS(Archivio!$C$3:$C$1212,"MC",Archivio!$O$3:$O$1212,"SS",Archivio!$P$3:$P$1212,"NORMALE",Archivio!$Q$3:$Q$1212,"B018",Archivio!$K$3:$K$1212,"CS10")</f>
        <v>0</v>
      </c>
      <c r="FL5" s="43">
        <f>COUNTIFS(Archivio!$C$3:$C$1212,"MC",Archivio!$O$3:$O$1212,"SS",Archivio!$P$3:$P$1212,"NORMALE",Archivio!$Q$3:$Q$1212,"B018",Archivio!$K$3:$K$1212,"CS11")</f>
        <v>0</v>
      </c>
      <c r="FM5" s="44">
        <f>COUNTIFS(Archivio!$C$3:$C$1212,"MC",Archivio!$O$3:$O$1212,"SS",Archivio!$P$3:$P$1212,"NORMALE",Archivio!$Q$3:$Q$1212,"B018",Archivio!$K$3:$K$1212,"RP03")</f>
        <v>0</v>
      </c>
      <c r="FN5" s="42">
        <f>COUNTIFS(Archivio!$C$3:$C$1212,"MC",Archivio!$O$3:$O$1212,"SS",Archivio!$P$3:$P$1212,"NORMALE",Archivio!$Q$3:$Q$1212,"B020",Archivio!$K$3:$K$1212,"CS01")</f>
        <v>0</v>
      </c>
      <c r="FO5" s="43">
        <f>COUNTIFS(Archivio!$C$3:$C$1212,"MC",Archivio!$O$3:$O$1212,"SS",Archivio!$P$3:$P$1212,"NORMALE",Archivio!$Q$3:$Q$1212,"B020",Archivio!$K$3:$K$1212,"CS10")</f>
        <v>0</v>
      </c>
      <c r="FP5" s="43">
        <f>COUNTIFS(Archivio!$C$3:$C$1212,"MC",Archivio!$O$3:$O$1212,"SS",Archivio!$P$3:$P$1212,"NORMALE",Archivio!$Q$3:$Q$1212,"B020",Archivio!$K$3:$K$1212,"CS11")</f>
        <v>0</v>
      </c>
      <c r="FQ5" s="45">
        <f>COUNTIFS(Archivio!$C$3:$C$1212,"MC",Archivio!$O$3:$O$1212,"SS",Archivio!$P$3:$P$1212,"NORMALE",Archivio!$Q$3:$Q$1212,"B020",Archivio!$K$3:$K$1212,"RP03")</f>
        <v>0</v>
      </c>
      <c r="FR5" s="67">
        <f>COUNTIFS(Archivio!$C$3:$C$1212,"MC",Archivio!$O$3:$O$1212,"SS",Archivio!$P$3:$P$1212,"NORMALE",Archivio!$Q$3:$Q$1212,"B021",Archivio!$K$3:$K$1212,"CS01")</f>
        <v>0</v>
      </c>
      <c r="FS5" s="43">
        <f>COUNTIFS(Archivio!$C$3:$C$1212,"MC",Archivio!$O$3:$O$1212,"SS",Archivio!$P$3:$P$1212,"NORMALE",Archivio!$Q$3:$Q$1212,"B021",Archivio!$K$3:$K$1212,"CS10")</f>
        <v>0</v>
      </c>
      <c r="FT5" s="43">
        <f>COUNTIFS(Archivio!$C$3:$C$1212,"MC",Archivio!$O$3:$O$1212,"SS",Archivio!$P$3:$P$1212,"NORMALE",Archivio!$Q$3:$Q$1212,"B021",Archivio!$K$3:$K$1212,"CS11")</f>
        <v>0</v>
      </c>
      <c r="FU5" s="44">
        <f>COUNTIFS(Archivio!$C$3:$C$1212,"MC",Archivio!$O$3:$O$1212,"SS",Archivio!$P$3:$P$1212,"NORMALE",Archivio!$Q$3:$Q$1212,"B021",Archivio!$K$3:$K$1212,"RP03")</f>
        <v>0</v>
      </c>
      <c r="FV5" s="42">
        <f>COUNTIFS(Archivio!$C$3:$C$1212,"MC",Archivio!$O$3:$O$1212,"SS",Archivio!$P$3:$P$1212,"NORMALE",Archivio!$Q$3:$Q$1212,"B026",Archivio!$K$3:$K$1212,"CS01")</f>
        <v>1</v>
      </c>
      <c r="FW5" s="43">
        <f>COUNTIFS(Archivio!$C$3:$C$1212,"MC",Archivio!$O$3:$O$1212,"SS",Archivio!$P$3:$P$1212,"NORMALE",Archivio!$Q$3:$Q$1212,"B026",Archivio!$K$3:$K$1212,"CS10")</f>
        <v>0</v>
      </c>
      <c r="FX5" s="43">
        <f>COUNTIFS(Archivio!$C$3:$C$1212,"MC",Archivio!$O$3:$O$1212,"SS",Archivio!$P$3:$P$1212,"NORMALE",Archivio!$Q$3:$Q$1212,"B026",Archivio!$K$3:$K$1212,"CS11")</f>
        <v>0</v>
      </c>
      <c r="FY5" s="45">
        <f>COUNTIFS(Archivio!$C$3:$C$1212,"MC",Archivio!$O$3:$O$1212,"SS",Archivio!$P$3:$P$1212,"NORMALE",Archivio!$Q$3:$Q$1212,"B026",Archivio!$K$3:$K$1212,"RP03")</f>
        <v>0</v>
      </c>
      <c r="FZ5" s="67">
        <f>COUNTIFS(Archivio!$C$3:$C$1212,"MC",Archivio!$O$3:$O$1212,"SS",Archivio!$P$3:$P$1212,"NORMALE",Archivio!$Q$3:$Q$1212,"BB02",Archivio!$K$3:$K$1212,"CS01")</f>
        <v>0</v>
      </c>
      <c r="GA5" s="43">
        <f>COUNTIFS(Archivio!$C$3:$C$1212,"MC",Archivio!$O$3:$O$1212,"SS",Archivio!$P$3:$P$1212,"NORMALE",Archivio!$Q$3:$Q$1212,"BB02",Archivio!$K$3:$K$1212,"CS10")</f>
        <v>0</v>
      </c>
      <c r="GB5" s="43">
        <f>COUNTIFS(Archivio!$C$3:$C$1212,"MC",Archivio!$O$3:$O$1212,"SS",Archivio!$P$3:$P$1212,"NORMALE",Archivio!$Q$3:$Q$1212,"BB02",Archivio!$K$3:$K$1212,"CS11")</f>
        <v>0</v>
      </c>
      <c r="GC5" s="44">
        <f>COUNTIFS(Archivio!$C$3:$C$1212,"MC",Archivio!$O$3:$O$1212,"SS",Archivio!$P$3:$P$1212,"NORMALE",Archivio!$Q$3:$Q$1212,"BB02",Archivio!$K$3:$K$1212,"RP03")</f>
        <v>0</v>
      </c>
      <c r="GD5" s="42">
        <f>COUNTIFS(Archivio!$C$3:$C$1212,"MC",Archivio!$O$3:$O$1212,"SS",Archivio!$P$3:$P$1212,"NORMALE",Archivio!$Q$3:$Q$1212,"BC02",Archivio!$K$3:$K$1212,"CS01")</f>
        <v>0</v>
      </c>
      <c r="GE5" s="43">
        <f>COUNTIFS(Archivio!$C$3:$C$1212,"MC",Archivio!$O$3:$O$1212,"SS",Archivio!$P$3:$P$1212,"NORMALE",Archivio!$Q$3:$Q$1212,"BC02",Archivio!$K$3:$K$1212,"CS10")</f>
        <v>0</v>
      </c>
      <c r="GF5" s="43">
        <f>COUNTIFS(Archivio!$C$3:$C$1212,"MC",Archivio!$O$3:$O$1212,"SS",Archivio!$P$3:$P$1212,"NORMALE",Archivio!$Q$3:$Q$1212,"BC02",Archivio!$K$3:$K$1212,"CS11")</f>
        <v>0</v>
      </c>
      <c r="GG5" s="45">
        <f>COUNTIFS(Archivio!$C$3:$C$1212,"MC",Archivio!$O$3:$O$1212,"SS",Archivio!$P$3:$P$1212,"NORMALE",Archivio!$Q$3:$Q$1212,"BC02",Archivio!$K$3:$K$1212,"RP03")</f>
        <v>0</v>
      </c>
      <c r="GH5" s="67">
        <f>COUNTIFS(Archivio!$C$3:$C$1212,"MC",Archivio!$O$3:$O$1212,"SS",Archivio!$P$3:$P$1212,"SOSTEGNO",Archivio!$Q$3:$Q$1212,"A012",Archivio!$K$3:$K$1212,"CS01")</f>
        <v>0</v>
      </c>
      <c r="GI5" s="43">
        <f>COUNTIFS(Archivio!$C$3:$C$1212,"MC",Archivio!$O$3:$O$1212,"SS",Archivio!$P$3:$P$1212,"SOSTEGNO",Archivio!$Q$3:$Q$1212,"A012",Archivio!$K$3:$K$1212,"CS10")</f>
        <v>1</v>
      </c>
      <c r="GJ5" s="43">
        <f>COUNTIFS(Archivio!$C$3:$C$1212,"MC",Archivio!$O$3:$O$1212,"SS",Archivio!$P$3:$P$1212,"SOSTEGNO",Archivio!$Q$3:$Q$1212,"A012",Archivio!$K$3:$K$1212,"CS11")</f>
        <v>0</v>
      </c>
      <c r="GK5" s="44">
        <f>COUNTIFS(Archivio!$C$3:$C$1212,"MC",Archivio!$O$3:$O$1212,"SS",Archivio!$P$3:$P$1212,"SOSTEGNO",Archivio!$Q$3:$Q$1212,"A012",Archivio!$K$3:$K$1212,"RP03")</f>
        <v>0</v>
      </c>
      <c r="GL5" s="42">
        <f>COUNTIFS(Archivio!$C$3:$C$1212,"MC",Archivio!$O$3:$O$1212,"SS",Archivio!$P$3:$P$1212,"SOSTEGNO",Archivio!$Q$3:$Q$1212,"A017",Archivio!$K$3:$K$1212,"CS01")</f>
        <v>0</v>
      </c>
      <c r="GM5" s="43">
        <f>COUNTIFS(Archivio!$C$3:$C$1212,"MC",Archivio!$O$3:$O$1212,"SS",Archivio!$P$3:$P$1212,"SOSTEGNO",Archivio!$Q$3:$Q$1212,"A017",Archivio!$K$3:$K$1212,"CS10")</f>
        <v>0</v>
      </c>
      <c r="GN5" s="43">
        <f>COUNTIFS(Archivio!$C$3:$C$1212,"MC",Archivio!$O$3:$O$1212,"SS",Archivio!$P$3:$P$1212,"SOSTEGNO",Archivio!$Q$3:$Q$1212,"A017",Archivio!$K$3:$K$1212,"CS11")</f>
        <v>0</v>
      </c>
      <c r="GO5" s="45">
        <f>COUNTIFS(Archivio!$C$3:$C$1212,"MC",Archivio!$O$3:$O$1212,"SS",Archivio!$P$3:$P$1212,"SOSTEGNO",Archivio!$Q$3:$Q$1212,"A017",Archivio!$K$3:$K$1212,"RP03")</f>
        <v>0</v>
      </c>
      <c r="GP5" s="67">
        <f>COUNTIFS(Archivio!$C$3:$C$1212,"MC",Archivio!$O$3:$O$1212,"SS",Archivio!$P$3:$P$1212,"SOSTEGNO",Archivio!$Q$3:$Q$1212,"A029",Archivio!$K$3:$K$1212,"CS01")</f>
        <v>0</v>
      </c>
      <c r="GQ5" s="43">
        <f>COUNTIFS(Archivio!$C$3:$C$1212,"MC",Archivio!$O$3:$O$1212,"SS",Archivio!$P$3:$P$1212,"SOSTEGNO",Archivio!$Q$3:$Q$1212,"A029",Archivio!$K$3:$K$1212,"CS10")</f>
        <v>0</v>
      </c>
      <c r="GR5" s="43">
        <f>COUNTIFS(Archivio!$C$3:$C$1212,"MC",Archivio!$O$3:$O$1212,"SS",Archivio!$P$3:$P$1212,"SOSTEGNO",Archivio!$Q$3:$Q$1212,"A029",Archivio!$K$3:$K$1212,"CS11")</f>
        <v>0</v>
      </c>
      <c r="GS5" s="44">
        <f>COUNTIFS(Archivio!$C$3:$C$1212,"MC",Archivio!$O$3:$O$1212,"SS",Archivio!$P$3:$P$1212,"SOSTEGNO",Archivio!$Q$3:$Q$1212,"A029",Archivio!$K$3:$K$1212,"RP03")</f>
        <v>0</v>
      </c>
      <c r="GT5" s="42">
        <f>COUNTIFS(Archivio!$C$3:$C$1212,"MC",Archivio!$O$3:$O$1212,"SS",Archivio!$P$3:$P$1212,"SOSTEGNO",Archivio!$Q$3:$Q$1212,"A046",Archivio!$K$3:$K$1212,"CS01")</f>
        <v>0</v>
      </c>
      <c r="GU5" s="43">
        <f>COUNTIFS(Archivio!$C$3:$C$1212,"MC",Archivio!$O$3:$O$1212,"SS",Archivio!$P$3:$P$1212,"SOSTEGNO",Archivio!$Q$3:$Q$1212,"A046",Archivio!$K$3:$K$1212,"CS10")</f>
        <v>0</v>
      </c>
      <c r="GV5" s="43">
        <f>COUNTIFS(Archivio!$C$3:$C$1212,"MC",Archivio!$O$3:$O$1212,"SS",Archivio!$P$3:$P$1212,"SOSTEGNO",Archivio!$Q$3:$Q$1212,"A046",Archivio!$K$3:$K$1212,"CS11")</f>
        <v>0</v>
      </c>
      <c r="GW5" s="45">
        <f>COUNTIFS(Archivio!$C$3:$C$1212,"MC",Archivio!$O$3:$O$1212,"SS",Archivio!$P$3:$P$1212,"SOSTEGNO",Archivio!$Q$3:$Q$1212,"A046",Archivio!$K$3:$K$1212,"RP03")</f>
        <v>0</v>
      </c>
      <c r="GX5" s="67">
        <f>COUNTIFS(Archivio!$C$3:$C$1212,"MC",Archivio!$O$3:$O$1212,"SS",Archivio!$P$3:$P$1212,"SOSTEGNO",Archivio!$Q$3:$Q$1212,"A048",Archivio!$K$3:$K$1212,"CS01")</f>
        <v>0</v>
      </c>
      <c r="GY5" s="43">
        <f>COUNTIFS(Archivio!$C$3:$C$1212,"MC",Archivio!$O$3:$O$1212,"SS",Archivio!$P$3:$P$1212,"SOSTEGNO",Archivio!$Q$3:$Q$1212,"A048",Archivio!$K$3:$K$1212,"CS10")</f>
        <v>1</v>
      </c>
      <c r="GZ5" s="43">
        <f>COUNTIFS(Archivio!$C$3:$C$1212,"MC",Archivio!$O$3:$O$1212,"SS",Archivio!$P$3:$P$1212,"SOSTEGNO",Archivio!$Q$3:$Q$1212,"A048",Archivio!$K$3:$K$1212,"CS11")</f>
        <v>0</v>
      </c>
      <c r="HA5" s="44">
        <f>COUNTIFS(Archivio!$C$3:$C$1212,"MC",Archivio!$O$3:$O$1212,"SS",Archivio!$P$3:$P$1212,"SOSTEGNO",Archivio!$Q$3:$Q$1212,"A048",Archivio!$K$3:$K$1212,"RP03")</f>
        <v>0</v>
      </c>
      <c r="HB5" s="42">
        <f>COUNTIFS(Archivio!$C$3:$C$1212,"MC",Archivio!$O$3:$O$1212,"SS",Archivio!$P$3:$P$1212,"SOSTEGNO",Archivio!$Q$3:$Q$1212,"AB24",Archivio!$K$3:$K$1212,"CS01")</f>
        <v>0</v>
      </c>
      <c r="HC5" s="44">
        <f>COUNTIFS(Archivio!$C$3:$C$1212,"MC",Archivio!$O$3:$O$1212,"SS",Archivio!$P$3:$P$1212,"SOSTEGNO",Archivio!$Q$3:$Q$1212,"AB24",Archivio!$K$3:$K$1212,"CS10")</f>
        <v>0</v>
      </c>
      <c r="HD5" s="44">
        <f>COUNTIFS(Archivio!$C$3:$C$1212,"MC",Archivio!$O$3:$O$1212,"SS",Archivio!$P$3:$P$1212,"SOSTEGNO",Archivio!$Q$3:$Q$1212,"AB24",Archivio!$K$3:$K$1212,"CS11")</f>
        <v>0</v>
      </c>
      <c r="HE5" s="45">
        <f>COUNTIFS(Archivio!$C$3:$C$1212,"MC",Archivio!$O$3:$O$1212,"SS",Archivio!$P$3:$P$1212,"SOSTEGNO",Archivio!$Q$3:$Q$1212,"AB24",Archivio!$K$3:$K$1212,"RP03")</f>
        <v>0</v>
      </c>
      <c r="HF5" s="87">
        <f>COUNTIFS(Archivio!$C$3:$C$1212,"MC",Archivio!$O$3:$O$1212,"SS",Archivio!$P$3:$P$1212,"IRC",Archivio!$K$3:$K$1212,"CS01")+HO5</f>
        <v>0</v>
      </c>
      <c r="HG5" s="44">
        <f>COUNTIFS(Archivio!$C$3:$C$1212,"MC",Archivio!$O$3:$O$1212,"SS",Archivio!$P$3:$P$1212,"IRC",Archivio!$K$3:$K$1212,"CS10")+HP5</f>
        <v>2</v>
      </c>
      <c r="HH5" s="44">
        <f>COUNTIFS(Archivio!$C$3:$C$1212,"MC",Archivio!$O$3:$O$1212,"SS",Archivio!$P$3:$P$1212,"IRC",Archivio!$K$3:$K$1212,"CS11")+HQ5</f>
        <v>0</v>
      </c>
      <c r="HI5" s="45">
        <f>COUNTIFS(Archivio!$C$3:$C$1212,"MC",Archivio!$O$3:$O$1212,"SS",Archivio!$P$3:$P$1212,"IRC",Archivio!$K$3:$K$1212,"RP03")+HR5</f>
        <v>0</v>
      </c>
      <c r="HJ5" s="42">
        <f>COUNTIFS(Archivio!$C$3:$C$1212,"MC",Archivio!$P$3:$P$1212,"PED",Archivio!$K$3:$K$1212,"CS01")</f>
        <v>1</v>
      </c>
      <c r="HK5" s="43">
        <f>COUNTIFS(Archivio!$C$3:$C$1212,"MC",Archivio!$P$3:$P$1212,"PED",Archivio!$K$3:$K$1212,"CS10")</f>
        <v>0</v>
      </c>
      <c r="HL5" s="43">
        <f>COUNTIFS(Archivio!$C$3:$C$1212,"MC",Archivio!$P$3:$P$1212,"PED",Archivio!$K$3:$K$1212,"CS11")</f>
        <v>0</v>
      </c>
      <c r="HM5" s="45">
        <f>COUNTIFS(Archivio!$C$3:$C$1212,"MC",Archivio!$P$3:$P$1212,"PED",Archivio!$K$3:$K$1212,"RP03")</f>
        <v>0</v>
      </c>
      <c r="HN5" s="46">
        <f>COUNTIFS(Archivio!$C$3:$C$1212,"MC",Archivio!$O$3:$O$1212,"IRC",Archivio!$P$3:$P$1212,"NORMALE")</f>
        <v>0</v>
      </c>
      <c r="HO5" s="112"/>
      <c r="HP5" s="113">
        <v>2</v>
      </c>
      <c r="HQ5" s="113"/>
      <c r="HR5" s="114"/>
    </row>
    <row r="6" spans="1:226" ht="15.75">
      <c r="A6" s="79" t="s">
        <v>2987</v>
      </c>
      <c r="B6" s="48">
        <f>COUNTIFS(Archivio!$C$3:$C$1212,"PS",Archivio!$O$3:$O$1212,"SS",Archivio!$P$3:$P$1212,"NORMALE",Archivio!$Q$3:$Q$1212,"A002",Archivio!$K$3:$K$1212,"CS01")</f>
        <v>0</v>
      </c>
      <c r="C6" s="49">
        <f>COUNTIFS(Archivio!$C$3:$C$1212,"PS",Archivio!$O$3:$O$1212,"SS",Archivio!$P$3:$P$1212,"NORMALE",Archivio!$Q$3:$Q$1212,"A002",Archivio!$K$3:$K$1212,"CS10")</f>
        <v>0</v>
      </c>
      <c r="D6" s="49">
        <f>COUNTIFS(Archivio!$C$3:$C$1212,"PS",Archivio!$O$3:$O$1212,"SS",Archivio!$P$3:$P$1212,"NORMALE",Archivio!$Q$3:$Q$1212,"A002",Archivio!$K$3:$K$1212,"CS11")</f>
        <v>0</v>
      </c>
      <c r="E6" s="50">
        <f>COUNTIFS(Archivio!$C$3:$C$1212,"PS",Archivio!$O$3:$O$1212,"SS",Archivio!$P$3:$P$1212,"NORMALE",Archivio!$Q$3:$Q$1212,"A002",Archivio!$K$3:$K$1212,"RP03")</f>
        <v>0</v>
      </c>
      <c r="F6" s="48">
        <f>COUNTIFS(Archivio!$C$3:$C$1212,"PS",Archivio!$O$3:$O$1212,"SS",Archivio!$P$3:$P$1212,"NORMALE",Archivio!$Q$3:$Q$1212,"A003",Archivio!$K$3:$K$1212,"CS01")</f>
        <v>0</v>
      </c>
      <c r="G6" s="49">
        <f>COUNTIFS(Archivio!$C$3:$C$1212,"PS",Archivio!$O$3:$O$1212,"SS",Archivio!$P$3:$P$1212,"NORMALE",Archivio!$Q$3:$Q$1212,"A003",Archivio!$K$3:$K$1212,"CS10")</f>
        <v>0</v>
      </c>
      <c r="H6" s="49">
        <f>COUNTIFS(Archivio!$C$3:$C$1212,"PS",Archivio!$O$3:$O$1212,"SS",Archivio!$P$3:$P$1212,"NORMALE",Archivio!$Q$3:$Q$1212,"A003",Archivio!$K$3:$K$1212,"CS11")</f>
        <v>0</v>
      </c>
      <c r="I6" s="51">
        <f>COUNTIFS(Archivio!$C$3:$C$1212,"PS",Archivio!$O$3:$O$1212,"SS",Archivio!$P$3:$P$1212,"NORMALE",Archivio!$Q$3:$Q$1212,"A003",Archivio!$K$3:$K$1212,"RP03")</f>
        <v>0</v>
      </c>
      <c r="J6" s="48">
        <f>COUNTIFS(Archivio!$C$3:$C$1212,"PS",Archivio!$O$3:$O$1212,"SS",Archivio!$P$3:$P$1212,"NORMALE",Archivio!$Q$3:$Q$1212,"A005",Archivio!$K$3:$K$1212,"CS01")</f>
        <v>0</v>
      </c>
      <c r="K6" s="49">
        <f>COUNTIFS(Archivio!$C$3:$C$1212,"PS",Archivio!$O$3:$O$1212,"SS",Archivio!$P$3:$P$1212,"NORMALE",Archivio!$Q$3:$Q$1212,"A005",Archivio!$K$3:$K$1212,"CS10")</f>
        <v>1</v>
      </c>
      <c r="L6" s="49">
        <f>COUNTIFS(Archivio!$C$3:$C$1212,"PS",Archivio!$O$3:$O$1212,"SS",Archivio!$P$3:$P$1212,"NORMALE",Archivio!$Q$3:$Q$1212,"A005",Archivio!$K$3:$K$1212,"CS11")</f>
        <v>0</v>
      </c>
      <c r="M6" s="50">
        <f>COUNTIFS(Archivio!$C$3:$C$1212,"PS",Archivio!$O$3:$O$1212,"SS",Archivio!$P$3:$P$1212,"NORMALE",Archivio!$Q$3:$Q$1212,"A005",Archivio!$K$3:$K$1212,"RP03")</f>
        <v>0</v>
      </c>
      <c r="N6" s="48">
        <f>COUNTIFS(Archivio!$C$3:$C$1212,"PS",Archivio!$O$3:$O$1212,"SS",Archivio!$P$3:$P$1212,"NORMALE",Archivio!$Q$3:$Q$1212,"A008",Archivio!$K$3:$K$1212,"CS01")</f>
        <v>0</v>
      </c>
      <c r="O6" s="49">
        <f>COUNTIFS(Archivio!$C$3:$C$1212,"PS",Archivio!$O$3:$O$1212,"SS",Archivio!$P$3:$P$1212,"NORMALE",Archivio!$Q$3:$Q$1212,"A008",Archivio!$K$3:$K$1212,"CS10")</f>
        <v>0</v>
      </c>
      <c r="P6" s="49">
        <f>COUNTIFS(Archivio!$C$3:$C$1212,"PS",Archivio!$O$3:$O$1212,"SS",Archivio!$P$3:$P$1212,"NORMALE",Archivio!$Q$3:$Q$1212,"A008",Archivio!$K$3:$K$1212,"CS11")</f>
        <v>0</v>
      </c>
      <c r="Q6" s="51">
        <f>COUNTIFS(Archivio!$C$3:$C$1212,"PS",Archivio!$O$3:$O$1212,"SS",Archivio!$P$3:$P$1212,"NORMALE",Archivio!$Q$3:$Q$1212,"A008",Archivio!$K$3:$K$1212,"RP03")</f>
        <v>0</v>
      </c>
      <c r="R6" s="68">
        <f>COUNTIFS(Archivio!$C$3:$C$1212,"PS",Archivio!$O$3:$O$1212,"SS",Archivio!$P$3:$P$1212,"NORMALE",Archivio!$Q$3:$Q$1212,"A009",Archivio!$K$3:$K$1212,"CS01")</f>
        <v>0</v>
      </c>
      <c r="S6" s="49">
        <f>COUNTIFS(Archivio!$C$3:$C$1212,"PS",Archivio!$O$3:$O$1212,"SS",Archivio!$P$3:$P$1212,"NORMALE",Archivio!$Q$3:$Q$1212,"A009",Archivio!$K$3:$K$1212,"CS10")</f>
        <v>1</v>
      </c>
      <c r="T6" s="49">
        <f>COUNTIFS(Archivio!$C$3:$C$1212,"PS",Archivio!$O$3:$O$1212,"SS",Archivio!$P$3:$P$1212,"NORMALE",Archivio!$Q$3:$Q$1212,"A009",Archivio!$K$3:$K$1212,"CS11")</f>
        <v>0</v>
      </c>
      <c r="U6" s="51">
        <f>COUNTIFS(Archivio!$C$3:$C$1212,"PS",Archivio!$O$3:$O$1212,"SS",Archivio!$P$3:$P$1212,"NORMALE",Archivio!$Q$3:$Q$1212,"A009",Archivio!$K$3:$K$1212,"RP03")</f>
        <v>0</v>
      </c>
      <c r="V6" s="68">
        <f>COUNTIFS(Archivio!$C$3:$C$1212,"PS",Archivio!$O$3:$O$1212,"SS",Archivio!$P$3:$P$1212,"NORMALE",Archivio!$Q$3:$Q$1212,"A011",Archivio!$K$3:$K$1212,"CS01")</f>
        <v>2</v>
      </c>
      <c r="W6" s="49">
        <f>COUNTIFS(Archivio!$C$3:$C$1212,"PS",Archivio!$O$3:$O$1212,"SS",Archivio!$P$3:$P$1212,"NORMALE",Archivio!$Q$3:$Q$1212,"A011",Archivio!$K$3:$K$1212,"CS10")</f>
        <v>2</v>
      </c>
      <c r="X6" s="49">
        <f>COUNTIFS(Archivio!$C$3:$C$1212,"PS",Archivio!$O$3:$O$1212,"SS",Archivio!$P$3:$P$1212,"NORMALE",Archivio!$Q$3:$Q$1212,"A011",Archivio!$K$3:$K$1212,"CS11")</f>
        <v>0</v>
      </c>
      <c r="Y6" s="50">
        <f>COUNTIFS(Archivio!$C$3:$C$1212,"PS",Archivio!$O$3:$O$1212,"SS",Archivio!$P$3:$P$1212,"NORMALE",Archivio!$Q$3:$Q$1212,"A011",Archivio!$K$3:$K$1212,"RP03")</f>
        <v>0</v>
      </c>
      <c r="Z6" s="48">
        <f>COUNTIFS(Archivio!$C$3:$C$1212,"PS",Archivio!$O$3:$O$1212,"SS",Archivio!$P$3:$P$1212,"NORMALE",Archivio!$Q$3:$Q$1212,"A012",Archivio!$K$3:$K$1212,"CS01")</f>
        <v>2</v>
      </c>
      <c r="AA6" s="49">
        <f>COUNTIFS(Archivio!$C$3:$C$1212,"PS",Archivio!$O$3:$O$1212,"SS",Archivio!$P$3:$P$1212,"NORMALE",Archivio!$Q$3:$Q$1212,"A012",Archivio!$K$3:$K$1212,"CS10")</f>
        <v>4</v>
      </c>
      <c r="AB6" s="49">
        <f>COUNTIFS(Archivio!$C$3:$C$1212,"PS",Archivio!$O$3:$O$1212,"SS",Archivio!$P$3:$P$1212,"NORMALE",Archivio!$Q$3:$Q$1212,"A012",Archivio!$K$3:$K$1212,"CS11")</f>
        <v>0</v>
      </c>
      <c r="AC6" s="51">
        <f>COUNTIFS(Archivio!$C$3:$C$1212,"PS",Archivio!$O$3:$O$1212,"SS",Archivio!$P$3:$P$1212,"NORMALE",Archivio!$Q$3:$Q$1212,"A012",Archivio!$K$3:$K$1212,"RP03")</f>
        <v>0</v>
      </c>
      <c r="AD6" s="68">
        <f>COUNTIFS(Archivio!$C$3:$C$1212,"PS",Archivio!$O$3:$O$1212,"SS",Archivio!$P$3:$P$1212,"NORMALE",Archivio!$Q$3:$Q$1212,"A014",Archivio!$K$3:$K$1212,"CS01")</f>
        <v>0</v>
      </c>
      <c r="AE6" s="49">
        <f>COUNTIFS(Archivio!$C$3:$C$1212,"PS",Archivio!$O$3:$O$1212,"SS",Archivio!$P$3:$P$1212,"NORMALE",Archivio!$Q$3:$Q$1212,"A014",Archivio!$K$3:$K$1212,"CS10")</f>
        <v>0</v>
      </c>
      <c r="AF6" s="49">
        <f>COUNTIFS(Archivio!$C$3:$C$1212,"PS",Archivio!$O$3:$O$1212,"SS",Archivio!$P$3:$P$1212,"NORMALE",Archivio!$Q$3:$Q$1212,"A014",Archivio!$K$3:$K$1212,"CS11")</f>
        <v>0</v>
      </c>
      <c r="AG6" s="50">
        <f>COUNTIFS(Archivio!$C$3:$C$1212,"PS",Archivio!$O$3:$O$1212,"SS",Archivio!$P$3:$P$1212,"NORMALE",Archivio!$Q$3:$Q$1212,"A014",Archivio!$K$3:$K$1212,"RP03")</f>
        <v>0</v>
      </c>
      <c r="AH6" s="48">
        <f>COUNTIFS(Archivio!$C$3:$C$1212,"PS",Archivio!$O$3:$O$1212,"SS",Archivio!$P$3:$P$1212,"NORMALE",Archivio!$Q$3:$Q$1212,"A015",Archivio!$K$3:$K$1212,"CS01")</f>
        <v>0</v>
      </c>
      <c r="AI6" s="49">
        <f>COUNTIFS(Archivio!$C$3:$C$1212,"PS",Archivio!$O$3:$O$1212,"SS",Archivio!$P$3:$P$1212,"NORMALE",Archivio!$Q$3:$Q$1212,"A015",Archivio!$K$3:$K$1212,"CS10")</f>
        <v>0</v>
      </c>
      <c r="AJ6" s="49">
        <f>COUNTIFS(Archivio!$C$3:$C$1212,"PS",Archivio!$O$3:$O$1212,"SS",Archivio!$P$3:$P$1212,"NORMALE",Archivio!$Q$3:$Q$1212,"A015",Archivio!$K$3:$K$1212,"CS11")</f>
        <v>0</v>
      </c>
      <c r="AK6" s="51">
        <f>COUNTIFS(Archivio!$C$3:$C$1212,"PS",Archivio!$O$3:$O$1212,"SS",Archivio!$P$3:$P$1212,"NORMALE",Archivio!$Q$3:$Q$1212,"A015",Archivio!$K$3:$K$1212,"RP03")</f>
        <v>0</v>
      </c>
      <c r="AL6" s="68">
        <f>COUNTIFS(Archivio!$C$3:$C$1212,"PS",Archivio!$O$3:$O$1212,"SS",Archivio!$P$3:$P$1212,"NORMALE",Archivio!$Q$3:$Q$1212,"A017",Archivio!$K$3:$K$1212,"CS01")</f>
        <v>1</v>
      </c>
      <c r="AM6" s="49">
        <f>COUNTIFS(Archivio!$C$3:$C$1212,"PS",Archivio!$O$3:$O$1212,"SS",Archivio!$P$3:$P$1212,"NORMALE",Archivio!$Q$3:$Q$1212,"A017",Archivio!$K$3:$K$1212,"CS10")</f>
        <v>0</v>
      </c>
      <c r="AN6" s="49">
        <f>COUNTIFS(Archivio!$C$3:$C$1212,"PS",Archivio!$O$3:$O$1212,"SS",Archivio!$P$3:$P$1212,"NORMALE",Archivio!$Q$3:$Q$1212,"A017",Archivio!$K$3:$K$1212,"CS11")</f>
        <v>0</v>
      </c>
      <c r="AO6" s="50">
        <f>COUNTIFS(Archivio!$C$3:$C$1212,"PS",Archivio!$O$3:$O$1212,"SS",Archivio!$P$3:$P$1212,"NORMALE",Archivio!$Q$3:$Q$1212,"A017",Archivio!$K$3:$K$1212,"RP03")</f>
        <v>0</v>
      </c>
      <c r="AP6" s="48">
        <f>COUNTIFS(Archivio!$C$3:$C$1212,"PS",Archivio!$O$3:$O$1212,"SS",Archivio!$P$3:$P$1212,"NORMALE",Archivio!$Q$3:$Q$1212,"A018",Archivio!$K$3:$K$1212,"CS01")</f>
        <v>1</v>
      </c>
      <c r="AQ6" s="49">
        <f>COUNTIFS(Archivio!$C$3:$C$1212,"PS",Archivio!$O$3:$O$1212,"SS",Archivio!$P$3:$P$1212,"NORMALE",Archivio!$Q$3:$Q$1212,"A018",Archivio!$K$3:$K$1212,"CS10")</f>
        <v>0</v>
      </c>
      <c r="AR6" s="49">
        <f>COUNTIFS(Archivio!$C$3:$C$1212,"PS",Archivio!$O$3:$O$1212,"SS",Archivio!$P$3:$P$1212,"NORMALE",Archivio!$Q$3:$Q$1212,"A018",Archivio!$K$3:$K$1212,"CS11")</f>
        <v>0</v>
      </c>
      <c r="AS6" s="51">
        <f>COUNTIFS(Archivio!$C$3:$C$1212,"PS",Archivio!$O$3:$O$1212,"SS",Archivio!$P$3:$P$1212,"NORMALE",Archivio!$Q$3:$Q$1212,"A018",Archivio!$K$3:$K$1212,"RP03")</f>
        <v>0</v>
      </c>
      <c r="AT6" s="68">
        <f>COUNTIFS(Archivio!$C$3:$C$1212,"PS",Archivio!$O$3:$O$1212,"SS",Archivio!$P$3:$P$1212,"NORMALE",Archivio!$Q$3:$Q$1212,"A019",Archivio!$K$3:$K$1212,"CS01")</f>
        <v>1</v>
      </c>
      <c r="AU6" s="49">
        <f>COUNTIFS(Archivio!$C$3:$C$1212,"PS",Archivio!$O$3:$O$1212,"SS",Archivio!$P$3:$P$1212,"NORMALE",Archivio!$Q$3:$Q$1212,"A019",Archivio!$K$3:$K$1212,"CS10")</f>
        <v>3</v>
      </c>
      <c r="AV6" s="49">
        <f>COUNTIFS(Archivio!$C$3:$C$1212,"PS",Archivio!$O$3:$O$1212,"SS",Archivio!$P$3:$P$1212,"NORMALE",Archivio!$Q$3:$Q$1212,"A019",Archivio!$K$3:$K$1212,"CS11")</f>
        <v>0</v>
      </c>
      <c r="AW6" s="50">
        <f>COUNTIFS(Archivio!$C$3:$C$1212,"PS",Archivio!$O$3:$O$1212,"SS",Archivio!$P$3:$P$1212,"NORMALE",Archivio!$Q$3:$Q$1212,"A019",Archivio!$K$3:$K$1212,"RP03")</f>
        <v>0</v>
      </c>
      <c r="AX6" s="48">
        <f>COUNTIFS(Archivio!$C$3:$C$1212,"PS",Archivio!$O$3:$O$1212,"SS",Archivio!$P$3:$P$1212,"NORMALE",Archivio!$Q$3:$Q$1212,"A020",Archivio!$K$3:$K$1212,"CS01")</f>
        <v>0</v>
      </c>
      <c r="AY6" s="49">
        <f>COUNTIFS(Archivio!$C$3:$C$1212,"PS",Archivio!$O$3:$O$1212,"SS",Archivio!$P$3:$P$1212,"NORMALE",Archivio!$Q$3:$Q$1212,"A020",Archivio!$K$3:$K$1212,"CS10")</f>
        <v>1</v>
      </c>
      <c r="AZ6" s="49">
        <f>COUNTIFS(Archivio!$C$3:$C$1212,"PS",Archivio!$O$3:$O$1212,"SS",Archivio!$P$3:$P$1212,"NORMALE",Archivio!$Q$3:$Q$1212,"A020",Archivio!$K$3:$K$1212,"CS11")</f>
        <v>0</v>
      </c>
      <c r="BA6" s="51">
        <f>COUNTIFS(Archivio!$C$3:$C$1212,"PS",Archivio!$O$3:$O$1212,"SS",Archivio!$P$3:$P$1212,"NORMALE",Archivio!$Q$3:$Q$1212,"A020",Archivio!$K$3:$K$1212,"RP03")</f>
        <v>0</v>
      </c>
      <c r="BB6" s="68">
        <f>COUNTIFS(Archivio!$C$3:$C$1212,"PS",Archivio!$O$3:$O$1212,"SS",Archivio!$P$3:$P$1212,"NORMALE",Archivio!$Q$3:$Q$1212,"A021",Archivio!$K$3:$K$1212,"CS01")</f>
        <v>0</v>
      </c>
      <c r="BC6" s="49">
        <f>COUNTIFS(Archivio!$C$3:$C$1212,"PS",Archivio!$O$3:$O$1212,"SS",Archivio!$P$3:$P$1212,"NORMALE",Archivio!$Q$3:$Q$1212,"A021",Archivio!$K$3:$K$1212,"CS10")</f>
        <v>0</v>
      </c>
      <c r="BD6" s="49">
        <f>COUNTIFS(Archivio!$C$3:$C$1212,"PS",Archivio!$O$3:$O$1212,"SS",Archivio!$P$3:$P$1212,"NORMALE",Archivio!$Q$3:$Q$1212,"A021",Archivio!$K$3:$K$1212,"CS11")</f>
        <v>0</v>
      </c>
      <c r="BE6" s="50">
        <f>COUNTIFS(Archivio!$C$3:$C$1212,"PS",Archivio!$O$3:$O$1212,"SS",Archivio!$P$3:$P$1212,"NORMALE",Archivio!$Q$3:$Q$1212,"A021",Archivio!$K$3:$K$1212,"RP03")</f>
        <v>0</v>
      </c>
      <c r="BF6" s="48">
        <f>COUNTIFS(Archivio!$C$3:$C$1212,"PS",Archivio!$O$3:$O$1212,"SS",Archivio!$P$3:$P$1212,"NORMALE",Archivio!$Q$3:$Q$1212,"A026",Archivio!$K$3:$K$1212,"CS01")</f>
        <v>0</v>
      </c>
      <c r="BG6" s="49">
        <f>COUNTIFS(Archivio!$C$3:$C$1212,"PS",Archivio!$O$3:$O$1212,"SS",Archivio!$P$3:$P$1212,"NORMALE",Archivio!$Q$3:$Q$1212,"A026",Archivio!$K$3:$K$1212,"CS10")</f>
        <v>4</v>
      </c>
      <c r="BH6" s="49">
        <f>COUNTIFS(Archivio!$C$3:$C$1212,"PS",Archivio!$O$3:$O$1212,"SS",Archivio!$P$3:$P$1212,"NORMALE",Archivio!$Q$3:$Q$1212,"A026",Archivio!$K$3:$K$1212,"CS11")</f>
        <v>0</v>
      </c>
      <c r="BI6" s="51">
        <f>COUNTIFS(Archivio!$C$3:$C$1212,"PS",Archivio!$O$3:$O$1212,"SS",Archivio!$P$3:$P$1212,"NORMALE",Archivio!$Q$3:$Q$1212,"A026",Archivio!$K$3:$K$1212,"RP03")</f>
        <v>0</v>
      </c>
      <c r="BJ6" s="68">
        <f>COUNTIFS(Archivio!$C$3:$C$1212,"PS",Archivio!$O$3:$O$1212,"SS",Archivio!$P$3:$P$1212,"NORMALE",Archivio!$Q$3:$Q$1212,"A027",Archivio!$K$3:$K$1212,"CS01")</f>
        <v>0</v>
      </c>
      <c r="BK6" s="49">
        <f>COUNTIFS(Archivio!$C$3:$C$1212,"PS",Archivio!$O$3:$O$1212,"SS",Archivio!$P$3:$P$1212,"NORMALE",Archivio!$Q$3:$Q$1212,"A027",Archivio!$K$3:$K$1212,"CS10")</f>
        <v>4</v>
      </c>
      <c r="BL6" s="49">
        <f>COUNTIFS(Archivio!$C$3:$C$1212,"PS",Archivio!$O$3:$O$1212,"SS",Archivio!$P$3:$P$1212,"NORMALE",Archivio!$Q$3:$Q$1212,"A027",Archivio!$K$3:$K$1212,"CS11")</f>
        <v>0</v>
      </c>
      <c r="BM6" s="50">
        <f>COUNTIFS(Archivio!$C$3:$C$1212,"PS",Archivio!$O$3:$O$1212,"SS",Archivio!$P$3:$P$1212,"NORMALE",Archivio!$Q$3:$Q$1212,"A027",Archivio!$K$3:$K$1212,"RP03")</f>
        <v>0</v>
      </c>
      <c r="BN6" s="48">
        <f>COUNTIFS(Archivio!$C$3:$C$1212,"PS",Archivio!$O$3:$O$1212,"SS",Archivio!$P$3:$P$1212,"NORMALE",Archivio!$Q$3:$Q$1212,"A029",Archivio!$K$3:$K$1212,"CS01")</f>
        <v>0</v>
      </c>
      <c r="BO6" s="49">
        <f>COUNTIFS(Archivio!$C$3:$C$1212,"PS",Archivio!$O$3:$O$1212,"SS",Archivio!$P$3:$P$1212,"NORMALE",Archivio!$Q$3:$Q$1212,"A029",Archivio!$K$3:$K$1212,"CS10")</f>
        <v>0</v>
      </c>
      <c r="BP6" s="49">
        <f>COUNTIFS(Archivio!$C$3:$C$1212,"PS",Archivio!$O$3:$O$1212,"SS",Archivio!$P$3:$P$1212,"NORMALE",Archivio!$Q$3:$Q$1212,"A029",Archivio!$K$3:$K$1212,"CS11")</f>
        <v>0</v>
      </c>
      <c r="BQ6" s="51">
        <f>COUNTIFS(Archivio!$C$3:$C$1212,"PS",Archivio!$O$3:$O$1212,"SS",Archivio!$P$3:$P$1212,"NORMALE",Archivio!$Q$3:$Q$1212,"A029",Archivio!$K$3:$K$1212,"RP03")</f>
        <v>0</v>
      </c>
      <c r="BR6" s="68">
        <f>COUNTIFS(Archivio!$C$3:$C$1212,"PS",Archivio!$O$3:$O$1212,"SS",Archivio!$P$3:$P$1212,"NORMALE",Archivio!$Q$3:$Q$1212,"A034",Archivio!$K$3:$K$1212,"CS01")</f>
        <v>0</v>
      </c>
      <c r="BS6" s="49">
        <f>COUNTIFS(Archivio!$C$3:$C$1212,"PS",Archivio!$O$3:$O$1212,"SS",Archivio!$P$3:$P$1212,"NORMALE",Archivio!$Q$3:$Q$1212,"A034",Archivio!$K$3:$K$1212,"CS10")</f>
        <v>4</v>
      </c>
      <c r="BT6" s="49">
        <f>COUNTIFS(Archivio!$C$3:$C$1212,"PS",Archivio!$O$3:$O$1212,"SS",Archivio!$P$3:$P$1212,"NORMALE",Archivio!$Q$3:$Q$1212,"A034",Archivio!$K$3:$K$1212,"CS11")</f>
        <v>0</v>
      </c>
      <c r="BU6" s="50">
        <f>COUNTIFS(Archivio!$C$3:$C$1212,"PS",Archivio!$O$3:$O$1212,"SS",Archivio!$P$3:$P$1212,"NORMALE",Archivio!$Q$3:$Q$1212,"A034",Archivio!$K$3:$K$1212,"RP03")</f>
        <v>0</v>
      </c>
      <c r="BV6" s="48">
        <f>COUNTIFS(Archivio!$C$3:$C$1212,"PS",Archivio!$O$3:$O$1212,"SS",Archivio!$P$3:$P$1212,"NORMALE",Archivio!$Q$3:$Q$1212,"A037",Archivio!$K$3:$K$1212,"CS01")</f>
        <v>1</v>
      </c>
      <c r="BW6" s="49">
        <f>COUNTIFS(Archivio!$C$3:$C$1212,"PS",Archivio!$O$3:$O$1212,"SS",Archivio!$P$3:$P$1212,"NORMALE",Archivio!$Q$3:$Q$1212,"A037",Archivio!$K$3:$K$1212,"CS10")</f>
        <v>0</v>
      </c>
      <c r="BX6" s="49">
        <f>COUNTIFS(Archivio!$C$3:$C$1212,"PS",Archivio!$O$3:$O$1212,"SS",Archivio!$P$3:$P$1212,"NORMALE",Archivio!$Q$3:$Q$1212,"A037",Archivio!$K$3:$K$1212,"CS11")</f>
        <v>0</v>
      </c>
      <c r="BY6" s="51">
        <f>COUNTIFS(Archivio!$C$3:$C$1212,"PS",Archivio!$O$3:$O$1212,"SS",Archivio!$P$3:$P$1212,"NORMALE",Archivio!$Q$3:$Q$1212,"A037",Archivio!$K$3:$K$1212,"RP03")</f>
        <v>0</v>
      </c>
      <c r="BZ6" s="68">
        <f>COUNTIFS(Archivio!$C$3:$C$1212,"PS",Archivio!$O$3:$O$1212,"SS",Archivio!$P$3:$P$1212,"NORMALE",Archivio!$Q$3:$Q$1212,"A040",Archivio!$K$3:$K$1212,"CS01")</f>
        <v>1</v>
      </c>
      <c r="CA6" s="49">
        <f>COUNTIFS(Archivio!$C$3:$C$1212,"PS",Archivio!$O$3:$O$1212,"SS",Archivio!$P$3:$P$1212,"NORMALE",Archivio!$Q$3:$Q$1212,"A040",Archivio!$K$3:$K$1212,"CS10")</f>
        <v>0</v>
      </c>
      <c r="CB6" s="49">
        <f>COUNTIFS(Archivio!$C$3:$C$1212,"PS",Archivio!$O$3:$O$1212,"SS",Archivio!$P$3:$P$1212,"NORMALE",Archivio!$Q$3:$Q$1212,"A040",Archivio!$K$3:$K$1212,"CS11")</f>
        <v>0</v>
      </c>
      <c r="CC6" s="50">
        <f>COUNTIFS(Archivio!$C$3:$C$1212,"PS",Archivio!$O$3:$O$1212,"SS",Archivio!$P$3:$P$1212,"NORMALE",Archivio!$Q$3:$Q$1212,"A040",Archivio!$K$3:$K$1212,"RP03")</f>
        <v>0</v>
      </c>
      <c r="CD6" s="48">
        <f>COUNTIFS(Archivio!$C$3:$C$1212,"PS",Archivio!$O$3:$O$1212,"SS",Archivio!$P$3:$P$1212,"NORMALE",Archivio!$Q$3:$Q$1212,"A041",Archivio!$K$3:$K$1212,"CS01")</f>
        <v>0</v>
      </c>
      <c r="CE6" s="49">
        <f>COUNTIFS(Archivio!$C$3:$C$1212,"PS",Archivio!$O$3:$O$1212,"SS",Archivio!$P$3:$P$1212,"NORMALE",Archivio!$Q$3:$Q$1212,"A041",Archivio!$K$3:$K$1212,"CS10")</f>
        <v>0</v>
      </c>
      <c r="CF6" s="49">
        <f>COUNTIFS(Archivio!$C$3:$C$1212,"PS",Archivio!$O$3:$O$1212,"SS",Archivio!$P$3:$P$1212,"NORMALE",Archivio!$Q$3:$Q$1212,"A041",Archivio!$K$3:$K$1212,"CS11")</f>
        <v>0</v>
      </c>
      <c r="CG6" s="51">
        <f>COUNTIFS(Archivio!$C$3:$C$1212,"PS",Archivio!$O$3:$O$1212,"SS",Archivio!$P$3:$P$1212,"NORMALE",Archivio!$Q$3:$Q$1212,"A041",Archivio!$K$3:$K$1212,"RP03")</f>
        <v>0</v>
      </c>
      <c r="CH6" s="68">
        <f>COUNTIFS(Archivio!$C$3:$C$1212,"PS",Archivio!$O$3:$O$1212,"SS",Archivio!$P$3:$P$1212,"NORMALE",Archivio!$Q$3:$Q$1212,"A042",Archivio!$K$3:$K$1212,"CS01")</f>
        <v>1</v>
      </c>
      <c r="CI6" s="49">
        <f>COUNTIFS(Archivio!$C$3:$C$1212,"PS",Archivio!$O$3:$O$1212,"SS",Archivio!$P$3:$P$1212,"NORMALE",Archivio!$Q$3:$Q$1212,"A042",Archivio!$K$3:$K$1212,"CS10")</f>
        <v>0</v>
      </c>
      <c r="CJ6" s="49">
        <f>COUNTIFS(Archivio!$C$3:$C$1212,"PS",Archivio!$O$3:$O$1212,"SS",Archivio!$P$3:$P$1212,"NORMALE",Archivio!$Q$3:$Q$1212,"A042",Archivio!$K$3:$K$1212,"CS11")</f>
        <v>0</v>
      </c>
      <c r="CK6" s="50">
        <f>COUNTIFS(Archivio!$C$3:$C$1212,"PS",Archivio!$O$3:$O$1212,"SS",Archivio!$P$3:$P$1212,"NORMALE",Archivio!$Q$3:$Q$1212,"A042",Archivio!$K$3:$K$1212,"RP03")</f>
        <v>0</v>
      </c>
      <c r="CL6" s="48">
        <f>COUNTIFS(Archivio!$C$3:$C$1212,"PS",Archivio!$O$3:$O$1212,"SS",Archivio!$P$3:$P$1212,"NORMALE",Archivio!$Q$3:$Q$1212,"A045",Archivio!$K$3:$K$1212,"CS01")</f>
        <v>0</v>
      </c>
      <c r="CM6" s="49">
        <f>COUNTIFS(Archivio!$C$3:$C$1212,"PS",Archivio!$O$3:$O$1212,"SS",Archivio!$P$3:$P$1212,"NORMALE",Archivio!$Q$3:$Q$1212,"A045",Archivio!$K$3:$K$1212,"CS10")</f>
        <v>2</v>
      </c>
      <c r="CN6" s="49">
        <f>COUNTIFS(Archivio!$C$3:$C$1212,"PS",Archivio!$O$3:$O$1212,"SS",Archivio!$P$3:$P$1212,"NORMALE",Archivio!$Q$3:$Q$1212,"A045",Archivio!$K$3:$K$1212,"CS11")</f>
        <v>0</v>
      </c>
      <c r="CO6" s="51">
        <f>COUNTIFS(Archivio!$C$3:$C$1212,"PS",Archivio!$O$3:$O$1212,"SS",Archivio!$P$3:$P$1212,"NORMALE",Archivio!$Q$3:$Q$1212,"A045",Archivio!$K$3:$K$1212,"RP03")</f>
        <v>0</v>
      </c>
      <c r="CP6" s="68">
        <f>COUNTIFS(Archivio!$C$3:$C$1212,"PS",Archivio!$O$3:$O$1212,"SS",Archivio!$P$3:$P$1212,"NORMALE",Archivio!$Q$3:$Q$1212,"A046",Archivio!$K$3:$K$1212,"CS01")</f>
        <v>0</v>
      </c>
      <c r="CQ6" s="49">
        <f>COUNTIFS(Archivio!$C$3:$C$1212,"PS",Archivio!$O$3:$O$1212,"SS",Archivio!$P$3:$P$1212,"NORMALE",Archivio!$Q$3:$Q$1212,"A046",Archivio!$K$3:$K$1212,"CS10")</f>
        <v>2</v>
      </c>
      <c r="CR6" s="49">
        <f>COUNTIFS(Archivio!$C$3:$C$1212,"PS",Archivio!$O$3:$O$1212,"SS",Archivio!$P$3:$P$1212,"NORMALE",Archivio!$Q$3:$Q$1212,"A046",Archivio!$K$3:$K$1212,"CS11")</f>
        <v>0</v>
      </c>
      <c r="CS6" s="50">
        <f>COUNTIFS(Archivio!$C$3:$C$1212,"PS",Archivio!$O$3:$O$1212,"SS",Archivio!$P$3:$P$1212,"NORMALE",Archivio!$Q$3:$Q$1212,"A046",Archivio!$K$3:$K$1212,"RP03")</f>
        <v>0</v>
      </c>
      <c r="CT6" s="48">
        <f>COUNTIFS(Archivio!$C$3:$C$1212,"PS",Archivio!$O$3:$O$1212,"SS",Archivio!$P$3:$P$1212,"NORMALE",Archivio!$Q$3:$Q$1212,"A047",Archivio!$K$3:$K$1212,"CS01")</f>
        <v>0</v>
      </c>
      <c r="CU6" s="49">
        <f>COUNTIFS(Archivio!$C$3:$C$1212,"PS",Archivio!$O$3:$O$1212,"SS",Archivio!$P$3:$P$1212,"NORMALE",Archivio!$Q$3:$Q$1212,"A047",Archivio!$K$3:$K$1212,"CS10")</f>
        <v>1</v>
      </c>
      <c r="CV6" s="49">
        <f>COUNTIFS(Archivio!$C$3:$C$1212,"PS",Archivio!$O$3:$O$1212,"SS",Archivio!$P$3:$P$1212,"NORMALE",Archivio!$Q$3:$Q$1212,"A047",Archivio!$K$3:$K$1212,"CS11")</f>
        <v>0</v>
      </c>
      <c r="CW6" s="51">
        <f>COUNTIFS(Archivio!$C$3:$C$1212,"PS",Archivio!$O$3:$O$1212,"SS",Archivio!$P$3:$P$1212,"NORMALE",Archivio!$Q$3:$Q$1212,"A047",Archivio!$K$3:$K$1212,"RP03")</f>
        <v>0</v>
      </c>
      <c r="CX6" s="68">
        <f>COUNTIFS(Archivio!$C$3:$C$1212,"PS",Archivio!$O$3:$O$1212,"SS",Archivio!$P$3:$P$1212,"NORMALE",Archivio!$Q$3:$Q$1212,"A048",Archivio!$K$3:$K$1212,"CS01")</f>
        <v>1</v>
      </c>
      <c r="CY6" s="49">
        <f>COUNTIFS(Archivio!$C$3:$C$1212,"PS",Archivio!$O$3:$O$1212,"SS",Archivio!$P$3:$P$1212,"NORMALE",Archivio!$Q$3:$Q$1212,"A048",Archivio!$K$3:$K$1212,"CS10")</f>
        <v>12</v>
      </c>
      <c r="CZ6" s="49">
        <f>COUNTIFS(Archivio!$C$3:$C$1212,"PS",Archivio!$O$3:$O$1212,"SS",Archivio!$P$3:$P$1212,"NORMALE",Archivio!$Q$3:$Q$1212,"A048",Archivio!$K$3:$K$1212,"CS11")</f>
        <v>0</v>
      </c>
      <c r="DA6" s="50">
        <f>COUNTIFS(Archivio!$C$3:$C$1212,"PS",Archivio!$O$3:$O$1212,"SS",Archivio!$P$3:$P$1212,"NORMALE",Archivio!$Q$3:$Q$1212,"A048",Archivio!$K$3:$K$1212,"RP03")</f>
        <v>0</v>
      </c>
      <c r="DB6" s="48">
        <f>COUNTIFS(Archivio!$C$3:$C$1212,"PS",Archivio!$O$3:$O$1212,"SS",Archivio!$P$3:$P$1212,"NORMALE",Archivio!$Q$3:$Q$1212,"A050",Archivio!$K$3:$K$1212,"CS01")</f>
        <v>1</v>
      </c>
      <c r="DC6" s="49">
        <f>COUNTIFS(Archivio!$C$3:$C$1212,"PS",Archivio!$O$3:$O$1212,"SS",Archivio!$P$3:$P$1212,"NORMALE",Archivio!$Q$3:$Q$1212,"A050",Archivio!$K$3:$K$1212,"CS10")</f>
        <v>2</v>
      </c>
      <c r="DD6" s="49">
        <f>COUNTIFS(Archivio!$C$3:$C$1212,"PS",Archivio!$O$3:$O$1212,"SS",Archivio!$P$3:$P$1212,"NORMALE",Archivio!$Q$3:$Q$1212,"A050",Archivio!$K$3:$K$1212,"CS11")</f>
        <v>0</v>
      </c>
      <c r="DE6" s="51">
        <f>COUNTIFS(Archivio!$C$3:$C$1212,"PS",Archivio!$O$3:$O$1212,"SS",Archivio!$P$3:$P$1212,"NORMALE",Archivio!$Q$3:$Q$1212,"A050",Archivio!$K$3:$K$1212,"RP03")</f>
        <v>0</v>
      </c>
      <c r="DF6" s="68">
        <f>COUNTIFS(Archivio!$C$3:$C$1212,"PS",Archivio!$O$3:$O$1212,"SS",Archivio!$P$3:$P$1212,"NORMALE",Archivio!$Q$3:$Q$1212,"A051",Archivio!$K$3:$K$1212,"CS01")</f>
        <v>0</v>
      </c>
      <c r="DG6" s="49">
        <f>COUNTIFS(Archivio!$C$3:$C$1212,"PS",Archivio!$O$3:$O$1212,"SS",Archivio!$P$3:$P$1212,"NORMALE",Archivio!$Q$3:$Q$1212,"A051",Archivio!$K$3:$K$1212,"CS10")</f>
        <v>2</v>
      </c>
      <c r="DH6" s="49">
        <f>COUNTIFS(Archivio!$C$3:$C$1212,"PS",Archivio!$O$3:$O$1212,"SS",Archivio!$P$3:$P$1212,"NORMALE",Archivio!$Q$3:$Q$1212,"A051",Archivio!$K$3:$K$1212,"CS11")</f>
        <v>0</v>
      </c>
      <c r="DI6" s="50">
        <f>COUNTIFS(Archivio!$C$3:$C$1212,"PS",Archivio!$O$3:$O$1212,"SS",Archivio!$P$3:$P$1212,"NORMALE",Archivio!$Q$3:$Q$1212,"A051",Archivio!$K$3:$K$1212,"RP03")</f>
        <v>0</v>
      </c>
      <c r="DJ6" s="48">
        <f>COUNTIFS(Archivio!$C$3:$C$1212,"PS",Archivio!$O$3:$O$1212,"SS",Archivio!$P$3:$P$1212,"NORMALE",Archivio!$Q$3:$Q$1212,"A054",Archivio!$K$3:$K$1212,"CS01")</f>
        <v>0</v>
      </c>
      <c r="DK6" s="49">
        <f>COUNTIFS(Archivio!$C$3:$C$1212,"PS",Archivio!$O$3:$O$1212,"SS",Archivio!$P$3:$P$1212,"NORMALE",Archivio!$Q$3:$Q$1212,"A054",Archivio!$K$3:$K$1212,"CS10")</f>
        <v>2</v>
      </c>
      <c r="DL6" s="49">
        <f>COUNTIFS(Archivio!$C$3:$C$1212,"PS",Archivio!$O$3:$O$1212,"SS",Archivio!$P$3:$P$1212,"NORMALE",Archivio!$Q$3:$Q$1212,"A054",Archivio!$K$3:$K$1212,"CS11")</f>
        <v>0</v>
      </c>
      <c r="DM6" s="51">
        <f>COUNTIFS(Archivio!$C$3:$C$1212,"PS",Archivio!$O$3:$O$1212,"SS",Archivio!$P$3:$P$1212,"NORMALE",Archivio!$Q$3:$Q$1212,"A054",Archivio!$K$3:$K$1212,"RP03")</f>
        <v>0</v>
      </c>
      <c r="DN6" s="68">
        <f>COUNTIFS(Archivio!$C$3:$C$1212,"PS",Archivio!$O$3:$O$1212,"SS",Archivio!$P$3:$P$1212,"NORMALE",Archivio!$Q$3:$Q$1212,"A066",Archivio!$K$3:$K$1212,"CS01")</f>
        <v>0</v>
      </c>
      <c r="DO6" s="49">
        <f>COUNTIFS(Archivio!$C$3:$C$1212,"PS",Archivio!$O$3:$O$1212,"SS",Archivio!$P$3:$P$1212,"NORMALE",Archivio!$Q$3:$Q$1212,"A066",Archivio!$K$3:$K$1212,"CS10")</f>
        <v>1</v>
      </c>
      <c r="DP6" s="49">
        <f>COUNTIFS(Archivio!$C$3:$C$1212,"PS",Archivio!$O$3:$O$1212,"SS",Archivio!$P$3:$P$1212,"NORMALE",Archivio!$Q$3:$Q$1212,"A066",Archivio!$K$3:$K$1212,"CS11")</f>
        <v>0</v>
      </c>
      <c r="DQ6" s="50">
        <f>COUNTIFS(Archivio!$C$3:$C$1212,"PS",Archivio!$O$3:$O$1212,"SS",Archivio!$P$3:$P$1212,"NORMALE",Archivio!$Q$3:$Q$1212,"A066",Archivio!$K$3:$K$1212,"RP03")</f>
        <v>0</v>
      </c>
      <c r="DR6" s="48">
        <f>COUNTIFS(Archivio!$C$3:$C$1212,"PS",Archivio!$O$3:$O$1212,"SS",Archivio!$P$3:$P$1212,"NORMALE",Archivio!$Q$3:$Q$1212,"A072",Archivio!$K$3:$K$1212,"CS01")</f>
        <v>0</v>
      </c>
      <c r="DS6" s="49">
        <f>COUNTIFS(Archivio!$C$3:$C$1212,"PS",Archivio!$O$3:$O$1212,"SS",Archivio!$P$3:$P$1212,"NORMALE",Archivio!$Q$3:$Q$1212,"A072",Archivio!$K$3:$K$1212,"CS10")</f>
        <v>0</v>
      </c>
      <c r="DT6" s="49">
        <f>COUNTIFS(Archivio!$C$3:$C$1212,"PS",Archivio!$O$3:$O$1212,"SS",Archivio!$P$3:$P$1212,"NORMALE",Archivio!$Q$3:$Q$1212,"A072",Archivio!$K$3:$K$1212,"CS11")</f>
        <v>0</v>
      </c>
      <c r="DU6" s="51">
        <f>COUNTIFS(Archivio!$C$3:$C$1212,"PS",Archivio!$O$3:$O$1212,"SS",Archivio!$P$3:$P$1212,"NORMALE",Archivio!$Q$3:$Q$1212,"A072",Archivio!$K$3:$K$1212,"RP03")</f>
        <v>0</v>
      </c>
      <c r="DV6" s="68">
        <f>COUNTIFS(Archivio!$C$3:$C$1212,"PS",Archivio!$O$3:$O$1212,"SS",Archivio!$P$3:$P$1212,"NORMALE",Archivio!$Q$3:$Q$1212,"AA24",Archivio!$K$3:$K$1212,"CS01")</f>
        <v>0</v>
      </c>
      <c r="DW6" s="49">
        <f>COUNTIFS(Archivio!$C$3:$C$1212,"PS",Archivio!$O$3:$O$1212,"SS",Archivio!$P$3:$P$1212,"NORMALE",Archivio!$Q$3:$Q$1212,"AA24",Archivio!$K$3:$K$1212,"CS10")</f>
        <v>1</v>
      </c>
      <c r="DX6" s="49">
        <f>COUNTIFS(Archivio!$C$3:$C$1212,"PS",Archivio!$O$3:$O$1212,"SS",Archivio!$P$3:$P$1212,"NORMALE",Archivio!$Q$3:$Q$1212,"AA24",Archivio!$K$3:$K$1212,"CS11")</f>
        <v>0</v>
      </c>
      <c r="DY6" s="50">
        <f>COUNTIFS(Archivio!$C$3:$C$1212,"PS",Archivio!$O$3:$O$1212,"SS",Archivio!$P$3:$P$1212,"NORMALE",Archivio!$Q$3:$Q$1212,"AA24",Archivio!$K$3:$K$1212,"RP03")</f>
        <v>0</v>
      </c>
      <c r="DZ6" s="48">
        <f>COUNTIFS(Archivio!$C$3:$C$1212,"PS",Archivio!$O$3:$O$1212,"SS",Archivio!$P$3:$P$1212,"NORMALE",Archivio!$Q$3:$Q$1212,"AB24",Archivio!$K$3:$K$1212,"CS01")</f>
        <v>3</v>
      </c>
      <c r="EA6" s="49">
        <f>COUNTIFS(Archivio!$C$3:$C$1212,"PS",Archivio!$O$3:$O$1212,"SS",Archivio!$P$3:$P$1212,"NORMALE",Archivio!$Q$3:$Q$1212,"AB24",Archivio!$K$3:$K$1212,"CS10")</f>
        <v>5</v>
      </c>
      <c r="EB6" s="49">
        <f>COUNTIFS(Archivio!$C$3:$C$1212,"PS",Archivio!$O$3:$O$1212,"SS",Archivio!$P$3:$P$1212,"NORMALE",Archivio!$Q$3:$Q$1212,"AB24",Archivio!$K$3:$K$1212,"CS11")</f>
        <v>0</v>
      </c>
      <c r="EC6" s="51">
        <f>COUNTIFS(Archivio!$C$3:$C$1212,"PS",Archivio!$O$3:$O$1212,"SS",Archivio!$P$3:$P$1212,"NORMALE",Archivio!$Q$3:$Q$1212,"AB24",Archivio!$K$3:$K$1212,"RP03")</f>
        <v>0</v>
      </c>
      <c r="ED6" s="68">
        <f>COUNTIFS(Archivio!$C$3:$C$1212,"PS",Archivio!$O$3:$O$1212,"SS",Archivio!$P$3:$P$1212,"NORMALE",Archivio!$Q$3:$Q$1212,"AD24",Archivio!$K$3:$K$1212,"CS01")</f>
        <v>0</v>
      </c>
      <c r="EE6" s="49">
        <f>COUNTIFS(Archivio!$C$3:$C$1212,"PS",Archivio!$O$3:$O$1212,"SS",Archivio!$P$3:$P$1212,"NORMALE",Archivio!$Q$3:$Q$1212,"AD24",Archivio!$K$3:$K$1212,"CS10")</f>
        <v>1</v>
      </c>
      <c r="EF6" s="49">
        <f>COUNTIFS(Archivio!$C$3:$C$1212,"PS",Archivio!$O$3:$O$1212,"SS",Archivio!$P$3:$P$1212,"NORMALE",Archivio!$Q$3:$Q$1212,"AD24",Archivio!$K$3:$K$1212,"CS11")</f>
        <v>0</v>
      </c>
      <c r="EG6" s="50">
        <f>COUNTIFS(Archivio!$C$3:$C$1212,"PS",Archivio!$O$3:$O$1212,"SS",Archivio!$P$3:$P$1212,"NORMALE",Archivio!$Q$3:$Q$1212,"AD24",Archivio!$K$3:$K$1212,"RP03")</f>
        <v>0</v>
      </c>
      <c r="EH6" s="48">
        <f>COUNTIFS(Archivio!$C$3:$C$1212,"PS",Archivio!$O$3:$O$1212,"SS",Archivio!$P$3:$P$1212,"NORMALE",Archivio!$Q$3:$Q$1212,"B003",Archivio!$K$3:$K$1212,"CS01")</f>
        <v>0</v>
      </c>
      <c r="EI6" s="49">
        <f>COUNTIFS(Archivio!$C$3:$C$1212,"PS",Archivio!$O$3:$O$1212,"SS",Archivio!$P$3:$P$1212,"NORMALE",Archivio!$Q$3:$Q$1212,"B003",Archivio!$K$3:$K$1212,"CS10")</f>
        <v>0</v>
      </c>
      <c r="EJ6" s="49">
        <f>COUNTIFS(Archivio!$C$3:$C$1212,"PS",Archivio!$O$3:$O$1212,"SS",Archivio!$P$3:$P$1212,"NORMALE",Archivio!$Q$3:$Q$1212,"B003",Archivio!$K$3:$K$1212,"CS11")</f>
        <v>0</v>
      </c>
      <c r="EK6" s="51">
        <f>COUNTIFS(Archivio!$C$3:$C$1212,"PS",Archivio!$O$3:$O$1212,"SS",Archivio!$P$3:$P$1212,"NORMALE",Archivio!$Q$3:$Q$1212,"B003",Archivio!$K$3:$K$1212,"RP03")</f>
        <v>0</v>
      </c>
      <c r="EL6" s="68">
        <f>COUNTIFS(Archivio!$C$3:$C$1212,"PS",Archivio!$O$3:$O$1212,"SS",Archivio!$P$3:$P$1212,"NORMALE",Archivio!$Q$3:$Q$1212,"B006",Archivio!$K$3:$K$1212,"CS01")</f>
        <v>0</v>
      </c>
      <c r="EM6" s="49">
        <f>COUNTIFS(Archivio!$C$3:$C$1212,"PS",Archivio!$O$3:$O$1212,"SS",Archivio!$P$3:$P$1212,"NORMALE",Archivio!$Q$3:$Q$1212,"B006",Archivio!$K$3:$K$1212,"CS10")</f>
        <v>3</v>
      </c>
      <c r="EN6" s="49">
        <f>COUNTIFS(Archivio!$C$3:$C$1212,"PS",Archivio!$O$3:$O$1212,"SS",Archivio!$P$3:$P$1212,"NORMALE",Archivio!$Q$3:$Q$1212,"B006",Archivio!$K$3:$K$1212,"CS11")</f>
        <v>0</v>
      </c>
      <c r="EO6" s="50">
        <f>COUNTIFS(Archivio!$C$3:$C$1212,"PS",Archivio!$O$3:$O$1212,"SS",Archivio!$P$3:$P$1212,"NORMALE",Archivio!$Q$3:$Q$1212,"B006",Archivio!$K$3:$K$1212,"RP03")</f>
        <v>0</v>
      </c>
      <c r="EP6" s="48">
        <f>COUNTIFS(Archivio!$C$3:$C$1212,"PS",Archivio!$O$3:$O$1212,"SS",Archivio!$P$3:$P$1212,"NORMALE",Archivio!$Q$3:$Q$1212,"B011",Archivio!$K$3:$K$1212,"CS01")</f>
        <v>0</v>
      </c>
      <c r="EQ6" s="49">
        <f>COUNTIFS(Archivio!$C$3:$C$1212,"PS",Archivio!$O$3:$O$1212,"SS",Archivio!$P$3:$P$1212,"NORMALE",Archivio!$Q$3:$Q$1212,"B011",Archivio!$K$3:$K$1212,"CS10")</f>
        <v>0</v>
      </c>
      <c r="ER6" s="49">
        <f>COUNTIFS(Archivio!$C$3:$C$1212,"PS",Archivio!$O$3:$O$1212,"SS",Archivio!$P$3:$P$1212,"NORMALE",Archivio!$Q$3:$Q$1212,"B011",Archivio!$K$3:$K$1212,"CS11")</f>
        <v>0</v>
      </c>
      <c r="ES6" s="51">
        <f>COUNTIFS(Archivio!$C$3:$C$1212,"PS",Archivio!$O$3:$O$1212,"SS",Archivio!$P$3:$P$1212,"NORMALE",Archivio!$Q$3:$Q$1212,"B011",Archivio!$K$3:$K$1212,"RP03")</f>
        <v>0</v>
      </c>
      <c r="ET6" s="68">
        <f>COUNTIFS(Archivio!$C$3:$C$1212,"PS",Archivio!$O$3:$O$1212,"SS",Archivio!$P$3:$P$1212,"NORMALE",Archivio!$Q$3:$Q$1212,"B012",Archivio!$K$3:$K$1212,"CS01")</f>
        <v>0</v>
      </c>
      <c r="EU6" s="49">
        <f>COUNTIFS(Archivio!$C$3:$C$1212,"PS",Archivio!$O$3:$O$1212,"SS",Archivio!$P$3:$P$1212,"NORMALE",Archivio!$Q$3:$Q$1212,"B012",Archivio!$K$3:$K$1212,"CS10")</f>
        <v>0</v>
      </c>
      <c r="EV6" s="49">
        <f>COUNTIFS(Archivio!$C$3:$C$1212,"PS",Archivio!$O$3:$O$1212,"SS",Archivio!$P$3:$P$1212,"NORMALE",Archivio!$Q$3:$Q$1212,"B012",Archivio!$K$3:$K$1212,"CS11")</f>
        <v>0</v>
      </c>
      <c r="EW6" s="50">
        <f>COUNTIFS(Archivio!$C$3:$C$1212,"PS",Archivio!$O$3:$O$1212,"SS",Archivio!$P$3:$P$1212,"NORMALE",Archivio!$Q$3:$Q$1212,"B012",Archivio!$K$3:$K$1212,"RP03")</f>
        <v>0</v>
      </c>
      <c r="EX6" s="48">
        <f>COUNTIFS(Archivio!$C$3:$C$1212,"PS",Archivio!$O$3:$O$1212,"SS",Archivio!$P$3:$P$1212,"NORMALE",Archivio!$Q$3:$Q$1212,"B015",Archivio!$K$3:$K$1212,"CS01")</f>
        <v>0</v>
      </c>
      <c r="EY6" s="49">
        <f>COUNTIFS(Archivio!$C$3:$C$1212,"PS",Archivio!$O$3:$O$1212,"SS",Archivio!$P$3:$P$1212,"NORMALE",Archivio!$Q$3:$Q$1212,"B015",Archivio!$K$3:$K$1212,"CS10")</f>
        <v>3</v>
      </c>
      <c r="EZ6" s="49">
        <f>COUNTIFS(Archivio!$C$3:$C$1212,"PS",Archivio!$O$3:$O$1212,"SS",Archivio!$P$3:$P$1212,"NORMALE",Archivio!$Q$3:$Q$1212,"B015",Archivio!$K$3:$K$1212,"CS11")</f>
        <v>0</v>
      </c>
      <c r="FA6" s="51">
        <f>COUNTIFS(Archivio!$C$3:$C$1212,"PS",Archivio!$O$3:$O$1212,"SS",Archivio!$P$3:$P$1212,"NORMALE",Archivio!$Q$3:$Q$1212,"B015",Archivio!$K$3:$K$1212,"RP03")</f>
        <v>0</v>
      </c>
      <c r="FB6" s="68">
        <f>COUNTIFS(Archivio!$C$3:$C$1212,"PS",Archivio!$O$3:$O$1212,"SS",Archivio!$P$3:$P$1212,"NORMALE",Archivio!$Q$3:$Q$1212,"B016",Archivio!$K$3:$K$1212,"CS01")</f>
        <v>0</v>
      </c>
      <c r="FC6" s="49">
        <f>COUNTIFS(Archivio!$C$3:$C$1212,"PS",Archivio!$O$3:$O$1212,"SS",Archivio!$P$3:$P$1212,"NORMALE",Archivio!$Q$3:$Q$1212,"B016",Archivio!$K$3:$K$1212,"CS10")</f>
        <v>0</v>
      </c>
      <c r="FD6" s="49">
        <f>COUNTIFS(Archivio!$C$3:$C$1212,"PS",Archivio!$O$3:$O$1212,"SS",Archivio!$P$3:$P$1212,"NORMALE",Archivio!$Q$3:$Q$1212,"B016",Archivio!$K$3:$K$1212,"CS11")</f>
        <v>0</v>
      </c>
      <c r="FE6" s="50">
        <f>COUNTIFS(Archivio!$C$3:$C$1212,"PS",Archivio!$O$3:$O$1212,"SS",Archivio!$P$3:$P$1212,"NORMALE",Archivio!$Q$3:$Q$1212,"B016",Archivio!$K$3:$K$1212,"RP03")</f>
        <v>0</v>
      </c>
      <c r="FF6" s="48">
        <f>COUNTIFS(Archivio!$C$3:$C$1212,"PS",Archivio!$O$3:$O$1212,"SS",Archivio!$P$3:$P$1212,"NORMALE",Archivio!$Q$3:$Q$1212,"B017",Archivio!$K$3:$K$1212,"CS01")</f>
        <v>1</v>
      </c>
      <c r="FG6" s="49">
        <f>COUNTIFS(Archivio!$C$3:$C$1212,"PS",Archivio!$O$3:$O$1212,"SS",Archivio!$P$3:$P$1212,"NORMALE",Archivio!$Q$3:$Q$1212,"B017",Archivio!$K$3:$K$1212,"CS10")</f>
        <v>4</v>
      </c>
      <c r="FH6" s="49">
        <f>COUNTIFS(Archivio!$C$3:$C$1212,"PS",Archivio!$O$3:$O$1212,"SS",Archivio!$P$3:$P$1212,"NORMALE",Archivio!$Q$3:$Q$1212,"B017",Archivio!$K$3:$K$1212,"CS11")</f>
        <v>0</v>
      </c>
      <c r="FI6" s="51">
        <f>COUNTIFS(Archivio!$C$3:$C$1212,"PS",Archivio!$O$3:$O$1212,"SS",Archivio!$P$3:$P$1212,"NORMALE",Archivio!$Q$3:$Q$1212,"B017",Archivio!$K$3:$K$1212,"RP03")</f>
        <v>0</v>
      </c>
      <c r="FJ6" s="68">
        <f>COUNTIFS(Archivio!$C$3:$C$1212,"PS",Archivio!$O$3:$O$1212,"SS",Archivio!$P$3:$P$1212,"NORMALE",Archivio!$Q$3:$Q$1212,"B018",Archivio!$K$3:$K$1212,"CS01")</f>
        <v>0</v>
      </c>
      <c r="FK6" s="49">
        <f>COUNTIFS(Archivio!$C$3:$C$1212,"PS",Archivio!$O$3:$O$1212,"SS",Archivio!$P$3:$P$1212,"NORMALE",Archivio!$Q$3:$Q$1212,"B018",Archivio!$K$3:$K$1212,"CS10")</f>
        <v>0</v>
      </c>
      <c r="FL6" s="49">
        <f>COUNTIFS(Archivio!$C$3:$C$1212,"PS",Archivio!$O$3:$O$1212,"SS",Archivio!$P$3:$P$1212,"NORMALE",Archivio!$Q$3:$Q$1212,"B018",Archivio!$K$3:$K$1212,"CS11")</f>
        <v>0</v>
      </c>
      <c r="FM6" s="50">
        <f>COUNTIFS(Archivio!$C$3:$C$1212,"PS",Archivio!$O$3:$O$1212,"SS",Archivio!$P$3:$P$1212,"NORMALE",Archivio!$Q$3:$Q$1212,"B018",Archivio!$K$3:$K$1212,"RP03")</f>
        <v>0</v>
      </c>
      <c r="FN6" s="48">
        <f>COUNTIFS(Archivio!$C$3:$C$1212,"PS",Archivio!$O$3:$O$1212,"SS",Archivio!$P$3:$P$1212,"NORMALE",Archivio!$Q$3:$Q$1212,"B020",Archivio!$K$3:$K$1212,"CS01")</f>
        <v>0</v>
      </c>
      <c r="FO6" s="49">
        <f>COUNTIFS(Archivio!$C$3:$C$1212,"PS",Archivio!$O$3:$O$1212,"SS",Archivio!$P$3:$P$1212,"NORMALE",Archivio!$Q$3:$Q$1212,"B020",Archivio!$K$3:$K$1212,"CS10")</f>
        <v>1</v>
      </c>
      <c r="FP6" s="49">
        <f>COUNTIFS(Archivio!$C$3:$C$1212,"PS",Archivio!$O$3:$O$1212,"SS",Archivio!$P$3:$P$1212,"NORMALE",Archivio!$Q$3:$Q$1212,"B020",Archivio!$K$3:$K$1212,"CS11")</f>
        <v>0</v>
      </c>
      <c r="FQ6" s="51">
        <f>COUNTIFS(Archivio!$C$3:$C$1212,"PS",Archivio!$O$3:$O$1212,"SS",Archivio!$P$3:$P$1212,"NORMALE",Archivio!$Q$3:$Q$1212,"B020",Archivio!$K$3:$K$1212,"RP03")</f>
        <v>0</v>
      </c>
      <c r="FR6" s="68">
        <f>COUNTIFS(Archivio!$C$3:$C$1212,"PS",Archivio!$O$3:$O$1212,"SS",Archivio!$P$3:$P$1212,"NORMALE",Archivio!$Q$3:$Q$1212,"B021",Archivio!$K$3:$K$1212,"CS01")</f>
        <v>0</v>
      </c>
      <c r="FS6" s="49">
        <f>COUNTIFS(Archivio!$C$3:$C$1212,"PS",Archivio!$O$3:$O$1212,"SS",Archivio!$P$3:$P$1212,"NORMALE",Archivio!$Q$3:$Q$1212,"B021",Archivio!$K$3:$K$1212,"CS10")</f>
        <v>1</v>
      </c>
      <c r="FT6" s="49">
        <f>COUNTIFS(Archivio!$C$3:$C$1212,"PS",Archivio!$O$3:$O$1212,"SS",Archivio!$P$3:$P$1212,"NORMALE",Archivio!$Q$3:$Q$1212,"B021",Archivio!$K$3:$K$1212,"CS11")</f>
        <v>0</v>
      </c>
      <c r="FU6" s="50">
        <f>COUNTIFS(Archivio!$C$3:$C$1212,"PS",Archivio!$O$3:$O$1212,"SS",Archivio!$P$3:$P$1212,"NORMALE",Archivio!$Q$3:$Q$1212,"B021",Archivio!$K$3:$K$1212,"RP03")</f>
        <v>0</v>
      </c>
      <c r="FV6" s="48">
        <f>COUNTIFS(Archivio!$C$3:$C$1212,"PS",Archivio!$O$3:$O$1212,"SS",Archivio!$P$3:$P$1212,"NORMALE",Archivio!$Q$3:$Q$1212,"B026",Archivio!$K$3:$K$1212,"CS01")</f>
        <v>0</v>
      </c>
      <c r="FW6" s="49">
        <f>COUNTIFS(Archivio!$C$3:$C$1212,"PS",Archivio!$O$3:$O$1212,"SS",Archivio!$P$3:$P$1212,"NORMALE",Archivio!$Q$3:$Q$1212,"B026",Archivio!$K$3:$K$1212,"CS10")</f>
        <v>0</v>
      </c>
      <c r="FX6" s="49">
        <f>COUNTIFS(Archivio!$C$3:$C$1212,"PS",Archivio!$O$3:$O$1212,"SS",Archivio!$P$3:$P$1212,"NORMALE",Archivio!$Q$3:$Q$1212,"B026",Archivio!$K$3:$K$1212,"CS11")</f>
        <v>0</v>
      </c>
      <c r="FY6" s="51">
        <f>COUNTIFS(Archivio!$C$3:$C$1212,"PS",Archivio!$O$3:$O$1212,"SS",Archivio!$P$3:$P$1212,"NORMALE",Archivio!$Q$3:$Q$1212,"B026",Archivio!$K$3:$K$1212,"RP03")</f>
        <v>0</v>
      </c>
      <c r="FZ6" s="68">
        <f>COUNTIFS(Archivio!$C$3:$C$1212,"PS",Archivio!$O$3:$O$1212,"SS",Archivio!$P$3:$P$1212,"NORMALE",Archivio!$Q$3:$Q$1212,"BB02",Archivio!$K$3:$K$1212,"CS01")</f>
        <v>1</v>
      </c>
      <c r="GA6" s="49">
        <f>COUNTIFS(Archivio!$C$3:$C$1212,"PS",Archivio!$O$3:$O$1212,"SS",Archivio!$P$3:$P$1212,"NORMALE",Archivio!$Q$3:$Q$1212,"BB02",Archivio!$K$3:$K$1212,"CS10")</f>
        <v>0</v>
      </c>
      <c r="GB6" s="49">
        <f>COUNTIFS(Archivio!$C$3:$C$1212,"PS",Archivio!$O$3:$O$1212,"SS",Archivio!$P$3:$P$1212,"NORMALE",Archivio!$Q$3:$Q$1212,"BB02",Archivio!$K$3:$K$1212,"CS11")</f>
        <v>0</v>
      </c>
      <c r="GC6" s="50">
        <f>COUNTIFS(Archivio!$C$3:$C$1212,"PS",Archivio!$O$3:$O$1212,"SS",Archivio!$P$3:$P$1212,"NORMALE",Archivio!$Q$3:$Q$1212,"BB02",Archivio!$K$3:$K$1212,"RP03")</f>
        <v>0</v>
      </c>
      <c r="GD6" s="48">
        <f>COUNTIFS(Archivio!$C$3:$C$1212,"PS",Archivio!$O$3:$O$1212,"SS",Archivio!$P$3:$P$1212,"NORMALE",Archivio!$Q$3:$Q$1212,"BC02",Archivio!$K$3:$K$1212,"CS01")</f>
        <v>0</v>
      </c>
      <c r="GE6" s="49">
        <f>COUNTIFS(Archivio!$C$3:$C$1212,"PS",Archivio!$O$3:$O$1212,"SS",Archivio!$P$3:$P$1212,"NORMALE",Archivio!$Q$3:$Q$1212,"BC02",Archivio!$K$3:$K$1212,"CS10")</f>
        <v>0</v>
      </c>
      <c r="GF6" s="49">
        <f>COUNTIFS(Archivio!$C$3:$C$1212,"PS",Archivio!$O$3:$O$1212,"SS",Archivio!$P$3:$P$1212,"NORMALE",Archivio!$Q$3:$Q$1212,"BC02",Archivio!$K$3:$K$1212,"CS11")</f>
        <v>0</v>
      </c>
      <c r="GG6" s="51">
        <f>COUNTIFS(Archivio!$C$3:$C$1212,"PS",Archivio!$O$3:$O$1212,"SS",Archivio!$P$3:$P$1212,"NORMALE",Archivio!$Q$3:$Q$1212,"BC02",Archivio!$K$3:$K$1212,"RP03")</f>
        <v>0</v>
      </c>
      <c r="GH6" s="68">
        <f>COUNTIFS(Archivio!$C$3:$C$1212,"PS",Archivio!$O$3:$O$1212,"SS",Archivio!$P$3:$P$1212,"SOSTEGNO",Archivio!$Q$3:$Q$1212,"A012",Archivio!$K$3:$K$1212,"CS01")</f>
        <v>0</v>
      </c>
      <c r="GI6" s="49">
        <f>COUNTIFS(Archivio!$C$3:$C$1212,"PS",Archivio!$O$3:$O$1212,"SS",Archivio!$P$3:$P$1212,"SOSTEGNO",Archivio!$Q$3:$Q$1212,"A012",Archivio!$K$3:$K$1212,"CS10")</f>
        <v>0</v>
      </c>
      <c r="GJ6" s="49">
        <f>COUNTIFS(Archivio!$C$3:$C$1212,"PS",Archivio!$O$3:$O$1212,"SS",Archivio!$P$3:$P$1212,"SOSTEGNO",Archivio!$Q$3:$Q$1212,"A012",Archivio!$K$3:$K$1212,"CS11")</f>
        <v>0</v>
      </c>
      <c r="GK6" s="50">
        <f>COUNTIFS(Archivio!$C$3:$C$1212,"PS",Archivio!$O$3:$O$1212,"SS",Archivio!$P$3:$P$1212,"SOSTEGNO",Archivio!$Q$3:$Q$1212,"A012",Archivio!$K$3:$K$1212,"RP03")</f>
        <v>0</v>
      </c>
      <c r="GL6" s="48">
        <f>COUNTIFS(Archivio!$C$3:$C$1212,"PS",Archivio!$O$3:$O$1212,"SS",Archivio!$P$3:$P$1212,"SOSTEGNO",Archivio!$Q$3:$Q$1212,"A017",Archivio!$K$3:$K$1212,"CS01")</f>
        <v>0</v>
      </c>
      <c r="GM6" s="49">
        <f>COUNTIFS(Archivio!$C$3:$C$1212,"PS",Archivio!$O$3:$O$1212,"SS",Archivio!$P$3:$P$1212,"SOSTEGNO",Archivio!$Q$3:$Q$1212,"A017",Archivio!$K$3:$K$1212,"CS10")</f>
        <v>0</v>
      </c>
      <c r="GN6" s="49">
        <f>COUNTIFS(Archivio!$C$3:$C$1212,"PS",Archivio!$O$3:$O$1212,"SS",Archivio!$P$3:$P$1212,"SOSTEGNO",Archivio!$Q$3:$Q$1212,"A017",Archivio!$K$3:$K$1212,"CS11")</f>
        <v>0</v>
      </c>
      <c r="GO6" s="51">
        <f>COUNTIFS(Archivio!$C$3:$C$1212,"PS",Archivio!$O$3:$O$1212,"SS",Archivio!$P$3:$P$1212,"SOSTEGNO",Archivio!$Q$3:$Q$1212,"A017",Archivio!$K$3:$K$1212,"RP03")</f>
        <v>0</v>
      </c>
      <c r="GP6" s="68">
        <f>COUNTIFS(Archivio!$C$3:$C$1212,"PS",Archivio!$O$3:$O$1212,"SS",Archivio!$P$3:$P$1212,"SOSTEGNO",Archivio!$Q$3:$Q$1212,"A029",Archivio!$K$3:$K$1212,"CS01")</f>
        <v>0</v>
      </c>
      <c r="GQ6" s="49">
        <f>COUNTIFS(Archivio!$C$3:$C$1212,"PS",Archivio!$O$3:$O$1212,"SS",Archivio!$P$3:$P$1212,"SOSTEGNO",Archivio!$Q$3:$Q$1212,"A029",Archivio!$K$3:$K$1212,"CS10")</f>
        <v>0</v>
      </c>
      <c r="GR6" s="49">
        <f>COUNTIFS(Archivio!$C$3:$C$1212,"PS",Archivio!$O$3:$O$1212,"SS",Archivio!$P$3:$P$1212,"SOSTEGNO",Archivio!$Q$3:$Q$1212,"A029",Archivio!$K$3:$K$1212,"CS11")</f>
        <v>0</v>
      </c>
      <c r="GS6" s="50">
        <f>COUNTIFS(Archivio!$C$3:$C$1212,"PS",Archivio!$O$3:$O$1212,"SS",Archivio!$P$3:$P$1212,"SOSTEGNO",Archivio!$Q$3:$Q$1212,"A029",Archivio!$K$3:$K$1212,"RP03")</f>
        <v>0</v>
      </c>
      <c r="GT6" s="48">
        <f>COUNTIFS(Archivio!$C$3:$C$1212,"PS",Archivio!$O$3:$O$1212,"SS",Archivio!$P$3:$P$1212,"SOSTEGNO",Archivio!$Q$3:$Q$1212,"A046",Archivio!$K$3:$K$1212,"CS01")</f>
        <v>0</v>
      </c>
      <c r="GU6" s="49">
        <f>COUNTIFS(Archivio!$C$3:$C$1212,"PS",Archivio!$O$3:$O$1212,"SS",Archivio!$P$3:$P$1212,"SOSTEGNO",Archivio!$Q$3:$Q$1212,"A046",Archivio!$K$3:$K$1212,"CS10")</f>
        <v>1</v>
      </c>
      <c r="GV6" s="49">
        <f>COUNTIFS(Archivio!$C$3:$C$1212,"PS",Archivio!$O$3:$O$1212,"SS",Archivio!$P$3:$P$1212,"SOSTEGNO",Archivio!$Q$3:$Q$1212,"A046",Archivio!$K$3:$K$1212,"CS11")</f>
        <v>0</v>
      </c>
      <c r="GW6" s="51">
        <f>COUNTIFS(Archivio!$C$3:$C$1212,"PS",Archivio!$O$3:$O$1212,"SS",Archivio!$P$3:$P$1212,"SOSTEGNO",Archivio!$Q$3:$Q$1212,"A046",Archivio!$K$3:$K$1212,"RP03")</f>
        <v>0</v>
      </c>
      <c r="GX6" s="68">
        <f>COUNTIFS(Archivio!$C$3:$C$1212,"PS",Archivio!$O$3:$O$1212,"SS",Archivio!$P$3:$P$1212,"SOSTEGNO",Archivio!$Q$3:$Q$1212,"A048",Archivio!$K$3:$K$1212,"CS01")</f>
        <v>0</v>
      </c>
      <c r="GY6" s="49">
        <f>COUNTIFS(Archivio!$C$3:$C$1212,"PS",Archivio!$O$3:$O$1212,"SS",Archivio!$P$3:$P$1212,"SOSTEGNO",Archivio!$Q$3:$Q$1212,"A048",Archivio!$K$3:$K$1212,"CS10")</f>
        <v>1</v>
      </c>
      <c r="GZ6" s="49">
        <f>COUNTIFS(Archivio!$C$3:$C$1212,"PS",Archivio!$O$3:$O$1212,"SS",Archivio!$P$3:$P$1212,"SOSTEGNO",Archivio!$Q$3:$Q$1212,"A048",Archivio!$K$3:$K$1212,"CS11")</f>
        <v>0</v>
      </c>
      <c r="HA6" s="50">
        <f>COUNTIFS(Archivio!$C$3:$C$1212,"PS",Archivio!$O$3:$O$1212,"SS",Archivio!$P$3:$P$1212,"SOSTEGNO",Archivio!$Q$3:$Q$1212,"A048",Archivio!$K$3:$K$1212,"RP03")</f>
        <v>0</v>
      </c>
      <c r="HB6" s="48">
        <f>COUNTIFS(Archivio!$C$3:$C$1212,"PS",Archivio!$O$3:$O$1212,"SS",Archivio!$P$3:$P$1212,"SOSTEGNO",Archivio!$Q$3:$Q$1212,"AB24",Archivio!$K$3:$K$1212,"CS01")</f>
        <v>0</v>
      </c>
      <c r="HC6" s="50">
        <f>COUNTIFS(Archivio!$C$3:$C$1212,"PS",Archivio!$O$3:$O$1212,"SS",Archivio!$P$3:$P$1212,"SOSTEGNO",Archivio!$Q$3:$Q$1212,"AB24",Archivio!$K$3:$K$1212,"CS10")</f>
        <v>1</v>
      </c>
      <c r="HD6" s="50">
        <f>COUNTIFS(Archivio!$C$3:$C$1212,"PS",Archivio!$O$3:$O$1212,"SS",Archivio!$P$3:$P$1212,"SOSTEGNO",Archivio!$Q$3:$Q$1212,"AB24",Archivio!$K$3:$K$1212,"CS11")</f>
        <v>0</v>
      </c>
      <c r="HE6" s="51">
        <f>COUNTIFS(Archivio!$C$3:$C$1212,"PS",Archivio!$O$3:$O$1212,"SS",Archivio!$P$3:$P$1212,"SOSTEGNO",Archivio!$Q$3:$Q$1212,"AB24",Archivio!$K$3:$K$1212,"RP03")</f>
        <v>0</v>
      </c>
      <c r="HF6" s="88">
        <f>COUNTIFS(Archivio!$C$3:$C$1212,"PS",Archivio!$O$3:$O$1212,"SS",Archivio!$P$3:$P$1212,"IRC",Archivio!$K$3:$K$1212,"CS01")+HO6</f>
        <v>0</v>
      </c>
      <c r="HG6" s="50">
        <f>COUNTIFS(Archivio!$C$3:$C$1212,"PS",Archivio!$O$3:$O$1212,"SS",Archivio!$P$3:$P$1212,"IRC",Archivio!$K$3:$K$1212,"CS10")+HN6+HP6</f>
        <v>3</v>
      </c>
      <c r="HH6" s="50">
        <f>COUNTIFS(Archivio!$C$3:$C$1212,"PS",Archivio!$O$3:$O$1212,"SS",Archivio!$P$3:$P$1212,"IRC",Archivio!$K$3:$K$1212,"CS11")+HQ6</f>
        <v>0</v>
      </c>
      <c r="HI6" s="51">
        <f>COUNTIFS(Archivio!$C$3:$C$1212,"PS",Archivio!$O$3:$O$1212,"SS",Archivio!$P$3:$P$1212,"IRC",Archivio!$K$3:$K$1212,"RP03")+HR6</f>
        <v>0</v>
      </c>
      <c r="HJ6" s="48">
        <f>COUNTIFS(Archivio!$C$3:$C$1212,"PS",Archivio!$P$3:$P$1212,"PED",Archivio!$K$3:$K$1212,"CS01")</f>
        <v>0</v>
      </c>
      <c r="HK6" s="49">
        <f>COUNTIFS(Archivio!$C$3:$C$1212,"PS",Archivio!$P$3:$P$1212,"PED",Archivio!$K$3:$K$1212,"CS10")</f>
        <v>0</v>
      </c>
      <c r="HL6" s="49">
        <f>COUNTIFS(Archivio!$C$3:$C$1212,"PS",Archivio!$P$3:$P$1212,"PED",Archivio!$K$3:$K$1212,"CS11")</f>
        <v>0</v>
      </c>
      <c r="HM6" s="51">
        <f>COUNTIFS(Archivio!$C$3:$C$1212,"PS",Archivio!$P$3:$P$1212,"PED",Archivio!$K$3:$K$1212,"RP03")</f>
        <v>0</v>
      </c>
      <c r="HN6" s="52">
        <f>COUNTIFS(Archivio!$C$3:$C$1212,"PS",Archivio!$O$3:$O$1212,"IRC",Archivio!$P$3:$P$1212,"NORMALE")</f>
        <v>3</v>
      </c>
      <c r="HO6" s="112"/>
      <c r="HP6" s="113"/>
      <c r="HQ6" s="113"/>
      <c r="HR6" s="114"/>
    </row>
    <row r="7" spans="1:226" s="24" customFormat="1" ht="15" customHeight="1">
      <c r="A7" s="26"/>
    </row>
    <row r="8" spans="1:226" ht="15.75" customHeight="1">
      <c r="A8" s="122" t="s">
        <v>4645</v>
      </c>
      <c r="B8" s="144">
        <f t="shared" ref="B8:R8" si="0">SUM(B3:B6)</f>
        <v>0</v>
      </c>
      <c r="C8" s="142">
        <f t="shared" si="0"/>
        <v>1</v>
      </c>
      <c r="D8" s="142">
        <f t="shared" si="0"/>
        <v>0</v>
      </c>
      <c r="E8" s="150">
        <f t="shared" si="0"/>
        <v>0</v>
      </c>
      <c r="F8" s="144">
        <f t="shared" ref="F8:I8" si="1">SUM(F3:F6)</f>
        <v>1</v>
      </c>
      <c r="G8" s="142">
        <f t="shared" si="1"/>
        <v>0</v>
      </c>
      <c r="H8" s="142">
        <f t="shared" si="1"/>
        <v>0</v>
      </c>
      <c r="I8" s="135">
        <f t="shared" si="1"/>
        <v>0</v>
      </c>
      <c r="J8" s="144">
        <f t="shared" ref="J8:M8" si="2">SUM(J3:J6)</f>
        <v>0</v>
      </c>
      <c r="K8" s="142">
        <f t="shared" si="2"/>
        <v>1</v>
      </c>
      <c r="L8" s="142">
        <f t="shared" si="2"/>
        <v>0</v>
      </c>
      <c r="M8" s="150">
        <f t="shared" si="2"/>
        <v>0</v>
      </c>
      <c r="N8" s="144">
        <f t="shared" ref="N8:Q8" si="3">SUM(N3:N6)</f>
        <v>2</v>
      </c>
      <c r="O8" s="142">
        <f t="shared" si="3"/>
        <v>1</v>
      </c>
      <c r="P8" s="142">
        <f t="shared" si="3"/>
        <v>0</v>
      </c>
      <c r="Q8" s="135">
        <f t="shared" si="3"/>
        <v>0</v>
      </c>
      <c r="R8" s="138">
        <f t="shared" si="0"/>
        <v>1</v>
      </c>
      <c r="S8" s="142">
        <f t="shared" ref="S8:CD8" si="4">SUM(S3:S6)</f>
        <v>1</v>
      </c>
      <c r="T8" s="142">
        <f t="shared" si="4"/>
        <v>0</v>
      </c>
      <c r="U8" s="135">
        <f t="shared" si="4"/>
        <v>0</v>
      </c>
      <c r="V8" s="138">
        <f t="shared" si="4"/>
        <v>5</v>
      </c>
      <c r="W8" s="142">
        <f t="shared" si="4"/>
        <v>9</v>
      </c>
      <c r="X8" s="142">
        <f t="shared" si="4"/>
        <v>0</v>
      </c>
      <c r="Y8" s="150">
        <f t="shared" si="4"/>
        <v>0</v>
      </c>
      <c r="Z8" s="144">
        <f t="shared" si="4"/>
        <v>17</v>
      </c>
      <c r="AA8" s="142">
        <f t="shared" si="4"/>
        <v>13</v>
      </c>
      <c r="AB8" s="142">
        <f t="shared" si="4"/>
        <v>0</v>
      </c>
      <c r="AC8" s="135">
        <f t="shared" si="4"/>
        <v>0</v>
      </c>
      <c r="AD8" s="138">
        <f t="shared" si="4"/>
        <v>1</v>
      </c>
      <c r="AE8" s="142">
        <f t="shared" si="4"/>
        <v>1</v>
      </c>
      <c r="AF8" s="142">
        <f t="shared" si="4"/>
        <v>0</v>
      </c>
      <c r="AG8" s="135">
        <f t="shared" si="4"/>
        <v>0</v>
      </c>
      <c r="AH8" s="144">
        <f t="shared" si="4"/>
        <v>1</v>
      </c>
      <c r="AI8" s="142">
        <f t="shared" si="4"/>
        <v>1</v>
      </c>
      <c r="AJ8" s="142">
        <f t="shared" si="4"/>
        <v>0</v>
      </c>
      <c r="AK8" s="135">
        <f t="shared" si="4"/>
        <v>0</v>
      </c>
      <c r="AL8" s="138">
        <f t="shared" si="4"/>
        <v>4</v>
      </c>
      <c r="AM8" s="142">
        <f t="shared" si="4"/>
        <v>1</v>
      </c>
      <c r="AN8" s="142">
        <f t="shared" si="4"/>
        <v>0</v>
      </c>
      <c r="AO8" s="150">
        <f t="shared" si="4"/>
        <v>0</v>
      </c>
      <c r="AP8" s="144">
        <f t="shared" si="4"/>
        <v>2</v>
      </c>
      <c r="AQ8" s="142">
        <f t="shared" si="4"/>
        <v>1</v>
      </c>
      <c r="AR8" s="142">
        <f t="shared" si="4"/>
        <v>0</v>
      </c>
      <c r="AS8" s="135">
        <f t="shared" si="4"/>
        <v>0</v>
      </c>
      <c r="AT8" s="138">
        <f t="shared" si="4"/>
        <v>3</v>
      </c>
      <c r="AU8" s="142">
        <f t="shared" si="4"/>
        <v>6</v>
      </c>
      <c r="AV8" s="142">
        <f t="shared" si="4"/>
        <v>1</v>
      </c>
      <c r="AW8" s="150">
        <f t="shared" si="4"/>
        <v>0</v>
      </c>
      <c r="AX8" s="144">
        <f t="shared" si="4"/>
        <v>2</v>
      </c>
      <c r="AY8" s="142">
        <f t="shared" si="4"/>
        <v>4</v>
      </c>
      <c r="AZ8" s="142">
        <f t="shared" si="4"/>
        <v>0</v>
      </c>
      <c r="BA8" s="135">
        <f t="shared" si="4"/>
        <v>0</v>
      </c>
      <c r="BB8" s="138">
        <f t="shared" si="4"/>
        <v>0</v>
      </c>
      <c r="BC8" s="142">
        <f t="shared" si="4"/>
        <v>2</v>
      </c>
      <c r="BD8" s="142">
        <f t="shared" si="4"/>
        <v>0</v>
      </c>
      <c r="BE8" s="135">
        <f t="shared" si="4"/>
        <v>0</v>
      </c>
      <c r="BF8" s="144">
        <f t="shared" si="4"/>
        <v>5</v>
      </c>
      <c r="BG8" s="142">
        <f t="shared" si="4"/>
        <v>25</v>
      </c>
      <c r="BH8" s="142">
        <f t="shared" si="4"/>
        <v>0</v>
      </c>
      <c r="BI8" s="135">
        <f t="shared" si="4"/>
        <v>0</v>
      </c>
      <c r="BJ8" s="138">
        <f t="shared" si="4"/>
        <v>2</v>
      </c>
      <c r="BK8" s="142">
        <f t="shared" si="4"/>
        <v>8</v>
      </c>
      <c r="BL8" s="142">
        <f t="shared" si="4"/>
        <v>1</v>
      </c>
      <c r="BM8" s="150">
        <f t="shared" si="4"/>
        <v>1</v>
      </c>
      <c r="BN8" s="144">
        <f t="shared" si="4"/>
        <v>2</v>
      </c>
      <c r="BO8" s="142">
        <f t="shared" si="4"/>
        <v>2</v>
      </c>
      <c r="BP8" s="142">
        <f t="shared" si="4"/>
        <v>0</v>
      </c>
      <c r="BQ8" s="135">
        <f t="shared" si="4"/>
        <v>0</v>
      </c>
      <c r="BR8" s="138">
        <f t="shared" si="4"/>
        <v>3</v>
      </c>
      <c r="BS8" s="142">
        <f t="shared" si="4"/>
        <v>8</v>
      </c>
      <c r="BT8" s="142">
        <f t="shared" si="4"/>
        <v>0</v>
      </c>
      <c r="BU8" s="150">
        <f t="shared" si="4"/>
        <v>0</v>
      </c>
      <c r="BV8" s="144">
        <f t="shared" si="4"/>
        <v>4</v>
      </c>
      <c r="BW8" s="142">
        <f t="shared" si="4"/>
        <v>7</v>
      </c>
      <c r="BX8" s="142">
        <f t="shared" si="4"/>
        <v>0</v>
      </c>
      <c r="BY8" s="135">
        <f t="shared" si="4"/>
        <v>0</v>
      </c>
      <c r="BZ8" s="138">
        <f t="shared" si="4"/>
        <v>2</v>
      </c>
      <c r="CA8" s="142">
        <f t="shared" si="4"/>
        <v>5</v>
      </c>
      <c r="CB8" s="142">
        <f t="shared" si="4"/>
        <v>0</v>
      </c>
      <c r="CC8" s="135">
        <f t="shared" si="4"/>
        <v>0</v>
      </c>
      <c r="CD8" s="144">
        <f t="shared" si="4"/>
        <v>2</v>
      </c>
      <c r="CE8" s="142">
        <f t="shared" ref="CE8:EP8" si="5">SUM(CE3:CE6)</f>
        <v>1</v>
      </c>
      <c r="CF8" s="142">
        <f t="shared" si="5"/>
        <v>0</v>
      </c>
      <c r="CG8" s="135">
        <f t="shared" si="5"/>
        <v>0</v>
      </c>
      <c r="CH8" s="138">
        <f t="shared" si="5"/>
        <v>2</v>
      </c>
      <c r="CI8" s="142">
        <f t="shared" si="5"/>
        <v>3</v>
      </c>
      <c r="CJ8" s="142">
        <f t="shared" si="5"/>
        <v>0</v>
      </c>
      <c r="CK8" s="150">
        <f t="shared" si="5"/>
        <v>0</v>
      </c>
      <c r="CL8" s="144">
        <f t="shared" si="5"/>
        <v>1</v>
      </c>
      <c r="CM8" s="142">
        <f t="shared" si="5"/>
        <v>12</v>
      </c>
      <c r="CN8" s="142">
        <f t="shared" si="5"/>
        <v>0</v>
      </c>
      <c r="CO8" s="135">
        <f t="shared" si="5"/>
        <v>0</v>
      </c>
      <c r="CP8" s="138">
        <f t="shared" si="5"/>
        <v>1</v>
      </c>
      <c r="CQ8" s="142">
        <f t="shared" si="5"/>
        <v>14</v>
      </c>
      <c r="CR8" s="142">
        <f t="shared" si="5"/>
        <v>0</v>
      </c>
      <c r="CS8" s="150">
        <f t="shared" si="5"/>
        <v>0</v>
      </c>
      <c r="CT8" s="144">
        <f t="shared" si="5"/>
        <v>1</v>
      </c>
      <c r="CU8" s="142">
        <f t="shared" si="5"/>
        <v>4</v>
      </c>
      <c r="CV8" s="142">
        <f t="shared" si="5"/>
        <v>0</v>
      </c>
      <c r="CW8" s="135">
        <f t="shared" si="5"/>
        <v>0</v>
      </c>
      <c r="CX8" s="138">
        <f t="shared" si="5"/>
        <v>7</v>
      </c>
      <c r="CY8" s="142">
        <f t="shared" si="5"/>
        <v>30</v>
      </c>
      <c r="CZ8" s="142">
        <f t="shared" si="5"/>
        <v>0</v>
      </c>
      <c r="DA8" s="135">
        <f t="shared" si="5"/>
        <v>1</v>
      </c>
      <c r="DB8" s="144">
        <f t="shared" si="5"/>
        <v>10</v>
      </c>
      <c r="DC8" s="142">
        <f t="shared" si="5"/>
        <v>12</v>
      </c>
      <c r="DD8" s="142">
        <f t="shared" si="5"/>
        <v>0</v>
      </c>
      <c r="DE8" s="135">
        <f t="shared" si="5"/>
        <v>0</v>
      </c>
      <c r="DF8" s="138">
        <f t="shared" si="5"/>
        <v>1</v>
      </c>
      <c r="DG8" s="142">
        <f t="shared" si="5"/>
        <v>5</v>
      </c>
      <c r="DH8" s="142">
        <f t="shared" si="5"/>
        <v>0</v>
      </c>
      <c r="DI8" s="150">
        <f t="shared" si="5"/>
        <v>0</v>
      </c>
      <c r="DJ8" s="144">
        <f t="shared" si="5"/>
        <v>0</v>
      </c>
      <c r="DK8" s="142">
        <f t="shared" si="5"/>
        <v>4</v>
      </c>
      <c r="DL8" s="142">
        <f t="shared" si="5"/>
        <v>0</v>
      </c>
      <c r="DM8" s="135">
        <f t="shared" si="5"/>
        <v>0</v>
      </c>
      <c r="DN8" s="138">
        <f t="shared" si="5"/>
        <v>3</v>
      </c>
      <c r="DO8" s="142">
        <f t="shared" si="5"/>
        <v>3</v>
      </c>
      <c r="DP8" s="142">
        <f t="shared" si="5"/>
        <v>0</v>
      </c>
      <c r="DQ8" s="135">
        <f t="shared" si="5"/>
        <v>0</v>
      </c>
      <c r="DR8" s="144">
        <f t="shared" si="5"/>
        <v>1</v>
      </c>
      <c r="DS8" s="142">
        <f t="shared" si="5"/>
        <v>0</v>
      </c>
      <c r="DT8" s="142">
        <f t="shared" si="5"/>
        <v>0</v>
      </c>
      <c r="DU8" s="135">
        <f t="shared" si="5"/>
        <v>0</v>
      </c>
      <c r="DV8" s="138">
        <f t="shared" si="5"/>
        <v>2</v>
      </c>
      <c r="DW8" s="142">
        <f t="shared" si="5"/>
        <v>4</v>
      </c>
      <c r="DX8" s="142">
        <f t="shared" si="5"/>
        <v>0</v>
      </c>
      <c r="DY8" s="150">
        <f t="shared" si="5"/>
        <v>0</v>
      </c>
      <c r="DZ8" s="144">
        <f t="shared" si="5"/>
        <v>13</v>
      </c>
      <c r="EA8" s="142">
        <f t="shared" si="5"/>
        <v>27</v>
      </c>
      <c r="EB8" s="142">
        <f t="shared" si="5"/>
        <v>0</v>
      </c>
      <c r="EC8" s="135">
        <f t="shared" si="5"/>
        <v>0</v>
      </c>
      <c r="ED8" s="138">
        <f t="shared" si="5"/>
        <v>1</v>
      </c>
      <c r="EE8" s="142">
        <f t="shared" si="5"/>
        <v>2</v>
      </c>
      <c r="EF8" s="142">
        <f t="shared" si="5"/>
        <v>0</v>
      </c>
      <c r="EG8" s="150">
        <f t="shared" si="5"/>
        <v>0</v>
      </c>
      <c r="EH8" s="144">
        <f t="shared" si="5"/>
        <v>0</v>
      </c>
      <c r="EI8" s="142">
        <f t="shared" si="5"/>
        <v>1</v>
      </c>
      <c r="EJ8" s="142">
        <f t="shared" si="5"/>
        <v>0</v>
      </c>
      <c r="EK8" s="135">
        <f t="shared" si="5"/>
        <v>0</v>
      </c>
      <c r="EL8" s="138">
        <f t="shared" si="5"/>
        <v>2</v>
      </c>
      <c r="EM8" s="142">
        <f t="shared" si="5"/>
        <v>3</v>
      </c>
      <c r="EN8" s="142">
        <f t="shared" si="5"/>
        <v>0</v>
      </c>
      <c r="EO8" s="135">
        <f t="shared" si="5"/>
        <v>0</v>
      </c>
      <c r="EP8" s="144">
        <f t="shared" si="5"/>
        <v>0</v>
      </c>
      <c r="EQ8" s="142">
        <f t="shared" ref="EQ8:HB8" si="6">SUM(EQ3:EQ6)</f>
        <v>1</v>
      </c>
      <c r="ER8" s="142">
        <f t="shared" si="6"/>
        <v>0</v>
      </c>
      <c r="ES8" s="135">
        <f t="shared" si="6"/>
        <v>0</v>
      </c>
      <c r="ET8" s="138">
        <f t="shared" si="6"/>
        <v>1</v>
      </c>
      <c r="EU8" s="142">
        <f t="shared" si="6"/>
        <v>0</v>
      </c>
      <c r="EV8" s="142">
        <f t="shared" si="6"/>
        <v>0</v>
      </c>
      <c r="EW8" s="150">
        <f t="shared" si="6"/>
        <v>0</v>
      </c>
      <c r="EX8" s="144">
        <f t="shared" si="6"/>
        <v>2</v>
      </c>
      <c r="EY8" s="142">
        <f t="shared" si="6"/>
        <v>5</v>
      </c>
      <c r="EZ8" s="142">
        <f t="shared" si="6"/>
        <v>0</v>
      </c>
      <c r="FA8" s="135">
        <f t="shared" si="6"/>
        <v>0</v>
      </c>
      <c r="FB8" s="138">
        <f t="shared" si="6"/>
        <v>0</v>
      </c>
      <c r="FC8" s="142">
        <f t="shared" si="6"/>
        <v>1</v>
      </c>
      <c r="FD8" s="142">
        <f t="shared" si="6"/>
        <v>0</v>
      </c>
      <c r="FE8" s="135">
        <f t="shared" si="6"/>
        <v>0</v>
      </c>
      <c r="FF8" s="144">
        <f t="shared" si="6"/>
        <v>1</v>
      </c>
      <c r="FG8" s="142">
        <f t="shared" si="6"/>
        <v>4</v>
      </c>
      <c r="FH8" s="142">
        <f t="shared" si="6"/>
        <v>0</v>
      </c>
      <c r="FI8" s="135">
        <f t="shared" si="6"/>
        <v>0</v>
      </c>
      <c r="FJ8" s="138">
        <f t="shared" si="6"/>
        <v>1</v>
      </c>
      <c r="FK8" s="142">
        <f t="shared" si="6"/>
        <v>0</v>
      </c>
      <c r="FL8" s="142">
        <f t="shared" si="6"/>
        <v>0</v>
      </c>
      <c r="FM8" s="150">
        <f t="shared" si="6"/>
        <v>0</v>
      </c>
      <c r="FN8" s="144">
        <f t="shared" si="6"/>
        <v>0</v>
      </c>
      <c r="FO8" s="142">
        <f t="shared" si="6"/>
        <v>2</v>
      </c>
      <c r="FP8" s="142">
        <f t="shared" si="6"/>
        <v>0</v>
      </c>
      <c r="FQ8" s="135">
        <f t="shared" si="6"/>
        <v>0</v>
      </c>
      <c r="FR8" s="138">
        <f t="shared" si="6"/>
        <v>0</v>
      </c>
      <c r="FS8" s="142">
        <f t="shared" si="6"/>
        <v>2</v>
      </c>
      <c r="FT8" s="142">
        <f t="shared" si="6"/>
        <v>0</v>
      </c>
      <c r="FU8" s="150">
        <f t="shared" si="6"/>
        <v>0</v>
      </c>
      <c r="FV8" s="144">
        <f t="shared" si="6"/>
        <v>1</v>
      </c>
      <c r="FW8" s="142">
        <f t="shared" si="6"/>
        <v>0</v>
      </c>
      <c r="FX8" s="142">
        <f t="shared" si="6"/>
        <v>0</v>
      </c>
      <c r="FY8" s="135">
        <f t="shared" si="6"/>
        <v>0</v>
      </c>
      <c r="FZ8" s="138">
        <f t="shared" si="6"/>
        <v>1</v>
      </c>
      <c r="GA8" s="142">
        <f t="shared" si="6"/>
        <v>0</v>
      </c>
      <c r="GB8" s="142">
        <f t="shared" si="6"/>
        <v>0</v>
      </c>
      <c r="GC8" s="150">
        <f t="shared" si="6"/>
        <v>0</v>
      </c>
      <c r="GD8" s="144">
        <f t="shared" si="6"/>
        <v>1</v>
      </c>
      <c r="GE8" s="142">
        <f t="shared" si="6"/>
        <v>0</v>
      </c>
      <c r="GF8" s="142">
        <f t="shared" si="6"/>
        <v>0</v>
      </c>
      <c r="GG8" s="135">
        <f t="shared" si="6"/>
        <v>0</v>
      </c>
      <c r="GH8" s="138">
        <f t="shared" si="6"/>
        <v>0</v>
      </c>
      <c r="GI8" s="142">
        <f t="shared" si="6"/>
        <v>1</v>
      </c>
      <c r="GJ8" s="142">
        <f t="shared" si="6"/>
        <v>0</v>
      </c>
      <c r="GK8" s="150">
        <f t="shared" si="6"/>
        <v>0</v>
      </c>
      <c r="GL8" s="144">
        <f t="shared" si="6"/>
        <v>1</v>
      </c>
      <c r="GM8" s="142">
        <f t="shared" si="6"/>
        <v>0</v>
      </c>
      <c r="GN8" s="142">
        <f t="shared" si="6"/>
        <v>0</v>
      </c>
      <c r="GO8" s="135">
        <f t="shared" si="6"/>
        <v>0</v>
      </c>
      <c r="GP8" s="138">
        <f t="shared" si="6"/>
        <v>0</v>
      </c>
      <c r="GQ8" s="142">
        <f t="shared" si="6"/>
        <v>1</v>
      </c>
      <c r="GR8" s="142">
        <f t="shared" si="6"/>
        <v>0</v>
      </c>
      <c r="GS8" s="150">
        <f t="shared" si="6"/>
        <v>0</v>
      </c>
      <c r="GT8" s="144">
        <f t="shared" si="6"/>
        <v>0</v>
      </c>
      <c r="GU8" s="142">
        <f t="shared" si="6"/>
        <v>1</v>
      </c>
      <c r="GV8" s="142">
        <f t="shared" si="6"/>
        <v>0</v>
      </c>
      <c r="GW8" s="135">
        <f t="shared" si="6"/>
        <v>0</v>
      </c>
      <c r="GX8" s="138">
        <f t="shared" si="6"/>
        <v>0</v>
      </c>
      <c r="GY8" s="142">
        <f t="shared" si="6"/>
        <v>3</v>
      </c>
      <c r="GZ8" s="142">
        <f t="shared" si="6"/>
        <v>1</v>
      </c>
      <c r="HA8" s="135">
        <f t="shared" si="6"/>
        <v>0</v>
      </c>
      <c r="HB8" s="144">
        <f t="shared" si="6"/>
        <v>0</v>
      </c>
      <c r="HC8" s="142">
        <f t="shared" ref="HC8:HN8" si="7">SUM(HC3:HC6)</f>
        <v>1</v>
      </c>
      <c r="HD8" s="142">
        <f t="shared" si="7"/>
        <v>0</v>
      </c>
      <c r="HE8" s="135">
        <f t="shared" si="7"/>
        <v>0</v>
      </c>
      <c r="HF8" s="138">
        <f t="shared" si="7"/>
        <v>2</v>
      </c>
      <c r="HG8" s="142">
        <f t="shared" si="7"/>
        <v>9</v>
      </c>
      <c r="HH8" s="142">
        <f t="shared" si="7"/>
        <v>0</v>
      </c>
      <c r="HI8" s="135">
        <f t="shared" si="7"/>
        <v>0</v>
      </c>
      <c r="HJ8" s="144">
        <f t="shared" ref="HJ8:HM8" si="8">SUM(HJ3:HJ6)</f>
        <v>3</v>
      </c>
      <c r="HK8" s="142">
        <f t="shared" si="8"/>
        <v>3</v>
      </c>
      <c r="HL8" s="142">
        <f t="shared" si="8"/>
        <v>0</v>
      </c>
      <c r="HM8" s="135">
        <f t="shared" si="8"/>
        <v>0</v>
      </c>
      <c r="HN8" s="156">
        <f t="shared" si="7"/>
        <v>3</v>
      </c>
    </row>
    <row r="9" spans="1:226" ht="16.5" customHeight="1">
      <c r="A9" s="123"/>
      <c r="B9" s="145"/>
      <c r="C9" s="143"/>
      <c r="D9" s="143"/>
      <c r="E9" s="151"/>
      <c r="F9" s="145"/>
      <c r="G9" s="143"/>
      <c r="H9" s="143"/>
      <c r="I9" s="136"/>
      <c r="J9" s="145"/>
      <c r="K9" s="143"/>
      <c r="L9" s="143"/>
      <c r="M9" s="151"/>
      <c r="N9" s="145"/>
      <c r="O9" s="143"/>
      <c r="P9" s="143"/>
      <c r="Q9" s="136"/>
      <c r="R9" s="139"/>
      <c r="S9" s="143"/>
      <c r="T9" s="143"/>
      <c r="U9" s="136"/>
      <c r="V9" s="139"/>
      <c r="W9" s="143"/>
      <c r="X9" s="143"/>
      <c r="Y9" s="151"/>
      <c r="Z9" s="145"/>
      <c r="AA9" s="143"/>
      <c r="AB9" s="143"/>
      <c r="AC9" s="136"/>
      <c r="AD9" s="139"/>
      <c r="AE9" s="143"/>
      <c r="AF9" s="143"/>
      <c r="AG9" s="136"/>
      <c r="AH9" s="145"/>
      <c r="AI9" s="143"/>
      <c r="AJ9" s="143"/>
      <c r="AK9" s="136"/>
      <c r="AL9" s="139"/>
      <c r="AM9" s="143"/>
      <c r="AN9" s="143"/>
      <c r="AO9" s="151"/>
      <c r="AP9" s="145"/>
      <c r="AQ9" s="143"/>
      <c r="AR9" s="143"/>
      <c r="AS9" s="136"/>
      <c r="AT9" s="139"/>
      <c r="AU9" s="143"/>
      <c r="AV9" s="143"/>
      <c r="AW9" s="151"/>
      <c r="AX9" s="145"/>
      <c r="AY9" s="143"/>
      <c r="AZ9" s="143"/>
      <c r="BA9" s="136"/>
      <c r="BB9" s="139"/>
      <c r="BC9" s="143"/>
      <c r="BD9" s="143"/>
      <c r="BE9" s="136"/>
      <c r="BF9" s="145"/>
      <c r="BG9" s="143"/>
      <c r="BH9" s="143"/>
      <c r="BI9" s="136"/>
      <c r="BJ9" s="139"/>
      <c r="BK9" s="143"/>
      <c r="BL9" s="143"/>
      <c r="BM9" s="151"/>
      <c r="BN9" s="145"/>
      <c r="BO9" s="143"/>
      <c r="BP9" s="143"/>
      <c r="BQ9" s="136"/>
      <c r="BR9" s="139"/>
      <c r="BS9" s="143"/>
      <c r="BT9" s="143"/>
      <c r="BU9" s="151"/>
      <c r="BV9" s="145"/>
      <c r="BW9" s="143"/>
      <c r="BX9" s="143"/>
      <c r="BY9" s="136"/>
      <c r="BZ9" s="139"/>
      <c r="CA9" s="143"/>
      <c r="CB9" s="143"/>
      <c r="CC9" s="136"/>
      <c r="CD9" s="145"/>
      <c r="CE9" s="143"/>
      <c r="CF9" s="143"/>
      <c r="CG9" s="136"/>
      <c r="CH9" s="139"/>
      <c r="CI9" s="143"/>
      <c r="CJ9" s="143"/>
      <c r="CK9" s="151"/>
      <c r="CL9" s="145"/>
      <c r="CM9" s="143"/>
      <c r="CN9" s="143"/>
      <c r="CO9" s="136"/>
      <c r="CP9" s="139"/>
      <c r="CQ9" s="143"/>
      <c r="CR9" s="143"/>
      <c r="CS9" s="151"/>
      <c r="CT9" s="145"/>
      <c r="CU9" s="143"/>
      <c r="CV9" s="143"/>
      <c r="CW9" s="136"/>
      <c r="CX9" s="139"/>
      <c r="CY9" s="143"/>
      <c r="CZ9" s="143"/>
      <c r="DA9" s="136"/>
      <c r="DB9" s="145"/>
      <c r="DC9" s="143"/>
      <c r="DD9" s="143"/>
      <c r="DE9" s="136"/>
      <c r="DF9" s="139"/>
      <c r="DG9" s="143"/>
      <c r="DH9" s="143"/>
      <c r="DI9" s="151"/>
      <c r="DJ9" s="145"/>
      <c r="DK9" s="143"/>
      <c r="DL9" s="143"/>
      <c r="DM9" s="136"/>
      <c r="DN9" s="139"/>
      <c r="DO9" s="143"/>
      <c r="DP9" s="143"/>
      <c r="DQ9" s="136"/>
      <c r="DR9" s="145"/>
      <c r="DS9" s="143"/>
      <c r="DT9" s="143"/>
      <c r="DU9" s="136"/>
      <c r="DV9" s="139"/>
      <c r="DW9" s="143"/>
      <c r="DX9" s="143"/>
      <c r="DY9" s="151"/>
      <c r="DZ9" s="145"/>
      <c r="EA9" s="143"/>
      <c r="EB9" s="143"/>
      <c r="EC9" s="136"/>
      <c r="ED9" s="139"/>
      <c r="EE9" s="143"/>
      <c r="EF9" s="143"/>
      <c r="EG9" s="151"/>
      <c r="EH9" s="145"/>
      <c r="EI9" s="143"/>
      <c r="EJ9" s="143"/>
      <c r="EK9" s="136"/>
      <c r="EL9" s="139"/>
      <c r="EM9" s="143"/>
      <c r="EN9" s="143"/>
      <c r="EO9" s="136"/>
      <c r="EP9" s="145"/>
      <c r="EQ9" s="143"/>
      <c r="ER9" s="143"/>
      <c r="ES9" s="136"/>
      <c r="ET9" s="139"/>
      <c r="EU9" s="143"/>
      <c r="EV9" s="143"/>
      <c r="EW9" s="151"/>
      <c r="EX9" s="145"/>
      <c r="EY9" s="143"/>
      <c r="EZ9" s="143"/>
      <c r="FA9" s="136"/>
      <c r="FB9" s="139"/>
      <c r="FC9" s="143"/>
      <c r="FD9" s="143"/>
      <c r="FE9" s="136"/>
      <c r="FF9" s="145"/>
      <c r="FG9" s="143"/>
      <c r="FH9" s="143"/>
      <c r="FI9" s="136"/>
      <c r="FJ9" s="139"/>
      <c r="FK9" s="143"/>
      <c r="FL9" s="143"/>
      <c r="FM9" s="151"/>
      <c r="FN9" s="145"/>
      <c r="FO9" s="143"/>
      <c r="FP9" s="143"/>
      <c r="FQ9" s="136"/>
      <c r="FR9" s="139"/>
      <c r="FS9" s="143"/>
      <c r="FT9" s="143"/>
      <c r="FU9" s="151"/>
      <c r="FV9" s="145"/>
      <c r="FW9" s="143"/>
      <c r="FX9" s="143"/>
      <c r="FY9" s="136"/>
      <c r="FZ9" s="139"/>
      <c r="GA9" s="143"/>
      <c r="GB9" s="143"/>
      <c r="GC9" s="151"/>
      <c r="GD9" s="145"/>
      <c r="GE9" s="143"/>
      <c r="GF9" s="143"/>
      <c r="GG9" s="136"/>
      <c r="GH9" s="139"/>
      <c r="GI9" s="143"/>
      <c r="GJ9" s="143"/>
      <c r="GK9" s="151"/>
      <c r="GL9" s="145"/>
      <c r="GM9" s="143"/>
      <c r="GN9" s="143"/>
      <c r="GO9" s="136"/>
      <c r="GP9" s="139"/>
      <c r="GQ9" s="143"/>
      <c r="GR9" s="143"/>
      <c r="GS9" s="151"/>
      <c r="GT9" s="145"/>
      <c r="GU9" s="143"/>
      <c r="GV9" s="143"/>
      <c r="GW9" s="136"/>
      <c r="GX9" s="139"/>
      <c r="GY9" s="143"/>
      <c r="GZ9" s="143"/>
      <c r="HA9" s="136"/>
      <c r="HB9" s="145"/>
      <c r="HC9" s="143"/>
      <c r="HD9" s="143"/>
      <c r="HE9" s="136"/>
      <c r="HF9" s="139"/>
      <c r="HG9" s="143"/>
      <c r="HH9" s="143"/>
      <c r="HI9" s="136"/>
      <c r="HJ9" s="145"/>
      <c r="HK9" s="143"/>
      <c r="HL9" s="143"/>
      <c r="HM9" s="136"/>
      <c r="HN9" s="156"/>
    </row>
    <row r="10" spans="1:226" s="23" customFormat="1" ht="15" customHeight="1"/>
    <row r="11" spans="1:226" s="23" customFormat="1" ht="15" customHeight="1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  <c r="FL11" s="28"/>
      <c r="FM11" s="28"/>
      <c r="FN11" s="28"/>
      <c r="FO11" s="28"/>
      <c r="FP11" s="28"/>
      <c r="FQ11" s="28"/>
      <c r="FR11" s="28"/>
      <c r="FS11" s="28"/>
      <c r="FT11" s="28"/>
      <c r="FU11" s="28"/>
      <c r="FV11" s="28"/>
      <c r="FW11" s="28"/>
      <c r="FX11" s="28"/>
      <c r="FY11" s="28"/>
      <c r="FZ11" s="28"/>
      <c r="GA11" s="28"/>
      <c r="GB11" s="28"/>
      <c r="GC11" s="28"/>
      <c r="GD11" s="28"/>
      <c r="GE11" s="28"/>
      <c r="GF11" s="28"/>
      <c r="GG11" s="28"/>
      <c r="GH11" s="28"/>
      <c r="GI11" s="28"/>
      <c r="GJ11" s="28"/>
      <c r="GK11" s="28"/>
      <c r="GL11" s="28"/>
      <c r="GM11" s="28"/>
      <c r="GN11" s="28"/>
      <c r="GO11" s="28"/>
      <c r="GP11" s="28"/>
      <c r="GQ11" s="28"/>
      <c r="GR11" s="28"/>
      <c r="GS11" s="28"/>
      <c r="GT11" s="28"/>
      <c r="GU11" s="28"/>
      <c r="GV11" s="28"/>
      <c r="GW11" s="28"/>
      <c r="GX11" s="28"/>
      <c r="GY11" s="28"/>
      <c r="GZ11" s="28"/>
      <c r="HA11" s="28"/>
      <c r="HB11" s="28"/>
      <c r="HC11" s="28"/>
      <c r="HD11" s="28"/>
      <c r="HE11" s="28"/>
      <c r="HF11" s="28"/>
      <c r="HG11" s="28"/>
      <c r="HH11" s="28"/>
      <c r="HI11" s="28"/>
      <c r="HJ11" s="28"/>
      <c r="HK11" s="28"/>
      <c r="HL11" s="28"/>
      <c r="HM11" s="28"/>
      <c r="HN11" s="28"/>
    </row>
    <row r="12" spans="1:226" s="23" customFormat="1" ht="15" customHeight="1">
      <c r="A12" s="24"/>
    </row>
    <row r="13" spans="1:226" s="23" customFormat="1" ht="15" customHeight="1">
      <c r="A13" s="24"/>
    </row>
    <row r="14" spans="1:226" s="23" customFormat="1" ht="15" customHeight="1">
      <c r="A14" s="24"/>
    </row>
    <row r="15" spans="1:226" s="23" customFormat="1" ht="15" customHeight="1">
      <c r="A15" s="24"/>
    </row>
    <row r="16" spans="1:226" s="23" customFormat="1" ht="15" customHeight="1">
      <c r="A16" s="24"/>
    </row>
    <row r="17" spans="1:1" s="23" customFormat="1" ht="15" customHeight="1">
      <c r="A17" s="24"/>
    </row>
    <row r="18" spans="1:1" s="23" customFormat="1" ht="15" customHeight="1">
      <c r="A18" s="24"/>
    </row>
    <row r="19" spans="1:1" s="23" customFormat="1" ht="15" customHeight="1">
      <c r="A19" s="24"/>
    </row>
    <row r="20" spans="1:1" s="23" customFormat="1" ht="15" customHeight="1">
      <c r="A20" s="24"/>
    </row>
    <row r="21" spans="1:1" s="23" customFormat="1" ht="15" customHeight="1">
      <c r="A21" s="24"/>
    </row>
    <row r="22" spans="1:1" s="23" customFormat="1" ht="15" customHeight="1">
      <c r="A22" s="24"/>
    </row>
    <row r="23" spans="1:1" s="23" customFormat="1" ht="15" customHeight="1">
      <c r="A23" s="24"/>
    </row>
    <row r="24" spans="1:1" s="23" customFormat="1" ht="15" customHeight="1">
      <c r="A24" s="24"/>
    </row>
    <row r="25" spans="1:1" s="23" customFormat="1" ht="15" customHeight="1">
      <c r="A25" s="24"/>
    </row>
    <row r="26" spans="1:1" s="23" customFormat="1" ht="15" customHeight="1">
      <c r="A26" s="24"/>
    </row>
    <row r="27" spans="1:1" s="23" customFormat="1" ht="15" customHeight="1">
      <c r="A27" s="24"/>
    </row>
    <row r="28" spans="1:1" s="23" customFormat="1" ht="15" customHeight="1">
      <c r="A28" s="24"/>
    </row>
    <row r="29" spans="1:1" s="23" customFormat="1" ht="15" customHeight="1">
      <c r="A29" s="24"/>
    </row>
    <row r="30" spans="1:1" s="23" customFormat="1" ht="15" customHeight="1">
      <c r="A30" s="24"/>
    </row>
    <row r="31" spans="1:1" s="23" customFormat="1" ht="15" customHeight="1">
      <c r="A31" s="24"/>
    </row>
    <row r="32" spans="1:1" s="23" customFormat="1" ht="15" customHeight="1">
      <c r="A32" s="24"/>
    </row>
    <row r="33" spans="1:1" s="23" customFormat="1" ht="15" customHeight="1">
      <c r="A33" s="24"/>
    </row>
    <row r="34" spans="1:1" s="23" customFormat="1" ht="15" customHeight="1">
      <c r="A34" s="24"/>
    </row>
    <row r="35" spans="1:1" s="23" customFormat="1" ht="15" customHeight="1">
      <c r="A35" s="24"/>
    </row>
    <row r="36" spans="1:1" s="23" customFormat="1" ht="15" customHeight="1">
      <c r="A36" s="24"/>
    </row>
    <row r="37" spans="1:1" s="23" customFormat="1" ht="15" customHeight="1">
      <c r="A37" s="24"/>
    </row>
    <row r="38" spans="1:1" s="23" customFormat="1" ht="15" customHeight="1">
      <c r="A38" s="24"/>
    </row>
    <row r="39" spans="1:1" s="23" customFormat="1" ht="15" customHeight="1">
      <c r="A39" s="24"/>
    </row>
    <row r="40" spans="1:1" s="23" customFormat="1" ht="15" customHeight="1">
      <c r="A40" s="24"/>
    </row>
    <row r="41" spans="1:1" s="23" customFormat="1" ht="15" customHeight="1">
      <c r="A41" s="24"/>
    </row>
    <row r="42" spans="1:1" s="23" customFormat="1" ht="15" customHeight="1">
      <c r="A42" s="24"/>
    </row>
    <row r="43" spans="1:1" s="23" customFormat="1" ht="15" customHeight="1">
      <c r="A43" s="24"/>
    </row>
    <row r="44" spans="1:1" s="23" customFormat="1" ht="15" customHeight="1">
      <c r="A44" s="24"/>
    </row>
    <row r="45" spans="1:1" s="23" customFormat="1" ht="15" customHeight="1">
      <c r="A45" s="24"/>
    </row>
    <row r="46" spans="1:1" s="23" customFormat="1" ht="15" customHeight="1">
      <c r="A46" s="24"/>
    </row>
    <row r="47" spans="1:1" s="23" customFormat="1" ht="15" customHeight="1">
      <c r="A47" s="24"/>
    </row>
    <row r="48" spans="1:1" s="23" customFormat="1" ht="15" customHeight="1">
      <c r="A48" s="24"/>
    </row>
    <row r="49" spans="1:1" s="23" customFormat="1" ht="15" customHeight="1">
      <c r="A49" s="24"/>
    </row>
    <row r="50" spans="1:1" s="23" customFormat="1" ht="15" customHeight="1">
      <c r="A50" s="24"/>
    </row>
    <row r="51" spans="1:1" s="23" customFormat="1" ht="15" customHeight="1">
      <c r="A51" s="24"/>
    </row>
    <row r="52" spans="1:1" s="23" customFormat="1" ht="15" customHeight="1">
      <c r="A52" s="24"/>
    </row>
    <row r="53" spans="1:1" s="23" customFormat="1" ht="15" customHeight="1">
      <c r="A53" s="24"/>
    </row>
    <row r="54" spans="1:1" s="23" customFormat="1" ht="15" customHeight="1">
      <c r="A54" s="24"/>
    </row>
    <row r="55" spans="1:1" s="23" customFormat="1" ht="15" customHeight="1">
      <c r="A55" s="24"/>
    </row>
    <row r="56" spans="1:1" s="23" customFormat="1" ht="15" customHeight="1">
      <c r="A56" s="24"/>
    </row>
    <row r="57" spans="1:1" s="23" customFormat="1" ht="15" customHeight="1">
      <c r="A57" s="24"/>
    </row>
    <row r="58" spans="1:1" s="23" customFormat="1" ht="15" customHeight="1">
      <c r="A58" s="24"/>
    </row>
    <row r="59" spans="1:1" s="23" customFormat="1" ht="15" customHeight="1">
      <c r="A59" s="24"/>
    </row>
    <row r="60" spans="1:1" s="23" customFormat="1" ht="15" customHeight="1">
      <c r="A60" s="24"/>
    </row>
    <row r="61" spans="1:1" s="23" customFormat="1" ht="15" customHeight="1">
      <c r="A61" s="24"/>
    </row>
    <row r="62" spans="1:1" s="23" customFormat="1" ht="15" customHeight="1">
      <c r="A62" s="24"/>
    </row>
    <row r="63" spans="1:1" s="23" customFormat="1" ht="15" customHeight="1">
      <c r="A63" s="24"/>
    </row>
    <row r="64" spans="1:1" s="23" customFormat="1" ht="15" customHeight="1">
      <c r="A64" s="24"/>
    </row>
    <row r="65" spans="1:1" s="23" customFormat="1" ht="15" customHeight="1">
      <c r="A65" s="24"/>
    </row>
    <row r="66" spans="1:1" s="23" customFormat="1" ht="15" customHeight="1">
      <c r="A66" s="24"/>
    </row>
    <row r="67" spans="1:1" s="23" customFormat="1" ht="15" customHeight="1">
      <c r="A67" s="24"/>
    </row>
    <row r="68" spans="1:1" s="23" customFormat="1" ht="15" customHeight="1">
      <c r="A68" s="24"/>
    </row>
    <row r="69" spans="1:1" s="23" customFormat="1" ht="15" customHeight="1">
      <c r="A69" s="24"/>
    </row>
    <row r="70" spans="1:1" s="23" customFormat="1" ht="15" customHeight="1">
      <c r="A70" s="24"/>
    </row>
    <row r="71" spans="1:1" s="23" customFormat="1" ht="15" customHeight="1">
      <c r="A71" s="24"/>
    </row>
    <row r="72" spans="1:1" s="23" customFormat="1" ht="15" customHeight="1">
      <c r="A72" s="24"/>
    </row>
    <row r="73" spans="1:1" s="23" customFormat="1" ht="15" customHeight="1">
      <c r="A73" s="24"/>
    </row>
    <row r="74" spans="1:1" s="23" customFormat="1" ht="15" customHeight="1">
      <c r="A74" s="24"/>
    </row>
    <row r="75" spans="1:1" s="23" customFormat="1" ht="15" customHeight="1">
      <c r="A75" s="24"/>
    </row>
    <row r="76" spans="1:1" s="23" customFormat="1" ht="15" customHeight="1">
      <c r="A76" s="24"/>
    </row>
    <row r="77" spans="1:1" s="23" customFormat="1" ht="15" customHeight="1">
      <c r="A77" s="24"/>
    </row>
    <row r="78" spans="1:1" s="23" customFormat="1" ht="15" customHeight="1">
      <c r="A78" s="24"/>
    </row>
    <row r="79" spans="1:1" s="23" customFormat="1" ht="15" customHeight="1">
      <c r="A79" s="24"/>
    </row>
    <row r="80" spans="1:1" s="23" customFormat="1" ht="15" customHeight="1">
      <c r="A80" s="24"/>
    </row>
    <row r="81" spans="1:1" s="23" customFormat="1" ht="15" customHeight="1">
      <c r="A81" s="24"/>
    </row>
    <row r="82" spans="1:1" s="23" customFormat="1" ht="15" customHeight="1">
      <c r="A82" s="24"/>
    </row>
    <row r="83" spans="1:1" s="23" customFormat="1" ht="15" customHeight="1">
      <c r="A83" s="24"/>
    </row>
    <row r="84" spans="1:1" s="23" customFormat="1" ht="15" customHeight="1">
      <c r="A84" s="24"/>
    </row>
    <row r="85" spans="1:1" s="23" customFormat="1" ht="15" customHeight="1">
      <c r="A85" s="24"/>
    </row>
    <row r="86" spans="1:1" s="23" customFormat="1" ht="15" customHeight="1">
      <c r="A86" s="24"/>
    </row>
    <row r="87" spans="1:1" s="23" customFormat="1" ht="15" customHeight="1">
      <c r="A87" s="24"/>
    </row>
    <row r="88" spans="1:1" s="23" customFormat="1" ht="15" customHeight="1">
      <c r="A88" s="24"/>
    </row>
    <row r="89" spans="1:1" s="23" customFormat="1" ht="15" customHeight="1">
      <c r="A89" s="24"/>
    </row>
    <row r="90" spans="1:1" s="23" customFormat="1" ht="15" customHeight="1">
      <c r="A90" s="24"/>
    </row>
    <row r="91" spans="1:1" s="23" customFormat="1" ht="15" customHeight="1">
      <c r="A91" s="24"/>
    </row>
    <row r="92" spans="1:1" s="23" customFormat="1" ht="15" customHeight="1">
      <c r="A92" s="24"/>
    </row>
    <row r="93" spans="1:1" s="23" customFormat="1" ht="15" customHeight="1">
      <c r="A93" s="24"/>
    </row>
    <row r="94" spans="1:1" s="23" customFormat="1" ht="15" customHeight="1">
      <c r="A94" s="24"/>
    </row>
    <row r="95" spans="1:1" s="23" customFormat="1" ht="15" customHeight="1">
      <c r="A95" s="24"/>
    </row>
    <row r="96" spans="1:1" s="23" customFormat="1" ht="15" customHeight="1">
      <c r="A96" s="24"/>
    </row>
    <row r="97" spans="1:1" s="23" customFormat="1" ht="15" customHeight="1">
      <c r="A97" s="24"/>
    </row>
    <row r="98" spans="1:1" s="23" customFormat="1" ht="15" customHeight="1">
      <c r="A98" s="24"/>
    </row>
    <row r="99" spans="1:1" s="23" customFormat="1" ht="15" customHeight="1">
      <c r="A99" s="24"/>
    </row>
    <row r="100" spans="1:1" s="23" customFormat="1" ht="15" customHeight="1">
      <c r="A100" s="24"/>
    </row>
    <row r="101" spans="1:1" s="23" customFormat="1" ht="15" customHeight="1">
      <c r="A101" s="24"/>
    </row>
    <row r="102" spans="1:1" s="23" customFormat="1" ht="15" customHeight="1">
      <c r="A102" s="24"/>
    </row>
    <row r="103" spans="1:1" s="23" customFormat="1" ht="15" customHeight="1">
      <c r="A103" s="24"/>
    </row>
    <row r="104" spans="1:1" s="23" customFormat="1" ht="15" customHeight="1">
      <c r="A104" s="24"/>
    </row>
    <row r="105" spans="1:1" s="23" customFormat="1" ht="15" customHeight="1">
      <c r="A105" s="24"/>
    </row>
    <row r="106" spans="1:1" s="23" customFormat="1" ht="15" customHeight="1">
      <c r="A106" s="24"/>
    </row>
    <row r="107" spans="1:1" s="23" customFormat="1" ht="15" customHeight="1">
      <c r="A107" s="24"/>
    </row>
    <row r="108" spans="1:1" s="23" customFormat="1" ht="15" customHeight="1">
      <c r="A108" s="24"/>
    </row>
    <row r="109" spans="1:1" s="23" customFormat="1" ht="15" customHeight="1">
      <c r="A109" s="24"/>
    </row>
    <row r="110" spans="1:1" s="23" customFormat="1" ht="15" customHeight="1">
      <c r="A110" s="24"/>
    </row>
    <row r="111" spans="1:1" s="23" customFormat="1" ht="15" customHeight="1">
      <c r="A111" s="24"/>
    </row>
    <row r="112" spans="1:1" s="23" customFormat="1" ht="15" customHeight="1">
      <c r="A112" s="24"/>
    </row>
    <row r="113" spans="1:1" s="23" customFormat="1" ht="15" customHeight="1">
      <c r="A113" s="24"/>
    </row>
    <row r="114" spans="1:1" s="23" customFormat="1" ht="15" customHeight="1">
      <c r="A114" s="24"/>
    </row>
    <row r="115" spans="1:1" s="23" customFormat="1" ht="15" customHeight="1">
      <c r="A115" s="24"/>
    </row>
    <row r="116" spans="1:1" s="23" customFormat="1" ht="15" customHeight="1">
      <c r="A116" s="24"/>
    </row>
    <row r="117" spans="1:1" s="23" customFormat="1" ht="15" customHeight="1">
      <c r="A117" s="24"/>
    </row>
    <row r="118" spans="1:1" s="23" customFormat="1" ht="15" customHeight="1">
      <c r="A118" s="24"/>
    </row>
    <row r="119" spans="1:1" s="23" customFormat="1" ht="15" customHeight="1">
      <c r="A119" s="24"/>
    </row>
    <row r="120" spans="1:1" s="23" customFormat="1" ht="15" customHeight="1">
      <c r="A120" s="24"/>
    </row>
    <row r="121" spans="1:1" s="23" customFormat="1" ht="15" customHeight="1">
      <c r="A121" s="24"/>
    </row>
    <row r="122" spans="1:1" s="23" customFormat="1" ht="15" customHeight="1">
      <c r="A122" s="24"/>
    </row>
    <row r="123" spans="1:1" s="23" customFormat="1" ht="15" customHeight="1">
      <c r="A123" s="24"/>
    </row>
    <row r="124" spans="1:1" s="23" customFormat="1" ht="15" customHeight="1">
      <c r="A124" s="24"/>
    </row>
    <row r="125" spans="1:1" s="23" customFormat="1" ht="15" customHeight="1">
      <c r="A125" s="24"/>
    </row>
    <row r="126" spans="1:1" s="23" customFormat="1" ht="15" customHeight="1">
      <c r="A126" s="24"/>
    </row>
    <row r="127" spans="1:1" s="23" customFormat="1" ht="15" customHeight="1">
      <c r="A127" s="24"/>
    </row>
    <row r="128" spans="1:1" s="23" customFormat="1" ht="15" customHeight="1">
      <c r="A128" s="24"/>
    </row>
    <row r="129" spans="1:1" s="23" customFormat="1" ht="15" customHeight="1">
      <c r="A129" s="24"/>
    </row>
    <row r="130" spans="1:1" s="23" customFormat="1" ht="15" customHeight="1">
      <c r="A130" s="24"/>
    </row>
    <row r="131" spans="1:1" s="23" customFormat="1" ht="15" customHeight="1">
      <c r="A131" s="24"/>
    </row>
    <row r="132" spans="1:1" s="23" customFormat="1" ht="15" customHeight="1">
      <c r="A132" s="24"/>
    </row>
    <row r="133" spans="1:1" s="23" customFormat="1" ht="15" customHeight="1">
      <c r="A133" s="24"/>
    </row>
    <row r="134" spans="1:1" s="23" customFormat="1" ht="15" customHeight="1">
      <c r="A134" s="24"/>
    </row>
    <row r="135" spans="1:1" s="23" customFormat="1" ht="15" customHeight="1">
      <c r="A135" s="24"/>
    </row>
    <row r="136" spans="1:1" s="23" customFormat="1" ht="15" customHeight="1">
      <c r="A136" s="24"/>
    </row>
    <row r="137" spans="1:1" s="23" customFormat="1" ht="15" customHeight="1">
      <c r="A137" s="24"/>
    </row>
    <row r="138" spans="1:1" s="23" customFormat="1" ht="15" customHeight="1">
      <c r="A138" s="24"/>
    </row>
    <row r="139" spans="1:1" s="23" customFormat="1" ht="15" customHeight="1">
      <c r="A139" s="24"/>
    </row>
    <row r="140" spans="1:1" s="23" customFormat="1" ht="15" customHeight="1">
      <c r="A140" s="24"/>
    </row>
    <row r="141" spans="1:1" s="23" customFormat="1" ht="15" customHeight="1">
      <c r="A141" s="24"/>
    </row>
    <row r="142" spans="1:1" s="23" customFormat="1" ht="15" customHeight="1">
      <c r="A142" s="24"/>
    </row>
    <row r="143" spans="1:1" s="23" customFormat="1" ht="15" customHeight="1">
      <c r="A143" s="24"/>
    </row>
    <row r="144" spans="1:1" s="23" customFormat="1" ht="15" customHeight="1">
      <c r="A144" s="24"/>
    </row>
    <row r="145" spans="1:1" s="23" customFormat="1" ht="15" customHeight="1">
      <c r="A145" s="24"/>
    </row>
    <row r="146" spans="1:1" s="23" customFormat="1" ht="15" customHeight="1">
      <c r="A146" s="24"/>
    </row>
    <row r="147" spans="1:1" s="23" customFormat="1" ht="15" customHeight="1">
      <c r="A147" s="24"/>
    </row>
    <row r="148" spans="1:1" s="23" customFormat="1" ht="15" customHeight="1">
      <c r="A148" s="24"/>
    </row>
    <row r="149" spans="1:1" s="23" customFormat="1" ht="15" customHeight="1">
      <c r="A149" s="24"/>
    </row>
    <row r="150" spans="1:1" s="23" customFormat="1" ht="15" customHeight="1">
      <c r="A150" s="24"/>
    </row>
    <row r="151" spans="1:1" s="23" customFormat="1" ht="15" customHeight="1">
      <c r="A151" s="24"/>
    </row>
    <row r="152" spans="1:1" s="23" customFormat="1" ht="15" customHeight="1">
      <c r="A152" s="24"/>
    </row>
    <row r="153" spans="1:1" s="23" customFormat="1" ht="15" customHeight="1">
      <c r="A153" s="24"/>
    </row>
    <row r="154" spans="1:1" s="23" customFormat="1" ht="15" customHeight="1">
      <c r="A154" s="24"/>
    </row>
    <row r="155" spans="1:1" s="23" customFormat="1" ht="15" customHeight="1">
      <c r="A155" s="24"/>
    </row>
    <row r="156" spans="1:1" s="23" customFormat="1" ht="15" customHeight="1">
      <c r="A156" s="24"/>
    </row>
    <row r="157" spans="1:1" s="23" customFormat="1" ht="15" customHeight="1">
      <c r="A157" s="24"/>
    </row>
    <row r="158" spans="1:1" s="23" customFormat="1" ht="15" customHeight="1">
      <c r="A158" s="24"/>
    </row>
    <row r="159" spans="1:1" s="23" customFormat="1" ht="15" customHeight="1">
      <c r="A159" s="24"/>
    </row>
    <row r="160" spans="1:1" s="23" customFormat="1" ht="15" customHeight="1">
      <c r="A160" s="24"/>
    </row>
    <row r="161" spans="1:1" s="23" customFormat="1" ht="15" customHeight="1">
      <c r="A161" s="24"/>
    </row>
    <row r="162" spans="1:1" s="23" customFormat="1" ht="15" customHeight="1">
      <c r="A162" s="24"/>
    </row>
    <row r="163" spans="1:1" s="23" customFormat="1" ht="15" customHeight="1">
      <c r="A163" s="24"/>
    </row>
    <row r="164" spans="1:1" s="23" customFormat="1" ht="15" customHeight="1">
      <c r="A164" s="24"/>
    </row>
    <row r="165" spans="1:1" s="23" customFormat="1" ht="15" customHeight="1">
      <c r="A165" s="24"/>
    </row>
    <row r="166" spans="1:1" s="23" customFormat="1" ht="15" customHeight="1">
      <c r="A166" s="24"/>
    </row>
    <row r="167" spans="1:1" s="23" customFormat="1" ht="15" customHeight="1">
      <c r="A167" s="24"/>
    </row>
    <row r="168" spans="1:1" s="23" customFormat="1" ht="15" customHeight="1">
      <c r="A168" s="24"/>
    </row>
    <row r="169" spans="1:1" s="23" customFormat="1" ht="15" customHeight="1">
      <c r="A169" s="24"/>
    </row>
    <row r="170" spans="1:1" s="23" customFormat="1" ht="15" customHeight="1">
      <c r="A170" s="24"/>
    </row>
    <row r="171" spans="1:1" s="23" customFormat="1" ht="15" customHeight="1">
      <c r="A171" s="24"/>
    </row>
    <row r="172" spans="1:1" s="23" customFormat="1" ht="15" customHeight="1">
      <c r="A172" s="24"/>
    </row>
    <row r="173" spans="1:1" s="23" customFormat="1" ht="15" customHeight="1">
      <c r="A173" s="24"/>
    </row>
    <row r="174" spans="1:1" s="23" customFormat="1" ht="15" customHeight="1">
      <c r="A174" s="24"/>
    </row>
    <row r="175" spans="1:1" s="23" customFormat="1" ht="15" customHeight="1">
      <c r="A175" s="24"/>
    </row>
    <row r="176" spans="1:1" s="23" customFormat="1" ht="15" customHeight="1">
      <c r="A176" s="24"/>
    </row>
    <row r="177" spans="1:1" s="23" customFormat="1" ht="15" customHeight="1">
      <c r="A177" s="24"/>
    </row>
    <row r="178" spans="1:1" s="23" customFormat="1" ht="15" customHeight="1">
      <c r="A178" s="24"/>
    </row>
    <row r="179" spans="1:1" s="23" customFormat="1" ht="15" customHeight="1">
      <c r="A179" s="24"/>
    </row>
    <row r="180" spans="1:1" s="23" customFormat="1" ht="15" customHeight="1">
      <c r="A180" s="24"/>
    </row>
    <row r="181" spans="1:1" s="23" customFormat="1" ht="15" customHeight="1">
      <c r="A181" s="24"/>
    </row>
    <row r="182" spans="1:1" s="23" customFormat="1" ht="15" customHeight="1">
      <c r="A182" s="24"/>
    </row>
    <row r="183" spans="1:1" s="23" customFormat="1" ht="15" customHeight="1">
      <c r="A183" s="24"/>
    </row>
    <row r="184" spans="1:1" s="23" customFormat="1" ht="15" customHeight="1">
      <c r="A184" s="24"/>
    </row>
    <row r="185" spans="1:1" s="23" customFormat="1" ht="15" customHeight="1">
      <c r="A185" s="24"/>
    </row>
    <row r="186" spans="1:1" s="23" customFormat="1" ht="15" customHeight="1">
      <c r="A186" s="24"/>
    </row>
    <row r="187" spans="1:1" s="23" customFormat="1" ht="15" customHeight="1">
      <c r="A187" s="24"/>
    </row>
    <row r="188" spans="1:1" s="23" customFormat="1" ht="15" customHeight="1">
      <c r="A188" s="24"/>
    </row>
    <row r="189" spans="1:1" s="23" customFormat="1" ht="15" customHeight="1">
      <c r="A189" s="24"/>
    </row>
    <row r="190" spans="1:1" s="23" customFormat="1" ht="15" customHeight="1">
      <c r="A190" s="24"/>
    </row>
    <row r="191" spans="1:1" s="23" customFormat="1" ht="15" customHeight="1">
      <c r="A191" s="24"/>
    </row>
    <row r="192" spans="1:1" s="23" customFormat="1" ht="15" customHeight="1">
      <c r="A192" s="24"/>
    </row>
    <row r="193" spans="1:1" s="23" customFormat="1" ht="15" customHeight="1">
      <c r="A193" s="24"/>
    </row>
    <row r="194" spans="1:1" s="23" customFormat="1" ht="15" customHeight="1">
      <c r="A194" s="24"/>
    </row>
    <row r="195" spans="1:1" s="23" customFormat="1" ht="15" customHeight="1">
      <c r="A195" s="24"/>
    </row>
    <row r="196" spans="1:1" s="23" customFormat="1" ht="15" customHeight="1">
      <c r="A196" s="24"/>
    </row>
    <row r="197" spans="1:1" s="23" customFormat="1" ht="15" customHeight="1">
      <c r="A197" s="24"/>
    </row>
    <row r="198" spans="1:1" s="23" customFormat="1" ht="15" customHeight="1">
      <c r="A198" s="24"/>
    </row>
    <row r="199" spans="1:1" s="23" customFormat="1" ht="15" customHeight="1">
      <c r="A199" s="24"/>
    </row>
    <row r="200" spans="1:1" s="23" customFormat="1" ht="15" customHeight="1">
      <c r="A200" s="24"/>
    </row>
    <row r="201" spans="1:1" s="23" customFormat="1" ht="15" customHeight="1">
      <c r="A201" s="24"/>
    </row>
    <row r="202" spans="1:1" s="23" customFormat="1" ht="15" customHeight="1">
      <c r="A202" s="24"/>
    </row>
    <row r="203" spans="1:1" s="23" customFormat="1" ht="15" customHeight="1">
      <c r="A203" s="24"/>
    </row>
    <row r="204" spans="1:1" s="23" customFormat="1" ht="15" customHeight="1">
      <c r="A204" s="24"/>
    </row>
    <row r="205" spans="1:1" s="23" customFormat="1" ht="15" customHeight="1">
      <c r="A205" s="24"/>
    </row>
    <row r="206" spans="1:1" s="23" customFormat="1" ht="15" customHeight="1">
      <c r="A206" s="24"/>
    </row>
    <row r="207" spans="1:1" s="23" customFormat="1" ht="15" customHeight="1">
      <c r="A207" s="24"/>
    </row>
    <row r="208" spans="1:1" s="23" customFormat="1" ht="15" customHeight="1">
      <c r="A208" s="24"/>
    </row>
    <row r="209" spans="1:1" s="23" customFormat="1" ht="15" customHeight="1">
      <c r="A209" s="24"/>
    </row>
    <row r="210" spans="1:1" s="23" customFormat="1" ht="15" customHeight="1">
      <c r="A210" s="24"/>
    </row>
    <row r="211" spans="1:1" s="23" customFormat="1" ht="15" customHeight="1">
      <c r="A211" s="24"/>
    </row>
    <row r="212" spans="1:1" s="23" customFormat="1" ht="15" customHeight="1">
      <c r="A212" s="24"/>
    </row>
    <row r="213" spans="1:1" s="23" customFormat="1" ht="15" customHeight="1">
      <c r="A213" s="24"/>
    </row>
    <row r="214" spans="1:1" s="23" customFormat="1" ht="15" customHeight="1">
      <c r="A214" s="24"/>
    </row>
    <row r="215" spans="1:1" s="23" customFormat="1" ht="15" customHeight="1">
      <c r="A215" s="24"/>
    </row>
    <row r="216" spans="1:1" s="23" customFormat="1" ht="15" customHeight="1">
      <c r="A216" s="24"/>
    </row>
    <row r="217" spans="1:1" s="23" customFormat="1" ht="15" customHeight="1">
      <c r="A217" s="24"/>
    </row>
    <row r="218" spans="1:1" s="23" customFormat="1" ht="15" customHeight="1">
      <c r="A218" s="24"/>
    </row>
    <row r="219" spans="1:1" s="23" customFormat="1" ht="15" customHeight="1">
      <c r="A219" s="24"/>
    </row>
    <row r="220" spans="1:1" s="23" customFormat="1" ht="15" customHeight="1">
      <c r="A220" s="24"/>
    </row>
    <row r="221" spans="1:1" s="23" customFormat="1" ht="15" customHeight="1">
      <c r="A221" s="24"/>
    </row>
    <row r="222" spans="1:1" s="23" customFormat="1" ht="15" customHeight="1">
      <c r="A222" s="24"/>
    </row>
    <row r="223" spans="1:1" s="23" customFormat="1" ht="15" customHeight="1">
      <c r="A223" s="24"/>
    </row>
    <row r="224" spans="1:1" s="23" customFormat="1" ht="15" customHeight="1">
      <c r="A224" s="24"/>
    </row>
    <row r="225" spans="1:1" s="23" customFormat="1" ht="15" customHeight="1">
      <c r="A225" s="24"/>
    </row>
    <row r="226" spans="1:1" s="23" customFormat="1" ht="15" customHeight="1">
      <c r="A226" s="24"/>
    </row>
    <row r="227" spans="1:1" s="23" customFormat="1" ht="15" customHeight="1">
      <c r="A227" s="24"/>
    </row>
    <row r="228" spans="1:1" s="23" customFormat="1" ht="15" customHeight="1">
      <c r="A228" s="24"/>
    </row>
    <row r="229" spans="1:1" s="23" customFormat="1" ht="15" customHeight="1">
      <c r="A229" s="24"/>
    </row>
    <row r="230" spans="1:1" s="23" customFormat="1" ht="15" customHeight="1">
      <c r="A230" s="24"/>
    </row>
    <row r="231" spans="1:1" s="23" customFormat="1" ht="15" customHeight="1">
      <c r="A231" s="24"/>
    </row>
    <row r="232" spans="1:1" s="23" customFormat="1" ht="15" customHeight="1">
      <c r="A232" s="24"/>
    </row>
    <row r="233" spans="1:1" s="23" customFormat="1" ht="15" customHeight="1">
      <c r="A233" s="24"/>
    </row>
    <row r="234" spans="1:1" s="23" customFormat="1" ht="15" customHeight="1">
      <c r="A234" s="24"/>
    </row>
    <row r="235" spans="1:1" s="23" customFormat="1" ht="15" customHeight="1">
      <c r="A235" s="24"/>
    </row>
    <row r="236" spans="1:1" s="23" customFormat="1" ht="15" customHeight="1">
      <c r="A236" s="24"/>
    </row>
    <row r="237" spans="1:1" s="23" customFormat="1" ht="15" customHeight="1">
      <c r="A237" s="24"/>
    </row>
    <row r="238" spans="1:1" s="23" customFormat="1" ht="15" customHeight="1">
      <c r="A238" s="24"/>
    </row>
    <row r="239" spans="1:1" s="23" customFormat="1" ht="15" customHeight="1">
      <c r="A239" s="24"/>
    </row>
    <row r="240" spans="1:1" s="23" customFormat="1" ht="15" customHeight="1">
      <c r="A240" s="24"/>
    </row>
    <row r="241" spans="1:1" s="23" customFormat="1" ht="15" customHeight="1">
      <c r="A241" s="24"/>
    </row>
    <row r="242" spans="1:1" s="23" customFormat="1" ht="15" customHeight="1">
      <c r="A242" s="24"/>
    </row>
    <row r="243" spans="1:1" s="23" customFormat="1" ht="15" customHeight="1">
      <c r="A243" s="24"/>
    </row>
    <row r="244" spans="1:1" s="23" customFormat="1" ht="15" customHeight="1">
      <c r="A244" s="24"/>
    </row>
    <row r="245" spans="1:1" s="23" customFormat="1" ht="15" customHeight="1">
      <c r="A245" s="24"/>
    </row>
    <row r="246" spans="1:1" s="23" customFormat="1" ht="15" customHeight="1">
      <c r="A246" s="24"/>
    </row>
    <row r="247" spans="1:1" s="23" customFormat="1" ht="15" customHeight="1">
      <c r="A247" s="24"/>
    </row>
    <row r="248" spans="1:1" s="23" customFormat="1" ht="15" customHeight="1">
      <c r="A248" s="24"/>
    </row>
    <row r="249" spans="1:1" s="23" customFormat="1" ht="15" customHeight="1">
      <c r="A249" s="24"/>
    </row>
    <row r="250" spans="1:1" s="23" customFormat="1" ht="15" customHeight="1">
      <c r="A250" s="24"/>
    </row>
    <row r="251" spans="1:1" s="23" customFormat="1" ht="15" customHeight="1">
      <c r="A251" s="24"/>
    </row>
    <row r="252" spans="1:1" s="23" customFormat="1" ht="15" customHeight="1">
      <c r="A252" s="24"/>
    </row>
    <row r="253" spans="1:1" s="23" customFormat="1" ht="15" customHeight="1">
      <c r="A253" s="24"/>
    </row>
    <row r="254" spans="1:1" s="23" customFormat="1" ht="15" customHeight="1">
      <c r="A254" s="24"/>
    </row>
    <row r="255" spans="1:1" s="23" customFormat="1" ht="15" customHeight="1">
      <c r="A255" s="24"/>
    </row>
    <row r="256" spans="1:1" s="23" customFormat="1" ht="15" customHeight="1">
      <c r="A256" s="24"/>
    </row>
    <row r="257" spans="1:1" s="23" customFormat="1" ht="15" customHeight="1">
      <c r="A257" s="24"/>
    </row>
    <row r="258" spans="1:1" s="23" customFormat="1" ht="15" customHeight="1">
      <c r="A258" s="24"/>
    </row>
    <row r="259" spans="1:1" s="23" customFormat="1" ht="15" customHeight="1">
      <c r="A259" s="24"/>
    </row>
    <row r="260" spans="1:1" s="23" customFormat="1" ht="15" customHeight="1">
      <c r="A260" s="24"/>
    </row>
    <row r="261" spans="1:1" s="23" customFormat="1" ht="15" customHeight="1">
      <c r="A261" s="24"/>
    </row>
    <row r="262" spans="1:1" s="23" customFormat="1" ht="15" customHeight="1">
      <c r="A262" s="24"/>
    </row>
    <row r="263" spans="1:1" s="23" customFormat="1" ht="15" customHeight="1">
      <c r="A263" s="24"/>
    </row>
    <row r="264" spans="1:1" s="23" customFormat="1" ht="15" customHeight="1">
      <c r="A264" s="24"/>
    </row>
    <row r="265" spans="1:1" s="23" customFormat="1" ht="15" customHeight="1">
      <c r="A265" s="24"/>
    </row>
    <row r="266" spans="1:1" s="23" customFormat="1" ht="15" customHeight="1">
      <c r="A266" s="24"/>
    </row>
    <row r="267" spans="1:1" s="23" customFormat="1" ht="15" customHeight="1">
      <c r="A267" s="24"/>
    </row>
    <row r="268" spans="1:1" s="23" customFormat="1" ht="15" customHeight="1">
      <c r="A268" s="24"/>
    </row>
    <row r="269" spans="1:1" s="23" customFormat="1" ht="15" customHeight="1">
      <c r="A269" s="24"/>
    </row>
    <row r="270" spans="1:1" s="23" customFormat="1" ht="15" customHeight="1">
      <c r="A270" s="24"/>
    </row>
    <row r="271" spans="1:1" s="23" customFormat="1" ht="15" customHeight="1">
      <c r="A271" s="24"/>
    </row>
    <row r="272" spans="1:1" s="23" customFormat="1" ht="15" customHeight="1">
      <c r="A272" s="24"/>
    </row>
    <row r="273" spans="1:1" s="23" customFormat="1" ht="15" customHeight="1">
      <c r="A273" s="24"/>
    </row>
    <row r="274" spans="1:1" s="23" customFormat="1" ht="15" customHeight="1">
      <c r="A274" s="24"/>
    </row>
    <row r="275" spans="1:1" s="23" customFormat="1" ht="15" customHeight="1">
      <c r="A275" s="24"/>
    </row>
    <row r="276" spans="1:1" s="23" customFormat="1" ht="15" customHeight="1">
      <c r="A276" s="24"/>
    </row>
    <row r="277" spans="1:1" s="23" customFormat="1" ht="15" customHeight="1">
      <c r="A277" s="24"/>
    </row>
    <row r="278" spans="1:1" s="23" customFormat="1" ht="15" customHeight="1">
      <c r="A278" s="24"/>
    </row>
    <row r="279" spans="1:1" s="23" customFormat="1" ht="15" customHeight="1">
      <c r="A279" s="24"/>
    </row>
    <row r="280" spans="1:1" s="23" customFormat="1" ht="15" customHeight="1">
      <c r="A280" s="24"/>
    </row>
    <row r="281" spans="1:1" s="23" customFormat="1" ht="15" customHeight="1">
      <c r="A281" s="24"/>
    </row>
    <row r="282" spans="1:1" s="23" customFormat="1" ht="15" customHeight="1">
      <c r="A282" s="24"/>
    </row>
    <row r="283" spans="1:1" s="23" customFormat="1" ht="15" customHeight="1">
      <c r="A283" s="24"/>
    </row>
    <row r="284" spans="1:1" s="23" customFormat="1" ht="15" customHeight="1">
      <c r="A284" s="24"/>
    </row>
    <row r="285" spans="1:1" s="23" customFormat="1" ht="15" customHeight="1">
      <c r="A285" s="24"/>
    </row>
    <row r="286" spans="1:1" s="23" customFormat="1" ht="15" customHeight="1">
      <c r="A286" s="24"/>
    </row>
    <row r="287" spans="1:1" s="23" customFormat="1" ht="15" customHeight="1">
      <c r="A287" s="24"/>
    </row>
    <row r="288" spans="1:1" s="23" customFormat="1" ht="15" customHeight="1">
      <c r="A288" s="24"/>
    </row>
    <row r="289" spans="1:1" s="23" customFormat="1" ht="15" customHeight="1">
      <c r="A289" s="24"/>
    </row>
    <row r="290" spans="1:1" s="23" customFormat="1" ht="15" customHeight="1">
      <c r="A290" s="24"/>
    </row>
    <row r="291" spans="1:1" s="23" customFormat="1" ht="15" customHeight="1">
      <c r="A291" s="24"/>
    </row>
    <row r="292" spans="1:1" s="23" customFormat="1" ht="15" customHeight="1">
      <c r="A292" s="24"/>
    </row>
    <row r="293" spans="1:1" s="23" customFormat="1" ht="15" customHeight="1">
      <c r="A293" s="24"/>
    </row>
    <row r="294" spans="1:1" s="23" customFormat="1" ht="15" customHeight="1">
      <c r="A294" s="24"/>
    </row>
    <row r="295" spans="1:1" s="23" customFormat="1" ht="15" customHeight="1">
      <c r="A295" s="24"/>
    </row>
    <row r="296" spans="1:1" s="23" customFormat="1" ht="15" customHeight="1">
      <c r="A296" s="24"/>
    </row>
    <row r="297" spans="1:1" s="23" customFormat="1" ht="15" customHeight="1">
      <c r="A297" s="24"/>
    </row>
    <row r="298" spans="1:1" s="23" customFormat="1" ht="15" customHeight="1">
      <c r="A298" s="24"/>
    </row>
    <row r="299" spans="1:1" s="23" customFormat="1" ht="15" customHeight="1">
      <c r="A299" s="24"/>
    </row>
    <row r="300" spans="1:1" s="23" customFormat="1" ht="15" customHeight="1">
      <c r="A300" s="24"/>
    </row>
    <row r="301" spans="1:1" s="23" customFormat="1" ht="15" customHeight="1">
      <c r="A301" s="24"/>
    </row>
    <row r="302" spans="1:1" s="23" customFormat="1" ht="15" customHeight="1">
      <c r="A302" s="24"/>
    </row>
    <row r="303" spans="1:1" s="23" customFormat="1" ht="15" customHeight="1">
      <c r="A303" s="24"/>
    </row>
    <row r="304" spans="1:1" s="23" customFormat="1" ht="15" customHeight="1">
      <c r="A304" s="24"/>
    </row>
    <row r="305" spans="1:1" s="23" customFormat="1" ht="15" customHeight="1">
      <c r="A305" s="24"/>
    </row>
    <row r="306" spans="1:1" s="23" customFormat="1" ht="15" customHeight="1">
      <c r="A306" s="24"/>
    </row>
    <row r="307" spans="1:1" s="23" customFormat="1" ht="15" customHeight="1">
      <c r="A307" s="24"/>
    </row>
    <row r="308" spans="1:1" s="23" customFormat="1" ht="15" customHeight="1">
      <c r="A308" s="24"/>
    </row>
    <row r="309" spans="1:1" s="23" customFormat="1" ht="15" customHeight="1">
      <c r="A309" s="24"/>
    </row>
    <row r="310" spans="1:1" s="23" customFormat="1" ht="15" customHeight="1">
      <c r="A310" s="24"/>
    </row>
    <row r="311" spans="1:1" s="23" customFormat="1" ht="15" customHeight="1">
      <c r="A311" s="24"/>
    </row>
    <row r="312" spans="1:1" s="23" customFormat="1" ht="15" customHeight="1">
      <c r="A312" s="24"/>
    </row>
    <row r="313" spans="1:1" s="23" customFormat="1" ht="15" customHeight="1">
      <c r="A313" s="24"/>
    </row>
    <row r="314" spans="1:1" s="23" customFormat="1" ht="15" customHeight="1">
      <c r="A314" s="24"/>
    </row>
    <row r="315" spans="1:1" s="23" customFormat="1" ht="15" customHeight="1">
      <c r="A315" s="24"/>
    </row>
    <row r="316" spans="1:1" s="23" customFormat="1" ht="15" customHeight="1">
      <c r="A316" s="24"/>
    </row>
    <row r="317" spans="1:1" s="23" customFormat="1" ht="15" customHeight="1">
      <c r="A317" s="24"/>
    </row>
    <row r="318" spans="1:1" s="23" customFormat="1" ht="15" customHeight="1">
      <c r="A318" s="24"/>
    </row>
    <row r="319" spans="1:1" s="23" customFormat="1" ht="15" customHeight="1">
      <c r="A319" s="24"/>
    </row>
    <row r="320" spans="1:1" s="23" customFormat="1" ht="15" customHeight="1">
      <c r="A320" s="24"/>
    </row>
    <row r="321" spans="1:1" s="23" customFormat="1" ht="15" customHeight="1">
      <c r="A321" s="24"/>
    </row>
    <row r="322" spans="1:1" s="23" customFormat="1" ht="15" customHeight="1">
      <c r="A322" s="24"/>
    </row>
    <row r="323" spans="1:1" s="23" customFormat="1" ht="15" customHeight="1">
      <c r="A323" s="24"/>
    </row>
    <row r="324" spans="1:1" s="23" customFormat="1" ht="15" customHeight="1">
      <c r="A324" s="24"/>
    </row>
    <row r="325" spans="1:1" s="23" customFormat="1" ht="15" customHeight="1">
      <c r="A325" s="24"/>
    </row>
    <row r="326" spans="1:1" s="23" customFormat="1" ht="15" customHeight="1">
      <c r="A326" s="24"/>
    </row>
    <row r="327" spans="1:1" s="23" customFormat="1" ht="15" customHeight="1">
      <c r="A327" s="24"/>
    </row>
    <row r="328" spans="1:1" s="23" customFormat="1" ht="15" customHeight="1">
      <c r="A328" s="24"/>
    </row>
    <row r="329" spans="1:1" s="23" customFormat="1" ht="15" customHeight="1">
      <c r="A329" s="24"/>
    </row>
    <row r="330" spans="1:1" s="23" customFormat="1" ht="15" customHeight="1">
      <c r="A330" s="24"/>
    </row>
    <row r="331" spans="1:1" s="23" customFormat="1" ht="15" customHeight="1">
      <c r="A331" s="24"/>
    </row>
    <row r="332" spans="1:1" s="23" customFormat="1" ht="15" customHeight="1">
      <c r="A332" s="24"/>
    </row>
    <row r="333" spans="1:1" s="23" customFormat="1" ht="15" customHeight="1">
      <c r="A333" s="24"/>
    </row>
    <row r="334" spans="1:1" s="23" customFormat="1" ht="15" customHeight="1">
      <c r="A334" s="24"/>
    </row>
    <row r="335" spans="1:1" s="23" customFormat="1" ht="15" customHeight="1">
      <c r="A335" s="24"/>
    </row>
    <row r="336" spans="1:1" s="23" customFormat="1" ht="15" customHeight="1">
      <c r="A336" s="24"/>
    </row>
    <row r="337" spans="1:1" s="23" customFormat="1" ht="15" customHeight="1">
      <c r="A337" s="24"/>
    </row>
    <row r="338" spans="1:1" s="23" customFormat="1" ht="15" customHeight="1">
      <c r="A338" s="24"/>
    </row>
    <row r="339" spans="1:1" s="23" customFormat="1" ht="15" customHeight="1">
      <c r="A339" s="24"/>
    </row>
    <row r="340" spans="1:1" s="23" customFormat="1" ht="15" customHeight="1">
      <c r="A340" s="24"/>
    </row>
    <row r="341" spans="1:1" s="23" customFormat="1" ht="15" customHeight="1">
      <c r="A341" s="24"/>
    </row>
    <row r="342" spans="1:1" s="23" customFormat="1" ht="15" customHeight="1">
      <c r="A342" s="24"/>
    </row>
    <row r="343" spans="1:1" s="23" customFormat="1" ht="15" customHeight="1">
      <c r="A343" s="24"/>
    </row>
    <row r="344" spans="1:1" s="23" customFormat="1" ht="15" customHeight="1">
      <c r="A344" s="24"/>
    </row>
    <row r="345" spans="1:1" s="23" customFormat="1" ht="15" customHeight="1">
      <c r="A345" s="24"/>
    </row>
    <row r="346" spans="1:1" s="23" customFormat="1" ht="15" customHeight="1">
      <c r="A346" s="24"/>
    </row>
    <row r="347" spans="1:1" s="23" customFormat="1" ht="15" customHeight="1">
      <c r="A347" s="24"/>
    </row>
    <row r="348" spans="1:1" s="23" customFormat="1" ht="15" customHeight="1">
      <c r="A348" s="24"/>
    </row>
    <row r="349" spans="1:1" s="23" customFormat="1" ht="15" customHeight="1">
      <c r="A349" s="24"/>
    </row>
    <row r="350" spans="1:1" s="23" customFormat="1" ht="15" customHeight="1">
      <c r="A350" s="24"/>
    </row>
    <row r="351" spans="1:1" s="23" customFormat="1" ht="15" customHeight="1">
      <c r="A351" s="24"/>
    </row>
    <row r="352" spans="1:1" s="23" customFormat="1" ht="15" customHeight="1">
      <c r="A352" s="24"/>
    </row>
    <row r="353" spans="1:1" s="23" customFormat="1" ht="15" customHeight="1">
      <c r="A353" s="24"/>
    </row>
    <row r="354" spans="1:1" s="23" customFormat="1" ht="15" customHeight="1">
      <c r="A354" s="24"/>
    </row>
    <row r="355" spans="1:1" s="23" customFormat="1" ht="15" customHeight="1">
      <c r="A355" s="24"/>
    </row>
    <row r="356" spans="1:1" s="23" customFormat="1" ht="15" customHeight="1">
      <c r="A356" s="24"/>
    </row>
    <row r="357" spans="1:1" s="23" customFormat="1" ht="15" customHeight="1">
      <c r="A357" s="24"/>
    </row>
    <row r="358" spans="1:1" s="23" customFormat="1" ht="15" customHeight="1">
      <c r="A358" s="24"/>
    </row>
    <row r="359" spans="1:1" s="23" customFormat="1" ht="15" customHeight="1">
      <c r="A359" s="24"/>
    </row>
    <row r="360" spans="1:1" s="23" customFormat="1" ht="15" customHeight="1">
      <c r="A360" s="24"/>
    </row>
    <row r="361" spans="1:1" s="23" customFormat="1" ht="15" customHeight="1">
      <c r="A361" s="24"/>
    </row>
    <row r="362" spans="1:1" s="23" customFormat="1" ht="15" customHeight="1">
      <c r="A362" s="24"/>
    </row>
    <row r="363" spans="1:1" s="23" customFormat="1" ht="15" customHeight="1">
      <c r="A363" s="24"/>
    </row>
    <row r="364" spans="1:1" s="23" customFormat="1" ht="15" customHeight="1">
      <c r="A364" s="24"/>
    </row>
    <row r="365" spans="1:1" s="23" customFormat="1" ht="15" customHeight="1">
      <c r="A365" s="24"/>
    </row>
    <row r="366" spans="1:1" s="23" customFormat="1" ht="15" customHeight="1">
      <c r="A366" s="24"/>
    </row>
    <row r="367" spans="1:1" s="23" customFormat="1" ht="15" customHeight="1">
      <c r="A367" s="24"/>
    </row>
    <row r="368" spans="1:1" s="23" customFormat="1" ht="15" customHeight="1">
      <c r="A368" s="24"/>
    </row>
    <row r="369" spans="1:1" s="23" customFormat="1" ht="15" customHeight="1">
      <c r="A369" s="24"/>
    </row>
    <row r="370" spans="1:1" s="23" customFormat="1" ht="15" customHeight="1">
      <c r="A370" s="24"/>
    </row>
    <row r="371" spans="1:1" s="23" customFormat="1" ht="15" customHeight="1">
      <c r="A371" s="24"/>
    </row>
    <row r="372" spans="1:1" s="23" customFormat="1" ht="15" customHeight="1">
      <c r="A372" s="24"/>
    </row>
    <row r="373" spans="1:1" s="23" customFormat="1" ht="15" customHeight="1">
      <c r="A373" s="24"/>
    </row>
    <row r="374" spans="1:1" s="23" customFormat="1" ht="15" customHeight="1">
      <c r="A374" s="24"/>
    </row>
    <row r="375" spans="1:1" s="23" customFormat="1" ht="15" customHeight="1">
      <c r="A375" s="24"/>
    </row>
    <row r="376" spans="1:1" s="23" customFormat="1" ht="15" customHeight="1">
      <c r="A376" s="24"/>
    </row>
    <row r="377" spans="1:1" s="23" customFormat="1" ht="15" customHeight="1">
      <c r="A377" s="24"/>
    </row>
    <row r="378" spans="1:1" s="23" customFormat="1" ht="15" customHeight="1">
      <c r="A378" s="24"/>
    </row>
    <row r="379" spans="1:1" s="23" customFormat="1" ht="15" customHeight="1">
      <c r="A379" s="24"/>
    </row>
    <row r="380" spans="1:1" s="23" customFormat="1" ht="15" customHeight="1">
      <c r="A380" s="24"/>
    </row>
    <row r="381" spans="1:1" s="23" customFormat="1" ht="15" customHeight="1">
      <c r="A381" s="24"/>
    </row>
    <row r="382" spans="1:1" s="23" customFormat="1" ht="15" customHeight="1">
      <c r="A382" s="24"/>
    </row>
    <row r="383" spans="1:1" s="23" customFormat="1" ht="15" customHeight="1">
      <c r="A383" s="24"/>
    </row>
    <row r="384" spans="1:1" s="23" customFormat="1" ht="15" customHeight="1">
      <c r="A384" s="24"/>
    </row>
    <row r="385" spans="1:1" s="23" customFormat="1" ht="15" customHeight="1">
      <c r="A385" s="24"/>
    </row>
    <row r="386" spans="1:1" s="23" customFormat="1" ht="15" customHeight="1">
      <c r="A386" s="24"/>
    </row>
    <row r="387" spans="1:1" s="23" customFormat="1" ht="15" customHeight="1">
      <c r="A387" s="24"/>
    </row>
    <row r="388" spans="1:1" s="23" customFormat="1" ht="15" customHeight="1">
      <c r="A388" s="24"/>
    </row>
    <row r="389" spans="1:1" s="23" customFormat="1" ht="15" customHeight="1">
      <c r="A389" s="24"/>
    </row>
    <row r="390" spans="1:1" s="23" customFormat="1" ht="15" customHeight="1">
      <c r="A390" s="24"/>
    </row>
    <row r="391" spans="1:1" s="23" customFormat="1" ht="15" customHeight="1">
      <c r="A391" s="24"/>
    </row>
    <row r="392" spans="1:1" s="23" customFormat="1" ht="15" customHeight="1">
      <c r="A392" s="24"/>
    </row>
    <row r="393" spans="1:1" s="23" customFormat="1" ht="15" customHeight="1">
      <c r="A393" s="24"/>
    </row>
    <row r="394" spans="1:1" s="23" customFormat="1" ht="15" customHeight="1">
      <c r="A394" s="24"/>
    </row>
    <row r="395" spans="1:1" s="23" customFormat="1" ht="15" customHeight="1">
      <c r="A395" s="24"/>
    </row>
    <row r="396" spans="1:1" s="23" customFormat="1" ht="15" customHeight="1">
      <c r="A396" s="24"/>
    </row>
    <row r="397" spans="1:1" s="23" customFormat="1" ht="15" customHeight="1">
      <c r="A397" s="24"/>
    </row>
    <row r="398" spans="1:1" s="23" customFormat="1" ht="15" customHeight="1">
      <c r="A398" s="24"/>
    </row>
    <row r="399" spans="1:1" s="23" customFormat="1" ht="15" customHeight="1">
      <c r="A399" s="24"/>
    </row>
    <row r="400" spans="1:1" s="23" customFormat="1" ht="15" customHeight="1">
      <c r="A400" s="24"/>
    </row>
    <row r="401" spans="1:1" s="23" customFormat="1" ht="15" customHeight="1">
      <c r="A401" s="24"/>
    </row>
    <row r="402" spans="1:1" s="23" customFormat="1" ht="15" customHeight="1">
      <c r="A402" s="24"/>
    </row>
    <row r="403" spans="1:1" s="23" customFormat="1" ht="15" customHeight="1">
      <c r="A403" s="24"/>
    </row>
    <row r="404" spans="1:1" s="23" customFormat="1" ht="15" customHeight="1">
      <c r="A404" s="24"/>
    </row>
    <row r="405" spans="1:1" s="23" customFormat="1" ht="15" customHeight="1">
      <c r="A405" s="24"/>
    </row>
    <row r="406" spans="1:1" s="23" customFormat="1" ht="15" customHeight="1">
      <c r="A406" s="24"/>
    </row>
    <row r="407" spans="1:1" s="23" customFormat="1" ht="15" customHeight="1">
      <c r="A407" s="24"/>
    </row>
    <row r="408" spans="1:1" s="23" customFormat="1" ht="15" customHeight="1">
      <c r="A408" s="24"/>
    </row>
    <row r="409" spans="1:1" s="23" customFormat="1" ht="15" customHeight="1">
      <c r="A409" s="24"/>
    </row>
    <row r="410" spans="1:1" s="23" customFormat="1" ht="15" customHeight="1">
      <c r="A410" s="24"/>
    </row>
    <row r="411" spans="1:1" s="23" customFormat="1" ht="15" customHeight="1">
      <c r="A411" s="24"/>
    </row>
    <row r="412" spans="1:1" s="23" customFormat="1" ht="15" customHeight="1">
      <c r="A412" s="24"/>
    </row>
    <row r="413" spans="1:1" s="23" customFormat="1" ht="15" customHeight="1">
      <c r="A413" s="24"/>
    </row>
    <row r="414" spans="1:1" s="23" customFormat="1" ht="15" customHeight="1">
      <c r="A414" s="24"/>
    </row>
    <row r="415" spans="1:1" s="23" customFormat="1" ht="15" customHeight="1">
      <c r="A415" s="24"/>
    </row>
    <row r="416" spans="1:1" s="23" customFormat="1" ht="15" customHeight="1">
      <c r="A416" s="24"/>
    </row>
    <row r="417" spans="1:1" s="23" customFormat="1" ht="15" customHeight="1">
      <c r="A417" s="24"/>
    </row>
    <row r="418" spans="1:1" s="23" customFormat="1" ht="15" customHeight="1">
      <c r="A418" s="24"/>
    </row>
    <row r="419" spans="1:1" s="23" customFormat="1" ht="15" customHeight="1">
      <c r="A419" s="24"/>
    </row>
    <row r="420" spans="1:1" s="23" customFormat="1" ht="15" customHeight="1">
      <c r="A420" s="24"/>
    </row>
    <row r="421" spans="1:1" s="23" customFormat="1" ht="15" customHeight="1">
      <c r="A421" s="24"/>
    </row>
    <row r="422" spans="1:1" s="23" customFormat="1" ht="15" customHeight="1">
      <c r="A422" s="24"/>
    </row>
    <row r="423" spans="1:1" s="23" customFormat="1" ht="15" customHeight="1">
      <c r="A423" s="24"/>
    </row>
    <row r="424" spans="1:1" s="23" customFormat="1" ht="15" customHeight="1">
      <c r="A424" s="24"/>
    </row>
    <row r="425" spans="1:1" s="23" customFormat="1" ht="15" customHeight="1">
      <c r="A425" s="24"/>
    </row>
    <row r="426" spans="1:1" s="23" customFormat="1" ht="15" customHeight="1">
      <c r="A426" s="24"/>
    </row>
    <row r="427" spans="1:1" s="23" customFormat="1" ht="15" customHeight="1">
      <c r="A427" s="24"/>
    </row>
    <row r="428" spans="1:1" s="23" customFormat="1" ht="15" customHeight="1">
      <c r="A428" s="24"/>
    </row>
    <row r="429" spans="1:1" s="23" customFormat="1" ht="15" customHeight="1">
      <c r="A429" s="24"/>
    </row>
    <row r="430" spans="1:1" s="23" customFormat="1" ht="15" customHeight="1">
      <c r="A430" s="24"/>
    </row>
    <row r="431" spans="1:1" s="23" customFormat="1" ht="15" customHeight="1">
      <c r="A431" s="24"/>
    </row>
    <row r="432" spans="1:1" s="23" customFormat="1" ht="15" customHeight="1">
      <c r="A432" s="24"/>
    </row>
    <row r="433" spans="1:1" s="23" customFormat="1" ht="15" customHeight="1">
      <c r="A433" s="24"/>
    </row>
    <row r="434" spans="1:1" s="23" customFormat="1" ht="15" customHeight="1">
      <c r="A434" s="24"/>
    </row>
    <row r="435" spans="1:1" s="23" customFormat="1" ht="15" customHeight="1">
      <c r="A435" s="24"/>
    </row>
    <row r="436" spans="1:1" s="23" customFormat="1" ht="15" customHeight="1">
      <c r="A436" s="24"/>
    </row>
    <row r="437" spans="1:1" s="23" customFormat="1" ht="15" customHeight="1">
      <c r="A437" s="24"/>
    </row>
    <row r="438" spans="1:1" s="23" customFormat="1" ht="15" customHeight="1">
      <c r="A438" s="24"/>
    </row>
    <row r="439" spans="1:1" s="23" customFormat="1" ht="15" customHeight="1">
      <c r="A439" s="24"/>
    </row>
    <row r="440" spans="1:1" s="23" customFormat="1" ht="15" customHeight="1">
      <c r="A440" s="24"/>
    </row>
    <row r="441" spans="1:1" s="23" customFormat="1" ht="15" customHeight="1">
      <c r="A441" s="24"/>
    </row>
    <row r="442" spans="1:1" s="23" customFormat="1" ht="15" customHeight="1">
      <c r="A442" s="24"/>
    </row>
    <row r="443" spans="1:1" s="23" customFormat="1" ht="15" customHeight="1">
      <c r="A443" s="24"/>
    </row>
    <row r="444" spans="1:1" s="23" customFormat="1" ht="15" customHeight="1">
      <c r="A444" s="24"/>
    </row>
    <row r="445" spans="1:1" s="23" customFormat="1" ht="15" customHeight="1">
      <c r="A445" s="24"/>
    </row>
    <row r="446" spans="1:1" s="23" customFormat="1" ht="15" customHeight="1">
      <c r="A446" s="24"/>
    </row>
    <row r="447" spans="1:1" s="23" customFormat="1" ht="15" customHeight="1">
      <c r="A447" s="24"/>
    </row>
    <row r="448" spans="1:1" s="23" customFormat="1" ht="15" customHeight="1">
      <c r="A448" s="24"/>
    </row>
    <row r="449" spans="1:1" s="23" customFormat="1" ht="15" customHeight="1">
      <c r="A449" s="24"/>
    </row>
    <row r="450" spans="1:1" s="23" customFormat="1" ht="15" customHeight="1">
      <c r="A450" s="24"/>
    </row>
    <row r="451" spans="1:1" s="23" customFormat="1" ht="15" customHeight="1">
      <c r="A451" s="24"/>
    </row>
    <row r="452" spans="1:1" s="23" customFormat="1" ht="15" customHeight="1">
      <c r="A452" s="24"/>
    </row>
    <row r="453" spans="1:1" s="23" customFormat="1" ht="15" customHeight="1">
      <c r="A453" s="24"/>
    </row>
    <row r="454" spans="1:1" s="23" customFormat="1" ht="15" customHeight="1">
      <c r="A454" s="24"/>
    </row>
    <row r="455" spans="1:1" s="23" customFormat="1" ht="15" customHeight="1">
      <c r="A455" s="24"/>
    </row>
    <row r="456" spans="1:1" s="23" customFormat="1" ht="15" customHeight="1">
      <c r="A456" s="24"/>
    </row>
    <row r="457" spans="1:1" s="23" customFormat="1" ht="15" customHeight="1">
      <c r="A457" s="24"/>
    </row>
    <row r="458" spans="1:1" s="23" customFormat="1" ht="15" customHeight="1">
      <c r="A458" s="24"/>
    </row>
    <row r="459" spans="1:1" s="23" customFormat="1" ht="15" customHeight="1">
      <c r="A459" s="24"/>
    </row>
    <row r="460" spans="1:1" s="23" customFormat="1" ht="15" customHeight="1">
      <c r="A460" s="24"/>
    </row>
    <row r="461" spans="1:1" s="23" customFormat="1" ht="15" customHeight="1">
      <c r="A461" s="24"/>
    </row>
    <row r="462" spans="1:1" s="23" customFormat="1" ht="15" customHeight="1">
      <c r="A462" s="24"/>
    </row>
    <row r="463" spans="1:1" s="23" customFormat="1" ht="15" customHeight="1">
      <c r="A463" s="24"/>
    </row>
    <row r="464" spans="1:1" s="23" customFormat="1" ht="15" customHeight="1">
      <c r="A464" s="24"/>
    </row>
    <row r="465" spans="1:1" s="23" customFormat="1" ht="15" customHeight="1">
      <c r="A465" s="24"/>
    </row>
    <row r="466" spans="1:1" s="23" customFormat="1" ht="15" customHeight="1">
      <c r="A466" s="24"/>
    </row>
    <row r="467" spans="1:1" s="23" customFormat="1" ht="15" customHeight="1">
      <c r="A467" s="24"/>
    </row>
    <row r="468" spans="1:1" s="23" customFormat="1" ht="15" customHeight="1">
      <c r="A468" s="24"/>
    </row>
    <row r="469" spans="1:1" s="23" customFormat="1" ht="15" customHeight="1">
      <c r="A469" s="24"/>
    </row>
    <row r="470" spans="1:1" s="23" customFormat="1" ht="15" customHeight="1">
      <c r="A470" s="24"/>
    </row>
    <row r="471" spans="1:1" s="23" customFormat="1" ht="15" customHeight="1">
      <c r="A471" s="24"/>
    </row>
    <row r="472" spans="1:1" s="23" customFormat="1" ht="15" customHeight="1">
      <c r="A472" s="24"/>
    </row>
    <row r="473" spans="1:1" s="23" customFormat="1" ht="15" customHeight="1">
      <c r="A473" s="24"/>
    </row>
    <row r="474" spans="1:1" s="23" customFormat="1" ht="15" customHeight="1">
      <c r="A474" s="24"/>
    </row>
    <row r="475" spans="1:1" s="23" customFormat="1" ht="15" customHeight="1">
      <c r="A475" s="24"/>
    </row>
    <row r="476" spans="1:1" s="23" customFormat="1" ht="15" customHeight="1">
      <c r="A476" s="24"/>
    </row>
    <row r="477" spans="1:1" s="23" customFormat="1" ht="15" customHeight="1">
      <c r="A477" s="24"/>
    </row>
    <row r="478" spans="1:1" s="23" customFormat="1" ht="15" customHeight="1">
      <c r="A478" s="24"/>
    </row>
    <row r="479" spans="1:1" s="23" customFormat="1" ht="15" customHeight="1">
      <c r="A479" s="24"/>
    </row>
    <row r="480" spans="1:1" s="23" customFormat="1" ht="15" customHeight="1">
      <c r="A480" s="24"/>
    </row>
    <row r="481" spans="1:1" s="23" customFormat="1" ht="15" customHeight="1">
      <c r="A481" s="24"/>
    </row>
    <row r="482" spans="1:1" s="23" customFormat="1" ht="15" customHeight="1">
      <c r="A482" s="24"/>
    </row>
    <row r="483" spans="1:1" s="23" customFormat="1" ht="15" customHeight="1">
      <c r="A483" s="24"/>
    </row>
    <row r="484" spans="1:1" s="23" customFormat="1" ht="15" customHeight="1">
      <c r="A484" s="24"/>
    </row>
    <row r="485" spans="1:1" s="23" customFormat="1" ht="15" customHeight="1">
      <c r="A485" s="24"/>
    </row>
    <row r="486" spans="1:1" s="23" customFormat="1" ht="15" customHeight="1">
      <c r="A486" s="24"/>
    </row>
    <row r="487" spans="1:1" s="23" customFormat="1" ht="15" customHeight="1">
      <c r="A487" s="24"/>
    </row>
    <row r="488" spans="1:1" s="23" customFormat="1" ht="15" customHeight="1">
      <c r="A488" s="24"/>
    </row>
    <row r="489" spans="1:1" s="23" customFormat="1" ht="15" customHeight="1">
      <c r="A489" s="24"/>
    </row>
    <row r="490" spans="1:1" s="23" customFormat="1" ht="15" customHeight="1">
      <c r="A490" s="24"/>
    </row>
    <row r="491" spans="1:1" s="23" customFormat="1" ht="15" customHeight="1">
      <c r="A491" s="24"/>
    </row>
    <row r="492" spans="1:1" s="23" customFormat="1" ht="15" customHeight="1">
      <c r="A492" s="24"/>
    </row>
    <row r="493" spans="1:1" s="23" customFormat="1" ht="15" customHeight="1">
      <c r="A493" s="24"/>
    </row>
    <row r="494" spans="1:1" s="23" customFormat="1" ht="15" customHeight="1">
      <c r="A494" s="24"/>
    </row>
    <row r="495" spans="1:1" s="23" customFormat="1" ht="15" customHeight="1">
      <c r="A495" s="24"/>
    </row>
    <row r="496" spans="1:1" s="23" customFormat="1" ht="15" customHeight="1">
      <c r="A496" s="24"/>
    </row>
    <row r="497" spans="1:1" s="23" customFormat="1" ht="15" customHeight="1">
      <c r="A497" s="24"/>
    </row>
    <row r="498" spans="1:1" s="23" customFormat="1" ht="15" customHeight="1">
      <c r="A498" s="24"/>
    </row>
    <row r="499" spans="1:1" s="23" customFormat="1" ht="15" customHeight="1">
      <c r="A499" s="24"/>
    </row>
    <row r="500" spans="1:1" s="23" customFormat="1" ht="15" customHeight="1">
      <c r="A500" s="24"/>
    </row>
    <row r="501" spans="1:1" s="23" customFormat="1" ht="15" customHeight="1">
      <c r="A501" s="24"/>
    </row>
    <row r="502" spans="1:1" s="23" customFormat="1" ht="15" customHeight="1">
      <c r="A502" s="24"/>
    </row>
    <row r="503" spans="1:1" s="23" customFormat="1" ht="15" customHeight="1">
      <c r="A503" s="24"/>
    </row>
    <row r="504" spans="1:1" s="23" customFormat="1" ht="15" customHeight="1">
      <c r="A504" s="24"/>
    </row>
    <row r="505" spans="1:1" s="23" customFormat="1" ht="15" customHeight="1">
      <c r="A505" s="24"/>
    </row>
    <row r="506" spans="1:1" s="23" customFormat="1" ht="15" customHeight="1">
      <c r="A506" s="24"/>
    </row>
    <row r="507" spans="1:1" s="23" customFormat="1" ht="15" customHeight="1">
      <c r="A507" s="24"/>
    </row>
    <row r="508" spans="1:1" s="23" customFormat="1" ht="15" customHeight="1">
      <c r="A508" s="24"/>
    </row>
    <row r="509" spans="1:1" s="23" customFormat="1" ht="15" customHeight="1">
      <c r="A509" s="24"/>
    </row>
    <row r="510" spans="1:1" s="23" customFormat="1" ht="15" customHeight="1">
      <c r="A510" s="24"/>
    </row>
    <row r="511" spans="1:1" s="23" customFormat="1" ht="15" customHeight="1">
      <c r="A511" s="24"/>
    </row>
    <row r="512" spans="1:1" s="23" customFormat="1" ht="15" customHeight="1">
      <c r="A512" s="24"/>
    </row>
    <row r="513" spans="1:1" s="23" customFormat="1" ht="15" customHeight="1">
      <c r="A513" s="24"/>
    </row>
    <row r="514" spans="1:1" s="23" customFormat="1" ht="15" customHeight="1">
      <c r="A514" s="24"/>
    </row>
    <row r="515" spans="1:1" s="23" customFormat="1" ht="15" customHeight="1">
      <c r="A515" s="24"/>
    </row>
    <row r="516" spans="1:1" s="23" customFormat="1" ht="15" customHeight="1">
      <c r="A516" s="24"/>
    </row>
    <row r="517" spans="1:1" s="23" customFormat="1" ht="15" customHeight="1">
      <c r="A517" s="24"/>
    </row>
    <row r="518" spans="1:1" s="23" customFormat="1" ht="15" customHeight="1">
      <c r="A518" s="24"/>
    </row>
    <row r="519" spans="1:1" s="23" customFormat="1" ht="15" customHeight="1">
      <c r="A519" s="24"/>
    </row>
    <row r="520" spans="1:1" s="23" customFormat="1" ht="15" customHeight="1">
      <c r="A520" s="24"/>
    </row>
    <row r="521" spans="1:1" s="23" customFormat="1" ht="15" customHeight="1">
      <c r="A521" s="24"/>
    </row>
    <row r="522" spans="1:1" s="23" customFormat="1" ht="15" customHeight="1">
      <c r="A522" s="24"/>
    </row>
    <row r="523" spans="1:1" s="23" customFormat="1" ht="15" customHeight="1">
      <c r="A523" s="24"/>
    </row>
    <row r="524" spans="1:1" s="23" customFormat="1" ht="15" customHeight="1">
      <c r="A524" s="24"/>
    </row>
    <row r="525" spans="1:1" s="23" customFormat="1" ht="15" customHeight="1">
      <c r="A525" s="24"/>
    </row>
    <row r="526" spans="1:1" s="23" customFormat="1" ht="15" customHeight="1">
      <c r="A526" s="24"/>
    </row>
    <row r="527" spans="1:1" s="23" customFormat="1" ht="15" customHeight="1">
      <c r="A527" s="24"/>
    </row>
    <row r="528" spans="1:1" s="23" customFormat="1" ht="15" customHeight="1">
      <c r="A528" s="24"/>
    </row>
    <row r="529" spans="1:1" s="23" customFormat="1" ht="15" customHeight="1">
      <c r="A529" s="24"/>
    </row>
    <row r="530" spans="1:1" s="23" customFormat="1" ht="15" customHeight="1">
      <c r="A530" s="24"/>
    </row>
    <row r="531" spans="1:1" s="23" customFormat="1" ht="15" customHeight="1">
      <c r="A531" s="24"/>
    </row>
    <row r="532" spans="1:1" s="23" customFormat="1" ht="15" customHeight="1">
      <c r="A532" s="24"/>
    </row>
    <row r="533" spans="1:1" s="23" customFormat="1" ht="15" customHeight="1">
      <c r="A533" s="24"/>
    </row>
    <row r="534" spans="1:1" s="23" customFormat="1" ht="15" customHeight="1">
      <c r="A534" s="24"/>
    </row>
    <row r="535" spans="1:1" s="23" customFormat="1" ht="15" customHeight="1">
      <c r="A535" s="24"/>
    </row>
    <row r="536" spans="1:1" s="23" customFormat="1" ht="15" customHeight="1">
      <c r="A536" s="24"/>
    </row>
    <row r="537" spans="1:1" s="23" customFormat="1" ht="15" customHeight="1">
      <c r="A537" s="24"/>
    </row>
    <row r="538" spans="1:1" s="23" customFormat="1" ht="15" customHeight="1">
      <c r="A538" s="24"/>
    </row>
    <row r="539" spans="1:1" s="23" customFormat="1" ht="15" customHeight="1">
      <c r="A539" s="24"/>
    </row>
    <row r="540" spans="1:1" s="23" customFormat="1" ht="15" customHeight="1">
      <c r="A540" s="24"/>
    </row>
    <row r="541" spans="1:1" s="23" customFormat="1" ht="15" customHeight="1">
      <c r="A541" s="24"/>
    </row>
    <row r="542" spans="1:1" s="23" customFormat="1" ht="15" customHeight="1">
      <c r="A542" s="24"/>
    </row>
    <row r="543" spans="1:1" s="23" customFormat="1" ht="15" customHeight="1">
      <c r="A543" s="24"/>
    </row>
    <row r="544" spans="1:1" s="23" customFormat="1" ht="15" customHeight="1">
      <c r="A544" s="24"/>
    </row>
    <row r="545" spans="1:1" s="23" customFormat="1" ht="15" customHeight="1">
      <c r="A545" s="24"/>
    </row>
    <row r="546" spans="1:1" s="23" customFormat="1" ht="15" customHeight="1">
      <c r="A546" s="24"/>
    </row>
    <row r="547" spans="1:1" s="23" customFormat="1" ht="15" customHeight="1">
      <c r="A547" s="24"/>
    </row>
    <row r="548" spans="1:1" s="23" customFormat="1" ht="15" customHeight="1">
      <c r="A548" s="24"/>
    </row>
    <row r="549" spans="1:1" s="23" customFormat="1" ht="15" customHeight="1">
      <c r="A549" s="24"/>
    </row>
    <row r="550" spans="1:1" s="23" customFormat="1" ht="15" customHeight="1">
      <c r="A550" s="24"/>
    </row>
    <row r="551" spans="1:1" s="23" customFormat="1" ht="15" customHeight="1">
      <c r="A551" s="24"/>
    </row>
    <row r="552" spans="1:1" s="23" customFormat="1" ht="15" customHeight="1">
      <c r="A552" s="24"/>
    </row>
    <row r="553" spans="1:1" s="23" customFormat="1" ht="15" customHeight="1">
      <c r="A553" s="24"/>
    </row>
    <row r="554" spans="1:1" s="23" customFormat="1" ht="15" customHeight="1">
      <c r="A554" s="24"/>
    </row>
    <row r="555" spans="1:1" s="23" customFormat="1" ht="15" customHeight="1">
      <c r="A555" s="24"/>
    </row>
    <row r="556" spans="1:1" s="23" customFormat="1" ht="15" customHeight="1">
      <c r="A556" s="24"/>
    </row>
    <row r="557" spans="1:1" s="23" customFormat="1" ht="15" customHeight="1">
      <c r="A557" s="24"/>
    </row>
    <row r="558" spans="1:1" s="23" customFormat="1" ht="15" customHeight="1">
      <c r="A558" s="24"/>
    </row>
    <row r="559" spans="1:1" s="23" customFormat="1" ht="15" customHeight="1">
      <c r="A559" s="24"/>
    </row>
    <row r="560" spans="1:1" s="23" customFormat="1" ht="15" customHeight="1">
      <c r="A560" s="24"/>
    </row>
    <row r="561" spans="1:1" s="23" customFormat="1" ht="15" customHeight="1">
      <c r="A561" s="24"/>
    </row>
    <row r="562" spans="1:1" s="23" customFormat="1" ht="15" customHeight="1">
      <c r="A562" s="24"/>
    </row>
    <row r="563" spans="1:1" s="23" customFormat="1" ht="15" customHeight="1">
      <c r="A563" s="24"/>
    </row>
    <row r="564" spans="1:1" s="23" customFormat="1" ht="15" customHeight="1">
      <c r="A564" s="24"/>
    </row>
    <row r="565" spans="1:1" s="23" customFormat="1" ht="15" customHeight="1">
      <c r="A565" s="24"/>
    </row>
    <row r="566" spans="1:1" s="23" customFormat="1" ht="15" customHeight="1">
      <c r="A566" s="24"/>
    </row>
    <row r="567" spans="1:1" s="23" customFormat="1" ht="15" customHeight="1">
      <c r="A567" s="24"/>
    </row>
    <row r="568" spans="1:1" s="23" customFormat="1" ht="15" customHeight="1">
      <c r="A568" s="24"/>
    </row>
    <row r="569" spans="1:1" s="23" customFormat="1" ht="15" customHeight="1">
      <c r="A569" s="24"/>
    </row>
    <row r="570" spans="1:1" s="23" customFormat="1" ht="15" customHeight="1">
      <c r="A570" s="24"/>
    </row>
    <row r="571" spans="1:1" s="23" customFormat="1" ht="15" customHeight="1">
      <c r="A571" s="24"/>
    </row>
    <row r="572" spans="1:1" s="23" customFormat="1" ht="15" customHeight="1">
      <c r="A572" s="24"/>
    </row>
    <row r="573" spans="1:1" s="23" customFormat="1" ht="15" customHeight="1">
      <c r="A573" s="24"/>
    </row>
    <row r="574" spans="1:1" s="23" customFormat="1" ht="15" customHeight="1">
      <c r="A574" s="24"/>
    </row>
    <row r="575" spans="1:1" s="23" customFormat="1" ht="15" customHeight="1">
      <c r="A575" s="24"/>
    </row>
    <row r="576" spans="1:1" s="23" customFormat="1" ht="15" customHeight="1">
      <c r="A576" s="24"/>
    </row>
    <row r="577" spans="1:1" s="23" customFormat="1" ht="15" customHeight="1">
      <c r="A577" s="24"/>
    </row>
    <row r="578" spans="1:1" s="23" customFormat="1" ht="15" customHeight="1">
      <c r="A578" s="24"/>
    </row>
    <row r="579" spans="1:1" s="23" customFormat="1" ht="15" customHeight="1">
      <c r="A579" s="24"/>
    </row>
    <row r="580" spans="1:1" s="23" customFormat="1" ht="15" customHeight="1">
      <c r="A580" s="24"/>
    </row>
    <row r="581" spans="1:1" s="23" customFormat="1" ht="15" customHeight="1">
      <c r="A581" s="24"/>
    </row>
    <row r="582" spans="1:1" s="23" customFormat="1" ht="15" customHeight="1">
      <c r="A582" s="24"/>
    </row>
    <row r="583" spans="1:1" s="23" customFormat="1" ht="15" customHeight="1">
      <c r="A583" s="24"/>
    </row>
    <row r="584" spans="1:1" s="23" customFormat="1" ht="15" customHeight="1">
      <c r="A584" s="24"/>
    </row>
    <row r="585" spans="1:1" s="23" customFormat="1" ht="15" customHeight="1">
      <c r="A585" s="24"/>
    </row>
    <row r="586" spans="1:1" s="23" customFormat="1" ht="15" customHeight="1">
      <c r="A586" s="24"/>
    </row>
    <row r="587" spans="1:1" s="23" customFormat="1" ht="15" customHeight="1">
      <c r="A587" s="24"/>
    </row>
    <row r="588" spans="1:1" s="23" customFormat="1" ht="15" customHeight="1">
      <c r="A588" s="24"/>
    </row>
    <row r="589" spans="1:1" s="23" customFormat="1" ht="15" customHeight="1">
      <c r="A589" s="24"/>
    </row>
    <row r="590" spans="1:1" s="23" customFormat="1" ht="15" customHeight="1">
      <c r="A590" s="24"/>
    </row>
    <row r="591" spans="1:1" s="23" customFormat="1" ht="15" customHeight="1">
      <c r="A591" s="24"/>
    </row>
    <row r="592" spans="1:1" s="23" customFormat="1" ht="15" customHeight="1">
      <c r="A592" s="24"/>
    </row>
    <row r="593" spans="1:1" s="23" customFormat="1" ht="15" customHeight="1">
      <c r="A593" s="24"/>
    </row>
    <row r="594" spans="1:1" s="23" customFormat="1" ht="15" customHeight="1">
      <c r="A594" s="24"/>
    </row>
    <row r="595" spans="1:1" s="23" customFormat="1" ht="15" customHeight="1">
      <c r="A595" s="24"/>
    </row>
    <row r="596" spans="1:1" s="23" customFormat="1" ht="15" customHeight="1">
      <c r="A596" s="24"/>
    </row>
    <row r="597" spans="1:1" s="23" customFormat="1" ht="15" customHeight="1">
      <c r="A597" s="24"/>
    </row>
    <row r="598" spans="1:1" s="23" customFormat="1" ht="15" customHeight="1">
      <c r="A598" s="24"/>
    </row>
    <row r="599" spans="1:1" s="23" customFormat="1" ht="15" customHeight="1">
      <c r="A599" s="24"/>
    </row>
    <row r="600" spans="1:1" s="23" customFormat="1" ht="15" customHeight="1">
      <c r="A600" s="24"/>
    </row>
    <row r="601" spans="1:1" s="23" customFormat="1" ht="15" customHeight="1">
      <c r="A601" s="24"/>
    </row>
    <row r="602" spans="1:1" s="23" customFormat="1" ht="15" customHeight="1">
      <c r="A602" s="24"/>
    </row>
    <row r="603" spans="1:1" s="23" customFormat="1" ht="15" customHeight="1">
      <c r="A603" s="24"/>
    </row>
    <row r="604" spans="1:1" s="23" customFormat="1" ht="15" customHeight="1">
      <c r="A604" s="24"/>
    </row>
    <row r="605" spans="1:1" s="23" customFormat="1" ht="15" customHeight="1">
      <c r="A605" s="24"/>
    </row>
    <row r="606" spans="1:1" s="23" customFormat="1" ht="15" customHeight="1">
      <c r="A606" s="24"/>
    </row>
    <row r="607" spans="1:1" s="23" customFormat="1" ht="15" customHeight="1">
      <c r="A607" s="24"/>
    </row>
    <row r="608" spans="1:1" s="23" customFormat="1" ht="15" customHeight="1">
      <c r="A608" s="24"/>
    </row>
    <row r="609" spans="1:1" s="23" customFormat="1" ht="15" customHeight="1">
      <c r="A609" s="24"/>
    </row>
    <row r="610" spans="1:1" s="23" customFormat="1" ht="15" customHeight="1">
      <c r="A610" s="24"/>
    </row>
    <row r="611" spans="1:1" s="23" customFormat="1" ht="15" customHeight="1">
      <c r="A611" s="24"/>
    </row>
    <row r="612" spans="1:1" s="23" customFormat="1" ht="15" customHeight="1">
      <c r="A612" s="24"/>
    </row>
    <row r="613" spans="1:1" s="23" customFormat="1" ht="15" customHeight="1">
      <c r="A613" s="24"/>
    </row>
    <row r="614" spans="1:1" s="23" customFormat="1" ht="15" customHeight="1">
      <c r="A614" s="24"/>
    </row>
    <row r="615" spans="1:1" s="23" customFormat="1" ht="15" customHeight="1">
      <c r="A615" s="24"/>
    </row>
    <row r="616" spans="1:1" s="23" customFormat="1" ht="15" customHeight="1">
      <c r="A616" s="24"/>
    </row>
    <row r="617" spans="1:1" s="23" customFormat="1" ht="15" customHeight="1">
      <c r="A617" s="24"/>
    </row>
    <row r="618" spans="1:1" s="23" customFormat="1" ht="15" customHeight="1">
      <c r="A618" s="24"/>
    </row>
    <row r="619" spans="1:1" s="23" customFormat="1" ht="15" customHeight="1">
      <c r="A619" s="24"/>
    </row>
    <row r="620" spans="1:1" s="23" customFormat="1" ht="15" customHeight="1">
      <c r="A620" s="24"/>
    </row>
    <row r="621" spans="1:1" s="23" customFormat="1" ht="15" customHeight="1">
      <c r="A621" s="24"/>
    </row>
    <row r="622" spans="1:1" s="23" customFormat="1" ht="15" customHeight="1">
      <c r="A622" s="24"/>
    </row>
    <row r="623" spans="1:1" s="23" customFormat="1" ht="15" customHeight="1">
      <c r="A623" s="24"/>
    </row>
    <row r="624" spans="1:1" s="23" customFormat="1" ht="15" customHeight="1">
      <c r="A624" s="24"/>
    </row>
    <row r="625" spans="1:1" s="23" customFormat="1" ht="15" customHeight="1">
      <c r="A625" s="24"/>
    </row>
    <row r="626" spans="1:1" s="23" customFormat="1" ht="15" customHeight="1">
      <c r="A626" s="24"/>
    </row>
    <row r="627" spans="1:1" s="23" customFormat="1" ht="15" customHeight="1">
      <c r="A627" s="24"/>
    </row>
    <row r="628" spans="1:1" s="23" customFormat="1" ht="15" customHeight="1">
      <c r="A628" s="24"/>
    </row>
    <row r="629" spans="1:1" s="23" customFormat="1" ht="15" customHeight="1">
      <c r="A629" s="24"/>
    </row>
    <row r="630" spans="1:1" s="23" customFormat="1" ht="15" customHeight="1">
      <c r="A630" s="24"/>
    </row>
    <row r="631" spans="1:1" s="23" customFormat="1" ht="15" customHeight="1">
      <c r="A631" s="24"/>
    </row>
    <row r="632" spans="1:1" s="23" customFormat="1" ht="15" customHeight="1">
      <c r="A632" s="24"/>
    </row>
    <row r="633" spans="1:1" s="23" customFormat="1" ht="15" customHeight="1">
      <c r="A633" s="24"/>
    </row>
    <row r="634" spans="1:1" s="23" customFormat="1" ht="15" customHeight="1">
      <c r="A634" s="24"/>
    </row>
    <row r="635" spans="1:1" s="23" customFormat="1" ht="15" customHeight="1">
      <c r="A635" s="24"/>
    </row>
    <row r="636" spans="1:1" s="23" customFormat="1" ht="15" customHeight="1">
      <c r="A636" s="24"/>
    </row>
    <row r="637" spans="1:1" s="23" customFormat="1" ht="15" customHeight="1">
      <c r="A637" s="24"/>
    </row>
    <row r="638" spans="1:1" s="23" customFormat="1" ht="15" customHeight="1">
      <c r="A638" s="24"/>
    </row>
    <row r="639" spans="1:1" s="23" customFormat="1" ht="15" customHeight="1">
      <c r="A639" s="24"/>
    </row>
    <row r="640" spans="1:1" s="23" customFormat="1" ht="15" customHeight="1">
      <c r="A640" s="24"/>
    </row>
    <row r="641" spans="1:1" s="23" customFormat="1" ht="15" customHeight="1">
      <c r="A641" s="24"/>
    </row>
    <row r="642" spans="1:1" s="23" customFormat="1" ht="15" customHeight="1">
      <c r="A642" s="24"/>
    </row>
    <row r="643" spans="1:1" s="23" customFormat="1" ht="15" customHeight="1">
      <c r="A643" s="24"/>
    </row>
    <row r="644" spans="1:1" s="23" customFormat="1" ht="15" customHeight="1">
      <c r="A644" s="24"/>
    </row>
    <row r="645" spans="1:1" s="23" customFormat="1" ht="15" customHeight="1">
      <c r="A645" s="24"/>
    </row>
    <row r="646" spans="1:1" s="23" customFormat="1" ht="15" customHeight="1">
      <c r="A646" s="24"/>
    </row>
    <row r="647" spans="1:1" s="23" customFormat="1" ht="15" customHeight="1">
      <c r="A647" s="24"/>
    </row>
    <row r="648" spans="1:1" s="23" customFormat="1" ht="15" customHeight="1">
      <c r="A648" s="24"/>
    </row>
    <row r="649" spans="1:1" s="23" customFormat="1" ht="15" customHeight="1">
      <c r="A649" s="24"/>
    </row>
    <row r="650" spans="1:1" s="23" customFormat="1" ht="15" customHeight="1">
      <c r="A650" s="24"/>
    </row>
    <row r="651" spans="1:1" s="23" customFormat="1" ht="15" customHeight="1">
      <c r="A651" s="24"/>
    </row>
    <row r="652" spans="1:1" s="23" customFormat="1" ht="15" customHeight="1">
      <c r="A652" s="24"/>
    </row>
    <row r="653" spans="1:1" s="23" customFormat="1" ht="15" customHeight="1">
      <c r="A653" s="24"/>
    </row>
    <row r="654" spans="1:1" s="23" customFormat="1" ht="15" customHeight="1">
      <c r="A654" s="24"/>
    </row>
    <row r="655" spans="1:1" s="23" customFormat="1" ht="15" customHeight="1">
      <c r="A655" s="24"/>
    </row>
    <row r="656" spans="1:1" s="23" customFormat="1" ht="15" customHeight="1">
      <c r="A656" s="24"/>
    </row>
    <row r="657" spans="1:1" s="23" customFormat="1" ht="15" customHeight="1">
      <c r="A657" s="24"/>
    </row>
    <row r="658" spans="1:1" s="23" customFormat="1" ht="15" customHeight="1">
      <c r="A658" s="24"/>
    </row>
    <row r="659" spans="1:1" s="23" customFormat="1" ht="15" customHeight="1">
      <c r="A659" s="24"/>
    </row>
    <row r="660" spans="1:1" s="23" customFormat="1" ht="15" customHeight="1">
      <c r="A660" s="24"/>
    </row>
    <row r="661" spans="1:1" s="23" customFormat="1" ht="15" customHeight="1">
      <c r="A661" s="24"/>
    </row>
    <row r="662" spans="1:1" s="23" customFormat="1" ht="15" customHeight="1">
      <c r="A662" s="24"/>
    </row>
    <row r="663" spans="1:1" s="23" customFormat="1" ht="15" customHeight="1">
      <c r="A663" s="24"/>
    </row>
    <row r="664" spans="1:1" s="23" customFormat="1" ht="15" customHeight="1">
      <c r="A664" s="24"/>
    </row>
    <row r="665" spans="1:1" s="23" customFormat="1" ht="15" customHeight="1">
      <c r="A665" s="24"/>
    </row>
    <row r="666" spans="1:1" s="23" customFormat="1" ht="15" customHeight="1">
      <c r="A666" s="24"/>
    </row>
    <row r="667" spans="1:1" s="23" customFormat="1" ht="15" customHeight="1">
      <c r="A667" s="24"/>
    </row>
    <row r="668" spans="1:1" s="23" customFormat="1" ht="15" customHeight="1">
      <c r="A668" s="24"/>
    </row>
    <row r="669" spans="1:1" s="23" customFormat="1" ht="15" customHeight="1">
      <c r="A669" s="24"/>
    </row>
    <row r="670" spans="1:1" s="23" customFormat="1" ht="15" customHeight="1">
      <c r="A670" s="24"/>
    </row>
    <row r="671" spans="1:1" s="23" customFormat="1" ht="15" customHeight="1">
      <c r="A671" s="24"/>
    </row>
    <row r="672" spans="1:1" s="23" customFormat="1" ht="15" customHeight="1">
      <c r="A672" s="24"/>
    </row>
    <row r="673" spans="1:1" s="23" customFormat="1" ht="15" customHeight="1">
      <c r="A673" s="24"/>
    </row>
    <row r="674" spans="1:1" s="23" customFormat="1" ht="15" customHeight="1">
      <c r="A674" s="24"/>
    </row>
    <row r="675" spans="1:1" s="23" customFormat="1" ht="15" customHeight="1">
      <c r="A675" s="24"/>
    </row>
    <row r="676" spans="1:1" s="23" customFormat="1" ht="15" customHeight="1">
      <c r="A676" s="24"/>
    </row>
    <row r="677" spans="1:1" s="23" customFormat="1" ht="15" customHeight="1">
      <c r="A677" s="24"/>
    </row>
    <row r="678" spans="1:1" s="23" customFormat="1" ht="15" customHeight="1">
      <c r="A678" s="24"/>
    </row>
    <row r="679" spans="1:1" s="23" customFormat="1" ht="15" customHeight="1">
      <c r="A679" s="24"/>
    </row>
    <row r="680" spans="1:1" s="23" customFormat="1" ht="15" customHeight="1">
      <c r="A680" s="24"/>
    </row>
    <row r="681" spans="1:1" s="23" customFormat="1" ht="15" customHeight="1">
      <c r="A681" s="24"/>
    </row>
    <row r="682" spans="1:1" s="23" customFormat="1" ht="15" customHeight="1">
      <c r="A682" s="24"/>
    </row>
    <row r="683" spans="1:1" s="23" customFormat="1" ht="15" customHeight="1">
      <c r="A683" s="24"/>
    </row>
    <row r="684" spans="1:1" s="23" customFormat="1" ht="15" customHeight="1">
      <c r="A684" s="24"/>
    </row>
    <row r="685" spans="1:1" s="23" customFormat="1" ht="15" customHeight="1">
      <c r="A685" s="24"/>
    </row>
    <row r="686" spans="1:1" s="23" customFormat="1" ht="15" customHeight="1">
      <c r="A686" s="24"/>
    </row>
    <row r="687" spans="1:1" s="23" customFormat="1" ht="15" customHeight="1">
      <c r="A687" s="24"/>
    </row>
    <row r="688" spans="1:1" s="23" customFormat="1" ht="15" customHeight="1">
      <c r="A688" s="24"/>
    </row>
    <row r="689" spans="1:1" s="23" customFormat="1" ht="15" customHeight="1">
      <c r="A689" s="24"/>
    </row>
    <row r="690" spans="1:1" s="23" customFormat="1" ht="15" customHeight="1">
      <c r="A690" s="24"/>
    </row>
    <row r="691" spans="1:1" s="23" customFormat="1" ht="15" customHeight="1">
      <c r="A691" s="24"/>
    </row>
    <row r="692" spans="1:1" s="23" customFormat="1" ht="15" customHeight="1">
      <c r="A692" s="24"/>
    </row>
    <row r="693" spans="1:1" s="23" customFormat="1" ht="15" customHeight="1">
      <c r="A693" s="24"/>
    </row>
    <row r="694" spans="1:1" s="23" customFormat="1" ht="15" customHeight="1">
      <c r="A694" s="24"/>
    </row>
    <row r="695" spans="1:1" s="23" customFormat="1" ht="15" customHeight="1">
      <c r="A695" s="24"/>
    </row>
    <row r="696" spans="1:1" s="23" customFormat="1" ht="15" customHeight="1">
      <c r="A696" s="24"/>
    </row>
    <row r="697" spans="1:1" s="23" customFormat="1" ht="15" customHeight="1">
      <c r="A697" s="24"/>
    </row>
    <row r="698" spans="1:1" s="23" customFormat="1" ht="15" customHeight="1">
      <c r="A698" s="24"/>
    </row>
    <row r="699" spans="1:1" s="23" customFormat="1" ht="15" customHeight="1">
      <c r="A699" s="24"/>
    </row>
    <row r="700" spans="1:1" s="23" customFormat="1" ht="15" customHeight="1">
      <c r="A700" s="24"/>
    </row>
    <row r="701" spans="1:1" s="23" customFormat="1" ht="15" customHeight="1">
      <c r="A701" s="24"/>
    </row>
    <row r="702" spans="1:1" s="23" customFormat="1" ht="15" customHeight="1">
      <c r="A702" s="24"/>
    </row>
    <row r="703" spans="1:1" s="23" customFormat="1" ht="15" customHeight="1">
      <c r="A703" s="24"/>
    </row>
    <row r="704" spans="1:1" s="23" customFormat="1" ht="15" customHeight="1">
      <c r="A704" s="24"/>
    </row>
    <row r="705" spans="1:1" s="23" customFormat="1" ht="15" customHeight="1">
      <c r="A705" s="24"/>
    </row>
    <row r="706" spans="1:1" s="23" customFormat="1" ht="15" customHeight="1">
      <c r="A706" s="24"/>
    </row>
    <row r="707" spans="1:1" s="23" customFormat="1" ht="15" customHeight="1">
      <c r="A707" s="24"/>
    </row>
    <row r="708" spans="1:1" s="23" customFormat="1" ht="15" customHeight="1">
      <c r="A708" s="24"/>
    </row>
    <row r="709" spans="1:1" s="23" customFormat="1" ht="15" customHeight="1">
      <c r="A709" s="24"/>
    </row>
    <row r="710" spans="1:1" s="23" customFormat="1" ht="15" customHeight="1">
      <c r="A710" s="24"/>
    </row>
    <row r="711" spans="1:1" s="23" customFormat="1" ht="15" customHeight="1">
      <c r="A711" s="24"/>
    </row>
    <row r="712" spans="1:1" s="23" customFormat="1" ht="15" customHeight="1">
      <c r="A712" s="24"/>
    </row>
    <row r="713" spans="1:1" s="23" customFormat="1" ht="15" customHeight="1">
      <c r="A713" s="24"/>
    </row>
    <row r="714" spans="1:1" s="23" customFormat="1" ht="15" customHeight="1">
      <c r="A714" s="24"/>
    </row>
    <row r="715" spans="1:1" s="23" customFormat="1" ht="15" customHeight="1">
      <c r="A715" s="24"/>
    </row>
    <row r="716" spans="1:1" s="23" customFormat="1" ht="15" customHeight="1">
      <c r="A716" s="24"/>
    </row>
    <row r="717" spans="1:1" s="23" customFormat="1" ht="15" customHeight="1">
      <c r="A717" s="24"/>
    </row>
    <row r="718" spans="1:1" s="23" customFormat="1" ht="15" customHeight="1">
      <c r="A718" s="24"/>
    </row>
    <row r="719" spans="1:1" s="23" customFormat="1" ht="15" customHeight="1">
      <c r="A719" s="24"/>
    </row>
    <row r="720" spans="1:1" s="23" customFormat="1" ht="15" customHeight="1">
      <c r="A720" s="24"/>
    </row>
    <row r="721" spans="1:1" s="23" customFormat="1" ht="15" customHeight="1">
      <c r="A721" s="24"/>
    </row>
    <row r="722" spans="1:1" s="23" customFormat="1" ht="15" customHeight="1">
      <c r="A722" s="24"/>
    </row>
    <row r="723" spans="1:1" s="23" customFormat="1" ht="15" customHeight="1">
      <c r="A723" s="24"/>
    </row>
    <row r="724" spans="1:1" s="23" customFormat="1" ht="15" customHeight="1">
      <c r="A724" s="24"/>
    </row>
    <row r="725" spans="1:1" s="23" customFormat="1" ht="15" customHeight="1">
      <c r="A725" s="24"/>
    </row>
    <row r="726" spans="1:1" s="23" customFormat="1" ht="15" customHeight="1">
      <c r="A726" s="24"/>
    </row>
    <row r="727" spans="1:1" s="23" customFormat="1" ht="15" customHeight="1">
      <c r="A727" s="24"/>
    </row>
    <row r="728" spans="1:1" s="23" customFormat="1" ht="15" customHeight="1">
      <c r="A728" s="24"/>
    </row>
    <row r="729" spans="1:1" s="23" customFormat="1" ht="15" customHeight="1">
      <c r="A729" s="24"/>
    </row>
    <row r="730" spans="1:1" s="23" customFormat="1" ht="15" customHeight="1">
      <c r="A730" s="24"/>
    </row>
    <row r="731" spans="1:1" s="23" customFormat="1" ht="15" customHeight="1">
      <c r="A731" s="24"/>
    </row>
    <row r="732" spans="1:1" s="23" customFormat="1" ht="15" customHeight="1">
      <c r="A732" s="24"/>
    </row>
    <row r="733" spans="1:1" s="23" customFormat="1" ht="15" customHeight="1">
      <c r="A733" s="24"/>
    </row>
    <row r="734" spans="1:1" s="23" customFormat="1" ht="15" customHeight="1">
      <c r="A734" s="24"/>
    </row>
    <row r="735" spans="1:1" s="23" customFormat="1" ht="15" customHeight="1">
      <c r="A735" s="24"/>
    </row>
    <row r="736" spans="1:1" s="23" customFormat="1" ht="15" customHeight="1">
      <c r="A736" s="24"/>
    </row>
    <row r="737" spans="1:1" s="23" customFormat="1" ht="15" customHeight="1">
      <c r="A737" s="24"/>
    </row>
    <row r="738" spans="1:1" s="23" customFormat="1" ht="15" customHeight="1">
      <c r="A738" s="24"/>
    </row>
    <row r="739" spans="1:1" s="23" customFormat="1" ht="15" customHeight="1">
      <c r="A739" s="24"/>
    </row>
    <row r="740" spans="1:1" s="23" customFormat="1" ht="15" customHeight="1">
      <c r="A740" s="24"/>
    </row>
    <row r="741" spans="1:1" s="23" customFormat="1" ht="15" customHeight="1">
      <c r="A741" s="24"/>
    </row>
    <row r="742" spans="1:1" s="23" customFormat="1" ht="15" customHeight="1">
      <c r="A742" s="24"/>
    </row>
    <row r="743" spans="1:1" s="23" customFormat="1" ht="15" customHeight="1">
      <c r="A743" s="24"/>
    </row>
    <row r="744" spans="1:1" s="23" customFormat="1" ht="15" customHeight="1">
      <c r="A744" s="24"/>
    </row>
    <row r="745" spans="1:1" s="23" customFormat="1" ht="15" customHeight="1">
      <c r="A745" s="24"/>
    </row>
    <row r="746" spans="1:1" s="23" customFormat="1" ht="15" customHeight="1">
      <c r="A746" s="24"/>
    </row>
    <row r="747" spans="1:1" s="23" customFormat="1" ht="15" customHeight="1">
      <c r="A747" s="24"/>
    </row>
    <row r="748" spans="1:1" s="23" customFormat="1" ht="15" customHeight="1">
      <c r="A748" s="24"/>
    </row>
    <row r="749" spans="1:1" s="23" customFormat="1" ht="15" customHeight="1">
      <c r="A749" s="24"/>
    </row>
    <row r="750" spans="1:1" s="23" customFormat="1" ht="15" customHeight="1">
      <c r="A750" s="24"/>
    </row>
    <row r="751" spans="1:1" s="23" customFormat="1" ht="15" customHeight="1">
      <c r="A751" s="24"/>
    </row>
    <row r="752" spans="1:1" s="23" customFormat="1" ht="15" customHeight="1">
      <c r="A752" s="24"/>
    </row>
    <row r="753" spans="1:1" s="23" customFormat="1" ht="15" customHeight="1">
      <c r="A753" s="24"/>
    </row>
    <row r="754" spans="1:1" s="23" customFormat="1" ht="15" customHeight="1">
      <c r="A754" s="24"/>
    </row>
    <row r="755" spans="1:1" s="23" customFormat="1" ht="15" customHeight="1">
      <c r="A755" s="24"/>
    </row>
    <row r="756" spans="1:1" s="23" customFormat="1" ht="15" customHeight="1">
      <c r="A756" s="24"/>
    </row>
    <row r="757" spans="1:1" s="23" customFormat="1" ht="15" customHeight="1">
      <c r="A757" s="24"/>
    </row>
    <row r="758" spans="1:1" s="23" customFormat="1" ht="15" customHeight="1">
      <c r="A758" s="24"/>
    </row>
    <row r="759" spans="1:1" s="23" customFormat="1" ht="15" customHeight="1">
      <c r="A759" s="24"/>
    </row>
    <row r="760" spans="1:1" s="23" customFormat="1" ht="15" customHeight="1">
      <c r="A760" s="24"/>
    </row>
    <row r="761" spans="1:1" s="23" customFormat="1" ht="15" customHeight="1">
      <c r="A761" s="24"/>
    </row>
    <row r="762" spans="1:1" s="23" customFormat="1" ht="15" customHeight="1">
      <c r="A762" s="24"/>
    </row>
    <row r="763" spans="1:1" s="23" customFormat="1" ht="15" customHeight="1">
      <c r="A763" s="24"/>
    </row>
    <row r="764" spans="1:1" s="23" customFormat="1" ht="15" customHeight="1">
      <c r="A764" s="24"/>
    </row>
    <row r="765" spans="1:1" s="23" customFormat="1" ht="15" customHeight="1">
      <c r="A765" s="24"/>
    </row>
    <row r="766" spans="1:1" s="23" customFormat="1" ht="15" customHeight="1">
      <c r="A766" s="24"/>
    </row>
    <row r="767" spans="1:1" s="23" customFormat="1" ht="15" customHeight="1">
      <c r="A767" s="24"/>
    </row>
    <row r="768" spans="1:1" s="23" customFormat="1" ht="15" customHeight="1">
      <c r="A768" s="24"/>
    </row>
    <row r="769" spans="1:1" s="23" customFormat="1" ht="15" customHeight="1">
      <c r="A769" s="24"/>
    </row>
    <row r="770" spans="1:1" s="23" customFormat="1" ht="15" customHeight="1">
      <c r="A770" s="24"/>
    </row>
    <row r="771" spans="1:1" s="23" customFormat="1" ht="15" customHeight="1">
      <c r="A771" s="24"/>
    </row>
    <row r="772" spans="1:1" s="23" customFormat="1" ht="15" customHeight="1">
      <c r="A772" s="24"/>
    </row>
    <row r="773" spans="1:1" s="23" customFormat="1" ht="15" customHeight="1">
      <c r="A773" s="24"/>
    </row>
    <row r="774" spans="1:1" s="23" customFormat="1" ht="15" customHeight="1">
      <c r="A774" s="24"/>
    </row>
    <row r="775" spans="1:1" s="23" customFormat="1" ht="15" customHeight="1">
      <c r="A775" s="24"/>
    </row>
    <row r="776" spans="1:1" s="23" customFormat="1" ht="15" customHeight="1">
      <c r="A776" s="24"/>
    </row>
    <row r="777" spans="1:1" s="23" customFormat="1" ht="15" customHeight="1">
      <c r="A777" s="24"/>
    </row>
    <row r="778" spans="1:1" s="23" customFormat="1" ht="15" customHeight="1">
      <c r="A778" s="24"/>
    </row>
    <row r="779" spans="1:1" s="23" customFormat="1" ht="15" customHeight="1">
      <c r="A779" s="24"/>
    </row>
    <row r="780" spans="1:1" s="23" customFormat="1" ht="15" customHeight="1">
      <c r="A780" s="24"/>
    </row>
    <row r="781" spans="1:1" s="23" customFormat="1" ht="15" customHeight="1">
      <c r="A781" s="24"/>
    </row>
    <row r="782" spans="1:1" s="23" customFormat="1" ht="15" customHeight="1">
      <c r="A782" s="24"/>
    </row>
    <row r="783" spans="1:1" s="23" customFormat="1" ht="15" customHeight="1">
      <c r="A783" s="24"/>
    </row>
    <row r="784" spans="1:1" s="23" customFormat="1" ht="15" customHeight="1">
      <c r="A784" s="24"/>
    </row>
    <row r="785" spans="1:1" s="23" customFormat="1" ht="15" customHeight="1">
      <c r="A785" s="24"/>
    </row>
    <row r="786" spans="1:1" s="23" customFormat="1" ht="15" customHeight="1">
      <c r="A786" s="24"/>
    </row>
    <row r="787" spans="1:1" s="23" customFormat="1" ht="15" customHeight="1">
      <c r="A787" s="24"/>
    </row>
    <row r="788" spans="1:1" s="23" customFormat="1" ht="15" customHeight="1">
      <c r="A788" s="24"/>
    </row>
    <row r="789" spans="1:1" s="23" customFormat="1" ht="15" customHeight="1">
      <c r="A789" s="24"/>
    </row>
    <row r="790" spans="1:1" s="23" customFormat="1" ht="15" customHeight="1">
      <c r="A790" s="24"/>
    </row>
    <row r="791" spans="1:1" s="23" customFormat="1" ht="15" customHeight="1">
      <c r="A791" s="24"/>
    </row>
    <row r="792" spans="1:1" s="23" customFormat="1" ht="15" customHeight="1">
      <c r="A792" s="24"/>
    </row>
    <row r="793" spans="1:1" s="23" customFormat="1" ht="15" customHeight="1">
      <c r="A793" s="24"/>
    </row>
    <row r="794" spans="1:1" s="23" customFormat="1" ht="15" customHeight="1">
      <c r="A794" s="24"/>
    </row>
    <row r="795" spans="1:1" s="23" customFormat="1" ht="15" customHeight="1">
      <c r="A795" s="24"/>
    </row>
    <row r="796" spans="1:1" s="23" customFormat="1" ht="15" customHeight="1">
      <c r="A796" s="24"/>
    </row>
    <row r="797" spans="1:1" s="23" customFormat="1" ht="15" customHeight="1">
      <c r="A797" s="24"/>
    </row>
    <row r="798" spans="1:1" s="23" customFormat="1" ht="15" customHeight="1">
      <c r="A798" s="24"/>
    </row>
    <row r="799" spans="1:1" s="23" customFormat="1" ht="15" customHeight="1">
      <c r="A799" s="24"/>
    </row>
    <row r="800" spans="1:1" s="23" customFormat="1" ht="15" customHeight="1">
      <c r="A800" s="24"/>
    </row>
    <row r="801" spans="1:1" s="23" customFormat="1" ht="15" customHeight="1">
      <c r="A801" s="24"/>
    </row>
    <row r="802" spans="1:1" s="23" customFormat="1" ht="15" customHeight="1">
      <c r="A802" s="24"/>
    </row>
    <row r="803" spans="1:1" s="23" customFormat="1" ht="15" customHeight="1">
      <c r="A803" s="24"/>
    </row>
    <row r="804" spans="1:1" s="23" customFormat="1" ht="15" customHeight="1">
      <c r="A804" s="24"/>
    </row>
    <row r="805" spans="1:1" s="23" customFormat="1" ht="15" customHeight="1">
      <c r="A805" s="24"/>
    </row>
    <row r="806" spans="1:1" s="23" customFormat="1" ht="15" customHeight="1">
      <c r="A806" s="24"/>
    </row>
    <row r="807" spans="1:1" s="23" customFormat="1" ht="15" customHeight="1">
      <c r="A807" s="24"/>
    </row>
    <row r="808" spans="1:1" s="23" customFormat="1" ht="15" customHeight="1">
      <c r="A808" s="24"/>
    </row>
    <row r="809" spans="1:1" s="23" customFormat="1" ht="15" customHeight="1">
      <c r="A809" s="24"/>
    </row>
    <row r="810" spans="1:1" s="23" customFormat="1" ht="15" customHeight="1">
      <c r="A810" s="24"/>
    </row>
    <row r="811" spans="1:1" s="23" customFormat="1" ht="15" customHeight="1">
      <c r="A811" s="24"/>
    </row>
    <row r="812" spans="1:1" s="23" customFormat="1" ht="15" customHeight="1">
      <c r="A812" s="24"/>
    </row>
    <row r="813" spans="1:1" s="23" customFormat="1" ht="15" customHeight="1">
      <c r="A813" s="24"/>
    </row>
    <row r="814" spans="1:1" s="23" customFormat="1" ht="15" customHeight="1">
      <c r="A814" s="24"/>
    </row>
    <row r="815" spans="1:1" s="23" customFormat="1" ht="15" customHeight="1">
      <c r="A815" s="24"/>
    </row>
    <row r="816" spans="1:1" s="23" customFormat="1" ht="15" customHeight="1">
      <c r="A816" s="24"/>
    </row>
    <row r="817" spans="1:1" s="23" customFormat="1" ht="15" customHeight="1">
      <c r="A817" s="24"/>
    </row>
    <row r="818" spans="1:1" s="23" customFormat="1" ht="15" customHeight="1">
      <c r="A818" s="24"/>
    </row>
    <row r="819" spans="1:1" s="23" customFormat="1" ht="15" customHeight="1">
      <c r="A819" s="24"/>
    </row>
    <row r="820" spans="1:1" s="23" customFormat="1" ht="15" customHeight="1">
      <c r="A820" s="24"/>
    </row>
    <row r="821" spans="1:1" s="23" customFormat="1" ht="15" customHeight="1">
      <c r="A821" s="24"/>
    </row>
    <row r="822" spans="1:1" s="23" customFormat="1" ht="15" customHeight="1">
      <c r="A822" s="24"/>
    </row>
    <row r="823" spans="1:1" s="23" customFormat="1" ht="15" customHeight="1">
      <c r="A823" s="24"/>
    </row>
    <row r="824" spans="1:1" s="23" customFormat="1" ht="15" customHeight="1">
      <c r="A824" s="24"/>
    </row>
    <row r="825" spans="1:1" s="23" customFormat="1" ht="15" customHeight="1">
      <c r="A825" s="24"/>
    </row>
    <row r="826" spans="1:1" s="23" customFormat="1" ht="15" customHeight="1">
      <c r="A826" s="24"/>
    </row>
    <row r="827" spans="1:1" s="23" customFormat="1" ht="15" customHeight="1">
      <c r="A827" s="24"/>
    </row>
    <row r="828" spans="1:1" s="23" customFormat="1" ht="15" customHeight="1">
      <c r="A828" s="24"/>
    </row>
    <row r="829" spans="1:1" s="23" customFormat="1" ht="15" customHeight="1">
      <c r="A829" s="24"/>
    </row>
    <row r="830" spans="1:1" s="23" customFormat="1" ht="15" customHeight="1">
      <c r="A830" s="24"/>
    </row>
    <row r="831" spans="1:1" s="23" customFormat="1" ht="15" customHeight="1">
      <c r="A831" s="24"/>
    </row>
    <row r="832" spans="1:1" s="23" customFormat="1" ht="15" customHeight="1">
      <c r="A832" s="24"/>
    </row>
    <row r="833" spans="1:1" s="23" customFormat="1" ht="15" customHeight="1">
      <c r="A833" s="24"/>
    </row>
    <row r="834" spans="1:1" s="23" customFormat="1" ht="15" customHeight="1">
      <c r="A834" s="24"/>
    </row>
    <row r="835" spans="1:1" s="23" customFormat="1" ht="15" customHeight="1">
      <c r="A835" s="24"/>
    </row>
    <row r="836" spans="1:1" s="23" customFormat="1" ht="15" customHeight="1">
      <c r="A836" s="24"/>
    </row>
    <row r="837" spans="1:1" s="23" customFormat="1" ht="15" customHeight="1">
      <c r="A837" s="24"/>
    </row>
    <row r="838" spans="1:1" s="23" customFormat="1" ht="15" customHeight="1">
      <c r="A838" s="24"/>
    </row>
    <row r="839" spans="1:1" s="23" customFormat="1" ht="15" customHeight="1">
      <c r="A839" s="24"/>
    </row>
    <row r="840" spans="1:1" s="23" customFormat="1" ht="15" customHeight="1">
      <c r="A840" s="24"/>
    </row>
    <row r="841" spans="1:1" s="23" customFormat="1" ht="15" customHeight="1">
      <c r="A841" s="24"/>
    </row>
    <row r="842" spans="1:1" s="23" customFormat="1" ht="15" customHeight="1">
      <c r="A842" s="24"/>
    </row>
    <row r="843" spans="1:1" s="23" customFormat="1" ht="15" customHeight="1">
      <c r="A843" s="24"/>
    </row>
    <row r="844" spans="1:1" s="23" customFormat="1" ht="15" customHeight="1">
      <c r="A844" s="24"/>
    </row>
    <row r="845" spans="1:1" s="23" customFormat="1" ht="15" customHeight="1">
      <c r="A845" s="24"/>
    </row>
    <row r="846" spans="1:1" s="23" customFormat="1" ht="15" customHeight="1">
      <c r="A846" s="24"/>
    </row>
    <row r="847" spans="1:1" s="23" customFormat="1" ht="15" customHeight="1">
      <c r="A847" s="24"/>
    </row>
    <row r="848" spans="1:1" s="23" customFormat="1" ht="15" customHeight="1">
      <c r="A848" s="24"/>
    </row>
    <row r="849" spans="1:1" s="23" customFormat="1" ht="15" customHeight="1">
      <c r="A849" s="24"/>
    </row>
    <row r="850" spans="1:1" s="23" customFormat="1" ht="15" customHeight="1">
      <c r="A850" s="24"/>
    </row>
    <row r="851" spans="1:1" s="23" customFormat="1" ht="15" customHeight="1">
      <c r="A851" s="24"/>
    </row>
    <row r="852" spans="1:1" s="23" customFormat="1" ht="15" customHeight="1">
      <c r="A852" s="24"/>
    </row>
    <row r="853" spans="1:1" s="23" customFormat="1" ht="15" customHeight="1">
      <c r="A853" s="24"/>
    </row>
    <row r="854" spans="1:1" s="23" customFormat="1" ht="15" customHeight="1">
      <c r="A854" s="24"/>
    </row>
    <row r="855" spans="1:1" s="23" customFormat="1" ht="15" customHeight="1">
      <c r="A855" s="24"/>
    </row>
    <row r="856" spans="1:1" s="23" customFormat="1" ht="15" customHeight="1">
      <c r="A856" s="24"/>
    </row>
    <row r="857" spans="1:1" s="23" customFormat="1" ht="15" customHeight="1">
      <c r="A857" s="24"/>
    </row>
    <row r="858" spans="1:1" s="23" customFormat="1" ht="15" customHeight="1">
      <c r="A858" s="24"/>
    </row>
    <row r="859" spans="1:1" s="23" customFormat="1" ht="15" customHeight="1">
      <c r="A859" s="24"/>
    </row>
    <row r="860" spans="1:1" s="23" customFormat="1" ht="15" customHeight="1">
      <c r="A860" s="24"/>
    </row>
    <row r="861" spans="1:1" s="23" customFormat="1" ht="15" customHeight="1">
      <c r="A861" s="24"/>
    </row>
    <row r="862" spans="1:1" s="23" customFormat="1" ht="15" customHeight="1">
      <c r="A862" s="24"/>
    </row>
    <row r="863" spans="1:1" s="23" customFormat="1" ht="15" customHeight="1">
      <c r="A863" s="24"/>
    </row>
    <row r="864" spans="1:1" s="23" customFormat="1" ht="15" customHeight="1">
      <c r="A864" s="24"/>
    </row>
    <row r="865" spans="1:1" s="23" customFormat="1" ht="15" customHeight="1">
      <c r="A865" s="24"/>
    </row>
    <row r="866" spans="1:1" s="23" customFormat="1" ht="15" customHeight="1">
      <c r="A866" s="24"/>
    </row>
    <row r="867" spans="1:1" s="23" customFormat="1" ht="15" customHeight="1">
      <c r="A867" s="24"/>
    </row>
    <row r="868" spans="1:1" s="23" customFormat="1" ht="15" customHeight="1">
      <c r="A868" s="24"/>
    </row>
    <row r="869" spans="1:1" s="23" customFormat="1" ht="15" customHeight="1">
      <c r="A869" s="24"/>
    </row>
    <row r="870" spans="1:1" s="23" customFormat="1" ht="15" customHeight="1">
      <c r="A870" s="24"/>
    </row>
    <row r="871" spans="1:1" s="23" customFormat="1" ht="15" customHeight="1">
      <c r="A871" s="24"/>
    </row>
    <row r="872" spans="1:1" s="23" customFormat="1" ht="15" customHeight="1">
      <c r="A872" s="24"/>
    </row>
    <row r="873" spans="1:1" s="23" customFormat="1" ht="15" customHeight="1">
      <c r="A873" s="24"/>
    </row>
    <row r="874" spans="1:1" s="23" customFormat="1" ht="15" customHeight="1">
      <c r="A874" s="24"/>
    </row>
    <row r="875" spans="1:1" s="23" customFormat="1" ht="15" customHeight="1">
      <c r="A875" s="24"/>
    </row>
    <row r="876" spans="1:1" s="23" customFormat="1" ht="15" customHeight="1">
      <c r="A876" s="24"/>
    </row>
    <row r="877" spans="1:1" s="23" customFormat="1" ht="15" customHeight="1">
      <c r="A877" s="24"/>
    </row>
    <row r="878" spans="1:1" s="23" customFormat="1" ht="15" customHeight="1">
      <c r="A878" s="24"/>
    </row>
    <row r="879" spans="1:1" s="23" customFormat="1" ht="15" customHeight="1">
      <c r="A879" s="24"/>
    </row>
    <row r="880" spans="1:1" s="23" customFormat="1" ht="15" customHeight="1">
      <c r="A880" s="24"/>
    </row>
    <row r="881" spans="1:1" s="23" customFormat="1" ht="15" customHeight="1">
      <c r="A881" s="24"/>
    </row>
    <row r="882" spans="1:1" s="23" customFormat="1" ht="15" customHeight="1">
      <c r="A882" s="24"/>
    </row>
    <row r="883" spans="1:1" s="23" customFormat="1" ht="15" customHeight="1">
      <c r="A883" s="24"/>
    </row>
    <row r="884" spans="1:1" s="23" customFormat="1" ht="15" customHeight="1">
      <c r="A884" s="24"/>
    </row>
    <row r="885" spans="1:1" s="23" customFormat="1" ht="15" customHeight="1">
      <c r="A885" s="24"/>
    </row>
    <row r="886" spans="1:1" s="23" customFormat="1" ht="15" customHeight="1">
      <c r="A886" s="24"/>
    </row>
    <row r="887" spans="1:1" s="23" customFormat="1" ht="15" customHeight="1">
      <c r="A887" s="24"/>
    </row>
    <row r="888" spans="1:1" s="23" customFormat="1" ht="15" customHeight="1">
      <c r="A888" s="24"/>
    </row>
    <row r="889" spans="1:1" s="23" customFormat="1" ht="15" customHeight="1">
      <c r="A889" s="24"/>
    </row>
    <row r="890" spans="1:1" s="23" customFormat="1" ht="15" customHeight="1">
      <c r="A890" s="24"/>
    </row>
    <row r="891" spans="1:1" s="23" customFormat="1" ht="15" customHeight="1">
      <c r="A891" s="24"/>
    </row>
    <row r="892" spans="1:1" s="23" customFormat="1" ht="15" customHeight="1">
      <c r="A892" s="24"/>
    </row>
    <row r="893" spans="1:1" s="23" customFormat="1" ht="15" customHeight="1">
      <c r="A893" s="24"/>
    </row>
    <row r="894" spans="1:1" s="23" customFormat="1" ht="15" customHeight="1">
      <c r="A894" s="24"/>
    </row>
    <row r="895" spans="1:1" s="23" customFormat="1" ht="15" customHeight="1">
      <c r="A895" s="24"/>
    </row>
    <row r="896" spans="1:1" s="23" customFormat="1" ht="15" customHeight="1">
      <c r="A896" s="24"/>
    </row>
    <row r="897" spans="1:1" s="23" customFormat="1" ht="15" customHeight="1">
      <c r="A897" s="24"/>
    </row>
    <row r="898" spans="1:1" s="23" customFormat="1" ht="15" customHeight="1">
      <c r="A898" s="24"/>
    </row>
    <row r="899" spans="1:1" s="23" customFormat="1" ht="15" customHeight="1">
      <c r="A899" s="24"/>
    </row>
    <row r="900" spans="1:1" s="23" customFormat="1" ht="15" customHeight="1">
      <c r="A900" s="24"/>
    </row>
    <row r="901" spans="1:1" s="23" customFormat="1" ht="15" customHeight="1">
      <c r="A901" s="24"/>
    </row>
    <row r="902" spans="1:1" s="23" customFormat="1" ht="15" customHeight="1">
      <c r="A902" s="24"/>
    </row>
    <row r="903" spans="1:1" s="23" customFormat="1" ht="15" customHeight="1">
      <c r="A903" s="24"/>
    </row>
    <row r="904" spans="1:1" s="23" customFormat="1" ht="15" customHeight="1">
      <c r="A904" s="24"/>
    </row>
    <row r="905" spans="1:1" s="23" customFormat="1" ht="15" customHeight="1">
      <c r="A905" s="24"/>
    </row>
    <row r="906" spans="1:1" s="23" customFormat="1" ht="15" customHeight="1">
      <c r="A906" s="24"/>
    </row>
    <row r="907" spans="1:1" s="23" customFormat="1" ht="15" customHeight="1">
      <c r="A907" s="24"/>
    </row>
    <row r="908" spans="1:1" s="23" customFormat="1" ht="15" customHeight="1">
      <c r="A908" s="24"/>
    </row>
    <row r="909" spans="1:1" s="23" customFormat="1" ht="15" customHeight="1">
      <c r="A909" s="24"/>
    </row>
    <row r="910" spans="1:1" s="23" customFormat="1" ht="15" customHeight="1">
      <c r="A910" s="24"/>
    </row>
    <row r="911" spans="1:1" s="23" customFormat="1" ht="15" customHeight="1">
      <c r="A911" s="24"/>
    </row>
    <row r="912" spans="1:1" s="23" customFormat="1" ht="15" customHeight="1">
      <c r="A912" s="24"/>
    </row>
    <row r="913" spans="1:1" s="23" customFormat="1" ht="15" customHeight="1">
      <c r="A913" s="24"/>
    </row>
    <row r="914" spans="1:1" s="23" customFormat="1" ht="15" customHeight="1">
      <c r="A914" s="24"/>
    </row>
    <row r="915" spans="1:1" s="23" customFormat="1" ht="15" customHeight="1">
      <c r="A915" s="24"/>
    </row>
    <row r="916" spans="1:1" s="23" customFormat="1" ht="15" customHeight="1">
      <c r="A916" s="24"/>
    </row>
    <row r="917" spans="1:1" s="23" customFormat="1" ht="15" customHeight="1">
      <c r="A917" s="24"/>
    </row>
    <row r="918" spans="1:1" s="23" customFormat="1" ht="15" customHeight="1">
      <c r="A918" s="24"/>
    </row>
    <row r="919" spans="1:1" s="23" customFormat="1" ht="15" customHeight="1">
      <c r="A919" s="24"/>
    </row>
    <row r="920" spans="1:1" s="23" customFormat="1" ht="15" customHeight="1">
      <c r="A920" s="24"/>
    </row>
    <row r="921" spans="1:1" s="23" customFormat="1" ht="15" customHeight="1">
      <c r="A921" s="24"/>
    </row>
    <row r="922" spans="1:1" s="23" customFormat="1" ht="15" customHeight="1">
      <c r="A922" s="24"/>
    </row>
    <row r="923" spans="1:1" s="23" customFormat="1" ht="15" customHeight="1">
      <c r="A923" s="24"/>
    </row>
    <row r="924" spans="1:1" s="23" customFormat="1" ht="15" customHeight="1">
      <c r="A924" s="24"/>
    </row>
    <row r="925" spans="1:1" s="23" customFormat="1" ht="15" customHeight="1">
      <c r="A925" s="24"/>
    </row>
    <row r="926" spans="1:1" s="23" customFormat="1" ht="15" customHeight="1">
      <c r="A926" s="24"/>
    </row>
    <row r="927" spans="1:1" s="23" customFormat="1" ht="15" customHeight="1">
      <c r="A927" s="24"/>
    </row>
    <row r="928" spans="1:1" s="23" customFormat="1" ht="15" customHeight="1">
      <c r="A928" s="24"/>
    </row>
    <row r="929" spans="1:1" s="23" customFormat="1" ht="15" customHeight="1">
      <c r="A929" s="24"/>
    </row>
    <row r="930" spans="1:1" s="23" customFormat="1" ht="15" customHeight="1">
      <c r="A930" s="24"/>
    </row>
    <row r="931" spans="1:1" s="23" customFormat="1" ht="15" customHeight="1">
      <c r="A931" s="24"/>
    </row>
    <row r="932" spans="1:1" s="23" customFormat="1" ht="15" customHeight="1">
      <c r="A932" s="24"/>
    </row>
    <row r="933" spans="1:1" s="23" customFormat="1" ht="15" customHeight="1">
      <c r="A933" s="24"/>
    </row>
    <row r="934" spans="1:1" s="23" customFormat="1" ht="15" customHeight="1">
      <c r="A934" s="24"/>
    </row>
    <row r="935" spans="1:1" s="23" customFormat="1" ht="15" customHeight="1">
      <c r="A935" s="24"/>
    </row>
    <row r="936" spans="1:1" s="23" customFormat="1" ht="15" customHeight="1">
      <c r="A936" s="24"/>
    </row>
    <row r="937" spans="1:1" s="23" customFormat="1" ht="15" customHeight="1">
      <c r="A937" s="24"/>
    </row>
    <row r="938" spans="1:1" s="23" customFormat="1" ht="15" customHeight="1">
      <c r="A938" s="24"/>
    </row>
    <row r="939" spans="1:1" s="23" customFormat="1" ht="15" customHeight="1">
      <c r="A939" s="24"/>
    </row>
    <row r="940" spans="1:1" s="23" customFormat="1" ht="15" customHeight="1">
      <c r="A940" s="24"/>
    </row>
    <row r="941" spans="1:1" s="23" customFormat="1" ht="15" customHeight="1">
      <c r="A941" s="24"/>
    </row>
    <row r="942" spans="1:1" s="23" customFormat="1" ht="15" customHeight="1">
      <c r="A942" s="24"/>
    </row>
    <row r="943" spans="1:1" s="23" customFormat="1" ht="15" customHeight="1">
      <c r="A943" s="24"/>
    </row>
    <row r="944" spans="1:1" s="23" customFormat="1" ht="15" customHeight="1">
      <c r="A944" s="24"/>
    </row>
    <row r="945" spans="1:1" s="23" customFormat="1" ht="15" customHeight="1">
      <c r="A945" s="24"/>
    </row>
    <row r="946" spans="1:1" s="23" customFormat="1" ht="15" customHeight="1">
      <c r="A946" s="24"/>
    </row>
    <row r="947" spans="1:1" s="23" customFormat="1" ht="15" customHeight="1">
      <c r="A947" s="24"/>
    </row>
    <row r="948" spans="1:1" s="23" customFormat="1" ht="15" customHeight="1">
      <c r="A948" s="24"/>
    </row>
    <row r="949" spans="1:1" s="23" customFormat="1" ht="15" customHeight="1">
      <c r="A949" s="24"/>
    </row>
    <row r="950" spans="1:1" s="23" customFormat="1" ht="15" customHeight="1">
      <c r="A950" s="24"/>
    </row>
    <row r="951" spans="1:1" s="23" customFormat="1" ht="15" customHeight="1">
      <c r="A951" s="24"/>
    </row>
    <row r="952" spans="1:1" s="23" customFormat="1" ht="15" customHeight="1">
      <c r="A952" s="24"/>
    </row>
    <row r="953" spans="1:1" s="23" customFormat="1" ht="15" customHeight="1">
      <c r="A953" s="24"/>
    </row>
    <row r="954" spans="1:1" s="23" customFormat="1" ht="15" customHeight="1">
      <c r="A954" s="24"/>
    </row>
    <row r="955" spans="1:1" s="23" customFormat="1" ht="15" customHeight="1">
      <c r="A955" s="24"/>
    </row>
    <row r="956" spans="1:1" s="23" customFormat="1" ht="15" customHeight="1">
      <c r="A956" s="24"/>
    </row>
    <row r="957" spans="1:1" s="23" customFormat="1" ht="15" customHeight="1">
      <c r="A957" s="24"/>
    </row>
    <row r="958" spans="1:1" s="23" customFormat="1" ht="15" customHeight="1">
      <c r="A958" s="24"/>
    </row>
    <row r="959" spans="1:1" s="23" customFormat="1" ht="15" customHeight="1">
      <c r="A959" s="24"/>
    </row>
    <row r="960" spans="1:1" s="23" customFormat="1" ht="15" customHeight="1">
      <c r="A960" s="24"/>
    </row>
    <row r="961" spans="1:1" s="23" customFormat="1" ht="15" customHeight="1">
      <c r="A961" s="24"/>
    </row>
    <row r="962" spans="1:1" s="23" customFormat="1" ht="15" customHeight="1">
      <c r="A962" s="24"/>
    </row>
    <row r="963" spans="1:1" s="23" customFormat="1" ht="15" customHeight="1">
      <c r="A963" s="24"/>
    </row>
    <row r="964" spans="1:1" s="23" customFormat="1" ht="15" customHeight="1">
      <c r="A964" s="24"/>
    </row>
    <row r="965" spans="1:1" s="23" customFormat="1" ht="15" customHeight="1">
      <c r="A965" s="24"/>
    </row>
    <row r="966" spans="1:1" s="23" customFormat="1" ht="15" customHeight="1">
      <c r="A966" s="24"/>
    </row>
    <row r="967" spans="1:1" s="23" customFormat="1" ht="15" customHeight="1">
      <c r="A967" s="24"/>
    </row>
    <row r="968" spans="1:1" s="23" customFormat="1" ht="15" customHeight="1">
      <c r="A968" s="24"/>
    </row>
    <row r="969" spans="1:1" s="23" customFormat="1" ht="15" customHeight="1">
      <c r="A969" s="24"/>
    </row>
    <row r="970" spans="1:1" s="23" customFormat="1" ht="15" customHeight="1">
      <c r="A970" s="24"/>
    </row>
    <row r="971" spans="1:1" s="23" customFormat="1" ht="15" customHeight="1">
      <c r="A971" s="24"/>
    </row>
    <row r="972" spans="1:1" s="23" customFormat="1" ht="15" customHeight="1">
      <c r="A972" s="24"/>
    </row>
    <row r="973" spans="1:1" s="23" customFormat="1" ht="15" customHeight="1">
      <c r="A973" s="24"/>
    </row>
    <row r="974" spans="1:1" s="23" customFormat="1" ht="15" customHeight="1">
      <c r="A974" s="24"/>
    </row>
    <row r="975" spans="1:1" s="23" customFormat="1" ht="15" customHeight="1">
      <c r="A975" s="24"/>
    </row>
    <row r="976" spans="1:1" s="23" customFormat="1" ht="15" customHeight="1">
      <c r="A976" s="24"/>
    </row>
    <row r="977" spans="1:1" s="23" customFormat="1" ht="15" customHeight="1">
      <c r="A977" s="24"/>
    </row>
    <row r="978" spans="1:1" s="23" customFormat="1" ht="15" customHeight="1">
      <c r="A978" s="24"/>
    </row>
    <row r="979" spans="1:1" s="23" customFormat="1" ht="15" customHeight="1">
      <c r="A979" s="24"/>
    </row>
    <row r="980" spans="1:1" s="23" customFormat="1" ht="15" customHeight="1">
      <c r="A980" s="24"/>
    </row>
    <row r="981" spans="1:1" s="23" customFormat="1" ht="15" customHeight="1">
      <c r="A981" s="24"/>
    </row>
    <row r="982" spans="1:1" s="23" customFormat="1" ht="15" customHeight="1">
      <c r="A982" s="24"/>
    </row>
    <row r="983" spans="1:1" s="23" customFormat="1" ht="15" customHeight="1">
      <c r="A983" s="24"/>
    </row>
    <row r="984" spans="1:1" s="23" customFormat="1" ht="15" customHeight="1">
      <c r="A984" s="24"/>
    </row>
    <row r="985" spans="1:1" s="23" customFormat="1" ht="15" customHeight="1">
      <c r="A985" s="24"/>
    </row>
    <row r="986" spans="1:1" s="23" customFormat="1" ht="15" customHeight="1">
      <c r="A986" s="24"/>
    </row>
    <row r="987" spans="1:1" s="23" customFormat="1" ht="15" customHeight="1">
      <c r="A987" s="24"/>
    </row>
    <row r="988" spans="1:1" s="23" customFormat="1" ht="15" customHeight="1">
      <c r="A988" s="24"/>
    </row>
    <row r="989" spans="1:1" s="23" customFormat="1" ht="15" customHeight="1">
      <c r="A989" s="24"/>
    </row>
    <row r="990" spans="1:1" s="23" customFormat="1" ht="15" customHeight="1">
      <c r="A990" s="24"/>
    </row>
    <row r="991" spans="1:1" s="23" customFormat="1" ht="15" customHeight="1">
      <c r="A991" s="24"/>
    </row>
    <row r="992" spans="1:1" s="23" customFormat="1" ht="15" customHeight="1">
      <c r="A992" s="24"/>
    </row>
    <row r="993" spans="1:1" s="23" customFormat="1" ht="15" customHeight="1">
      <c r="A993" s="24"/>
    </row>
    <row r="994" spans="1:1" s="23" customFormat="1" ht="15" customHeight="1">
      <c r="A994" s="24"/>
    </row>
    <row r="995" spans="1:1" s="23" customFormat="1" ht="15" customHeight="1">
      <c r="A995" s="24"/>
    </row>
    <row r="996" spans="1:1" s="23" customFormat="1" ht="15" customHeight="1">
      <c r="A996" s="24"/>
    </row>
    <row r="997" spans="1:1" s="23" customFormat="1" ht="15" customHeight="1">
      <c r="A997" s="24"/>
    </row>
    <row r="998" spans="1:1" s="23" customFormat="1" ht="15" customHeight="1">
      <c r="A998" s="24"/>
    </row>
    <row r="999" spans="1:1" s="23" customFormat="1" ht="15" customHeight="1">
      <c r="A999" s="24"/>
    </row>
    <row r="1000" spans="1:1" s="23" customFormat="1" ht="15" customHeight="1">
      <c r="A1000" s="24"/>
    </row>
    <row r="1001" spans="1:1" s="23" customFormat="1" ht="15" customHeight="1">
      <c r="A1001" s="24"/>
    </row>
    <row r="1002" spans="1:1" s="23" customFormat="1" ht="15" customHeight="1">
      <c r="A1002" s="24"/>
    </row>
    <row r="1003" spans="1:1" s="23" customFormat="1" ht="15" customHeight="1">
      <c r="A1003" s="24"/>
    </row>
    <row r="1004" spans="1:1" s="23" customFormat="1" ht="15" customHeight="1">
      <c r="A1004" s="24"/>
    </row>
    <row r="1005" spans="1:1" s="23" customFormat="1" ht="15" customHeight="1">
      <c r="A1005" s="24"/>
    </row>
    <row r="1006" spans="1:1" s="23" customFormat="1" ht="15" customHeight="1">
      <c r="A1006" s="24"/>
    </row>
    <row r="1007" spans="1:1" s="23" customFormat="1" ht="15" customHeight="1">
      <c r="A1007" s="24"/>
    </row>
    <row r="1008" spans="1:1" s="23" customFormat="1" ht="15" customHeight="1">
      <c r="A1008" s="24"/>
    </row>
    <row r="1009" spans="1:1" s="23" customFormat="1" ht="15" customHeight="1">
      <c r="A1009" s="24"/>
    </row>
    <row r="1010" spans="1:1" s="23" customFormat="1" ht="15" customHeight="1">
      <c r="A1010" s="24"/>
    </row>
    <row r="1011" spans="1:1" s="23" customFormat="1" ht="15" customHeight="1">
      <c r="A1011" s="24"/>
    </row>
    <row r="1012" spans="1:1" s="23" customFormat="1" ht="15" customHeight="1">
      <c r="A1012" s="24"/>
    </row>
    <row r="1013" spans="1:1" s="23" customFormat="1" ht="15" customHeight="1">
      <c r="A1013" s="24"/>
    </row>
    <row r="1014" spans="1:1" s="23" customFormat="1" ht="15" customHeight="1">
      <c r="A1014" s="24"/>
    </row>
    <row r="1015" spans="1:1" s="23" customFormat="1" ht="15" customHeight="1">
      <c r="A1015" s="24"/>
    </row>
    <row r="1016" spans="1:1" s="23" customFormat="1" ht="15" customHeight="1">
      <c r="A1016" s="24"/>
    </row>
    <row r="1017" spans="1:1" s="23" customFormat="1" ht="15" customHeight="1">
      <c r="A1017" s="24"/>
    </row>
    <row r="1018" spans="1:1" s="23" customFormat="1" ht="15" customHeight="1">
      <c r="A1018" s="24"/>
    </row>
    <row r="1019" spans="1:1" s="23" customFormat="1" ht="15" customHeight="1">
      <c r="A1019" s="24"/>
    </row>
    <row r="1020" spans="1:1" s="23" customFormat="1" ht="15" customHeight="1">
      <c r="A1020" s="24"/>
    </row>
    <row r="1021" spans="1:1" s="23" customFormat="1" ht="15" customHeight="1">
      <c r="A1021" s="24"/>
    </row>
    <row r="1022" spans="1:1" s="23" customFormat="1" ht="15" customHeight="1">
      <c r="A1022" s="24"/>
    </row>
    <row r="1023" spans="1:1" s="23" customFormat="1" ht="15" customHeight="1">
      <c r="A1023" s="24"/>
    </row>
    <row r="1024" spans="1:1" s="23" customFormat="1" ht="15" customHeight="1">
      <c r="A1024" s="24"/>
    </row>
    <row r="1025" spans="1:1" s="23" customFormat="1" ht="15" customHeight="1">
      <c r="A1025" s="24"/>
    </row>
    <row r="1026" spans="1:1" s="23" customFormat="1" ht="15" customHeight="1">
      <c r="A1026" s="24"/>
    </row>
    <row r="1027" spans="1:1" s="23" customFormat="1" ht="15" customHeight="1">
      <c r="A1027" s="24"/>
    </row>
    <row r="1028" spans="1:1" s="23" customFormat="1" ht="15" customHeight="1">
      <c r="A1028" s="24"/>
    </row>
    <row r="1029" spans="1:1" s="23" customFormat="1" ht="15" customHeight="1">
      <c r="A1029" s="24"/>
    </row>
    <row r="1030" spans="1:1" s="23" customFormat="1" ht="15" customHeight="1">
      <c r="A1030" s="24"/>
    </row>
    <row r="1031" spans="1:1" s="23" customFormat="1" ht="15" customHeight="1">
      <c r="A1031" s="24"/>
    </row>
    <row r="1032" spans="1:1" s="23" customFormat="1" ht="15" customHeight="1">
      <c r="A1032" s="24"/>
    </row>
    <row r="1033" spans="1:1" s="23" customFormat="1" ht="15" customHeight="1">
      <c r="A1033" s="24"/>
    </row>
    <row r="1034" spans="1:1" s="23" customFormat="1" ht="15" customHeight="1">
      <c r="A1034" s="24"/>
    </row>
    <row r="1035" spans="1:1" s="23" customFormat="1" ht="15" customHeight="1">
      <c r="A1035" s="24"/>
    </row>
    <row r="1036" spans="1:1" s="23" customFormat="1" ht="15" customHeight="1">
      <c r="A1036" s="24"/>
    </row>
    <row r="1037" spans="1:1" s="23" customFormat="1" ht="15" customHeight="1">
      <c r="A1037" s="24"/>
    </row>
    <row r="1038" spans="1:1" s="23" customFormat="1" ht="15" customHeight="1">
      <c r="A1038" s="24"/>
    </row>
    <row r="1039" spans="1:1" s="23" customFormat="1" ht="15" customHeight="1">
      <c r="A1039" s="24"/>
    </row>
    <row r="1040" spans="1:1" s="23" customFormat="1" ht="15" customHeight="1">
      <c r="A1040" s="24"/>
    </row>
    <row r="1041" spans="1:1" s="23" customFormat="1" ht="15" customHeight="1">
      <c r="A1041" s="24"/>
    </row>
    <row r="1042" spans="1:1" s="23" customFormat="1" ht="15" customHeight="1">
      <c r="A1042" s="24"/>
    </row>
    <row r="1043" spans="1:1" s="23" customFormat="1" ht="15" customHeight="1">
      <c r="A1043" s="24"/>
    </row>
    <row r="1044" spans="1:1" s="23" customFormat="1" ht="15" customHeight="1">
      <c r="A1044" s="24"/>
    </row>
    <row r="1045" spans="1:1" s="23" customFormat="1" ht="15" customHeight="1">
      <c r="A1045" s="24"/>
    </row>
    <row r="1046" spans="1:1" s="23" customFormat="1" ht="15" customHeight="1">
      <c r="A1046" s="24"/>
    </row>
    <row r="1047" spans="1:1" s="23" customFormat="1" ht="15" customHeight="1">
      <c r="A1047" s="24"/>
    </row>
    <row r="1048" spans="1:1" s="23" customFormat="1" ht="15" customHeight="1">
      <c r="A1048" s="24"/>
    </row>
    <row r="1049" spans="1:1" s="23" customFormat="1" ht="15" customHeight="1">
      <c r="A1049" s="24"/>
    </row>
    <row r="1050" spans="1:1" s="23" customFormat="1" ht="15" customHeight="1">
      <c r="A1050" s="24"/>
    </row>
    <row r="1051" spans="1:1" s="23" customFormat="1" ht="15" customHeight="1">
      <c r="A1051" s="24"/>
    </row>
    <row r="1052" spans="1:1" s="23" customFormat="1" ht="15" customHeight="1">
      <c r="A1052" s="24"/>
    </row>
    <row r="1053" spans="1:1" s="23" customFormat="1" ht="15" customHeight="1">
      <c r="A1053" s="24"/>
    </row>
    <row r="1054" spans="1:1" s="23" customFormat="1" ht="15" customHeight="1">
      <c r="A1054" s="24"/>
    </row>
    <row r="1055" spans="1:1" s="23" customFormat="1" ht="15" customHeight="1">
      <c r="A1055" s="24"/>
    </row>
    <row r="1056" spans="1:1" s="23" customFormat="1" ht="15" customHeight="1">
      <c r="A1056" s="24"/>
    </row>
    <row r="1057" spans="1:1" s="23" customFormat="1" ht="15" customHeight="1">
      <c r="A1057" s="24"/>
    </row>
    <row r="1058" spans="1:1" s="23" customFormat="1" ht="15" customHeight="1">
      <c r="A1058" s="24"/>
    </row>
    <row r="1059" spans="1:1" s="23" customFormat="1" ht="15" customHeight="1">
      <c r="A1059" s="24"/>
    </row>
    <row r="1060" spans="1:1" s="23" customFormat="1" ht="15" customHeight="1">
      <c r="A1060" s="24"/>
    </row>
    <row r="1061" spans="1:1" s="23" customFormat="1" ht="15" customHeight="1">
      <c r="A1061" s="24"/>
    </row>
    <row r="1062" spans="1:1" s="23" customFormat="1" ht="15" customHeight="1">
      <c r="A1062" s="24"/>
    </row>
    <row r="1063" spans="1:1" s="23" customFormat="1" ht="15" customHeight="1">
      <c r="A1063" s="24"/>
    </row>
    <row r="1064" spans="1:1" s="23" customFormat="1" ht="15" customHeight="1">
      <c r="A1064" s="24"/>
    </row>
    <row r="1065" spans="1:1" s="23" customFormat="1" ht="15" customHeight="1">
      <c r="A1065" s="24"/>
    </row>
    <row r="1066" spans="1:1" s="23" customFormat="1" ht="15" customHeight="1">
      <c r="A1066" s="24"/>
    </row>
    <row r="1067" spans="1:1" s="23" customFormat="1" ht="15" customHeight="1">
      <c r="A1067" s="24"/>
    </row>
    <row r="1068" spans="1:1" s="23" customFormat="1" ht="15" customHeight="1">
      <c r="A1068" s="24"/>
    </row>
    <row r="1069" spans="1:1" s="23" customFormat="1" ht="15" customHeight="1">
      <c r="A1069" s="24"/>
    </row>
    <row r="1070" spans="1:1" s="23" customFormat="1" ht="15" customHeight="1">
      <c r="A1070" s="24"/>
    </row>
    <row r="1071" spans="1:1" s="23" customFormat="1" ht="15" customHeight="1">
      <c r="A1071" s="24"/>
    </row>
    <row r="1072" spans="1:1" s="23" customFormat="1" ht="15" customHeight="1">
      <c r="A1072" s="24"/>
    </row>
    <row r="1073" spans="1:1" s="23" customFormat="1" ht="15" customHeight="1">
      <c r="A1073" s="24"/>
    </row>
    <row r="1074" spans="1:1" s="23" customFormat="1" ht="15" customHeight="1">
      <c r="A1074" s="24"/>
    </row>
    <row r="1075" spans="1:1" s="23" customFormat="1" ht="15" customHeight="1">
      <c r="A1075" s="24"/>
    </row>
    <row r="1076" spans="1:1" s="23" customFormat="1" ht="15" customHeight="1">
      <c r="A1076" s="24"/>
    </row>
    <row r="1077" spans="1:1" s="23" customFormat="1" ht="15" customHeight="1">
      <c r="A1077" s="24"/>
    </row>
    <row r="1078" spans="1:1" s="23" customFormat="1" ht="15" customHeight="1">
      <c r="A1078" s="24"/>
    </row>
    <row r="1079" spans="1:1" s="23" customFormat="1" ht="15" customHeight="1">
      <c r="A1079" s="24"/>
    </row>
    <row r="1080" spans="1:1" s="23" customFormat="1" ht="15" customHeight="1">
      <c r="A1080" s="24"/>
    </row>
    <row r="1081" spans="1:1" s="23" customFormat="1" ht="15" customHeight="1">
      <c r="A1081" s="24"/>
    </row>
    <row r="1082" spans="1:1" s="23" customFormat="1" ht="15" customHeight="1">
      <c r="A1082" s="24"/>
    </row>
    <row r="1083" spans="1:1" s="23" customFormat="1" ht="15" customHeight="1">
      <c r="A1083" s="24"/>
    </row>
    <row r="1084" spans="1:1" s="23" customFormat="1" ht="15" customHeight="1">
      <c r="A1084" s="24"/>
    </row>
    <row r="1085" spans="1:1" s="23" customFormat="1" ht="15" customHeight="1">
      <c r="A1085" s="24"/>
    </row>
    <row r="1086" spans="1:1" s="23" customFormat="1" ht="15" customHeight="1">
      <c r="A1086" s="24"/>
    </row>
    <row r="1087" spans="1:1" s="23" customFormat="1" ht="15" customHeight="1">
      <c r="A1087" s="24"/>
    </row>
    <row r="1088" spans="1:1" s="23" customFormat="1" ht="15" customHeight="1">
      <c r="A1088" s="24"/>
    </row>
    <row r="1089" spans="1:1" s="23" customFormat="1" ht="15" customHeight="1">
      <c r="A1089" s="24"/>
    </row>
    <row r="1090" spans="1:1" s="23" customFormat="1" ht="15" customHeight="1">
      <c r="A1090" s="24"/>
    </row>
    <row r="1091" spans="1:1" s="23" customFormat="1" ht="15" customHeight="1">
      <c r="A1091" s="24"/>
    </row>
    <row r="1092" spans="1:1" s="23" customFormat="1" ht="15" customHeight="1">
      <c r="A1092" s="24"/>
    </row>
    <row r="1093" spans="1:1" s="23" customFormat="1" ht="15" customHeight="1">
      <c r="A1093" s="24"/>
    </row>
    <row r="1094" spans="1:1" s="23" customFormat="1" ht="15" customHeight="1">
      <c r="A1094" s="24"/>
    </row>
    <row r="1095" spans="1:1" s="23" customFormat="1" ht="15" customHeight="1">
      <c r="A1095" s="24"/>
    </row>
    <row r="1096" spans="1:1" s="23" customFormat="1" ht="15" customHeight="1">
      <c r="A1096" s="24"/>
    </row>
    <row r="1097" spans="1:1" s="23" customFormat="1" ht="15" customHeight="1">
      <c r="A1097" s="24"/>
    </row>
    <row r="1098" spans="1:1" s="23" customFormat="1" ht="15" customHeight="1">
      <c r="A1098" s="24"/>
    </row>
    <row r="1099" spans="1:1" s="23" customFormat="1" ht="15" customHeight="1">
      <c r="A1099" s="24"/>
    </row>
    <row r="1100" spans="1:1" s="23" customFormat="1" ht="15" customHeight="1">
      <c r="A1100" s="24"/>
    </row>
    <row r="1101" spans="1:1" s="23" customFormat="1" ht="15" customHeight="1">
      <c r="A1101" s="24"/>
    </row>
    <row r="1102" spans="1:1" s="23" customFormat="1" ht="15" customHeight="1">
      <c r="A1102" s="24"/>
    </row>
    <row r="1103" spans="1:1" s="23" customFormat="1" ht="15" customHeight="1">
      <c r="A1103" s="24"/>
    </row>
    <row r="1104" spans="1:1" s="23" customFormat="1" ht="15" customHeight="1">
      <c r="A1104" s="24"/>
    </row>
    <row r="1105" spans="1:1" s="23" customFormat="1" ht="15" customHeight="1">
      <c r="A1105" s="24"/>
    </row>
    <row r="1106" spans="1:1" s="23" customFormat="1" ht="15" customHeight="1">
      <c r="A1106" s="24"/>
    </row>
    <row r="1107" spans="1:1" s="23" customFormat="1" ht="15" customHeight="1">
      <c r="A1107" s="24"/>
    </row>
    <row r="1108" spans="1:1" s="23" customFormat="1" ht="15" customHeight="1">
      <c r="A1108" s="24"/>
    </row>
    <row r="1109" spans="1:1" s="23" customFormat="1" ht="15" customHeight="1">
      <c r="A1109" s="24"/>
    </row>
    <row r="1110" spans="1:1" s="23" customFormat="1" ht="15" customHeight="1">
      <c r="A1110" s="24"/>
    </row>
    <row r="1111" spans="1:1" s="23" customFormat="1" ht="15" customHeight="1">
      <c r="A1111" s="24"/>
    </row>
    <row r="1112" spans="1:1" s="23" customFormat="1" ht="15" customHeight="1">
      <c r="A1112" s="24"/>
    </row>
    <row r="1113" spans="1:1" s="23" customFormat="1" ht="15" customHeight="1">
      <c r="A1113" s="24"/>
    </row>
    <row r="1114" spans="1:1" s="23" customFormat="1" ht="15" customHeight="1">
      <c r="A1114" s="24"/>
    </row>
    <row r="1115" spans="1:1" s="23" customFormat="1" ht="15" customHeight="1">
      <c r="A1115" s="24"/>
    </row>
    <row r="1116" spans="1:1" s="23" customFormat="1" ht="15" customHeight="1">
      <c r="A1116" s="24"/>
    </row>
    <row r="1117" spans="1:1" s="23" customFormat="1" ht="15" customHeight="1">
      <c r="A1117" s="24"/>
    </row>
    <row r="1118" spans="1:1" s="23" customFormat="1" ht="15" customHeight="1">
      <c r="A1118" s="24"/>
    </row>
    <row r="1119" spans="1:1" s="23" customFormat="1" ht="15" customHeight="1">
      <c r="A1119" s="24"/>
    </row>
    <row r="1120" spans="1:1" s="23" customFormat="1" ht="15" customHeight="1">
      <c r="A1120" s="24"/>
    </row>
    <row r="1121" spans="1:1" s="23" customFormat="1" ht="15" customHeight="1">
      <c r="A1121" s="24"/>
    </row>
    <row r="1122" spans="1:1" s="23" customFormat="1" ht="15" customHeight="1">
      <c r="A1122" s="24"/>
    </row>
    <row r="1123" spans="1:1" s="23" customFormat="1" ht="15" customHeight="1">
      <c r="A1123" s="24"/>
    </row>
    <row r="1124" spans="1:1" s="23" customFormat="1" ht="15" customHeight="1">
      <c r="A1124" s="24"/>
    </row>
    <row r="1125" spans="1:1" s="23" customFormat="1" ht="15" customHeight="1">
      <c r="A1125" s="24"/>
    </row>
    <row r="1126" spans="1:1" s="23" customFormat="1" ht="15" customHeight="1">
      <c r="A1126" s="24"/>
    </row>
    <row r="1127" spans="1:1" s="23" customFormat="1" ht="15" customHeight="1">
      <c r="A1127" s="24"/>
    </row>
    <row r="1128" spans="1:1" s="23" customFormat="1" ht="15" customHeight="1">
      <c r="A1128" s="24"/>
    </row>
    <row r="1129" spans="1:1" s="23" customFormat="1" ht="15" customHeight="1">
      <c r="A1129" s="24"/>
    </row>
    <row r="1130" spans="1:1" s="23" customFormat="1" ht="15" customHeight="1">
      <c r="A1130" s="24"/>
    </row>
    <row r="1131" spans="1:1" s="23" customFormat="1" ht="15" customHeight="1">
      <c r="A1131" s="24"/>
    </row>
    <row r="1132" spans="1:1" s="23" customFormat="1" ht="15" customHeight="1">
      <c r="A1132" s="24"/>
    </row>
    <row r="1133" spans="1:1" s="23" customFormat="1" ht="15" customHeight="1">
      <c r="A1133" s="24"/>
    </row>
    <row r="1134" spans="1:1" s="23" customFormat="1" ht="15" customHeight="1">
      <c r="A1134" s="24"/>
    </row>
    <row r="1135" spans="1:1" s="23" customFormat="1" ht="15" customHeight="1">
      <c r="A1135" s="24"/>
    </row>
    <row r="1136" spans="1:1" s="23" customFormat="1" ht="15" customHeight="1">
      <c r="A1136" s="24"/>
    </row>
    <row r="1137" spans="1:1" s="23" customFormat="1" ht="15" customHeight="1">
      <c r="A1137" s="24"/>
    </row>
    <row r="1138" spans="1:1" s="23" customFormat="1" ht="15" customHeight="1">
      <c r="A1138" s="24"/>
    </row>
    <row r="1139" spans="1:1" s="23" customFormat="1" ht="15" customHeight="1">
      <c r="A1139" s="24"/>
    </row>
    <row r="1140" spans="1:1" s="23" customFormat="1" ht="15" customHeight="1">
      <c r="A1140" s="24"/>
    </row>
    <row r="1141" spans="1:1" s="23" customFormat="1" ht="15" customHeight="1">
      <c r="A1141" s="24"/>
    </row>
    <row r="1142" spans="1:1" s="23" customFormat="1" ht="15" customHeight="1">
      <c r="A1142" s="24"/>
    </row>
    <row r="1143" spans="1:1" s="23" customFormat="1" ht="15" customHeight="1">
      <c r="A1143" s="24"/>
    </row>
    <row r="1144" spans="1:1" s="23" customFormat="1" ht="15" customHeight="1">
      <c r="A1144" s="24"/>
    </row>
    <row r="1145" spans="1:1" s="23" customFormat="1" ht="15" customHeight="1">
      <c r="A1145" s="24"/>
    </row>
    <row r="1146" spans="1:1" s="23" customFormat="1" ht="15" customHeight="1">
      <c r="A1146" s="24"/>
    </row>
    <row r="1147" spans="1:1" s="23" customFormat="1" ht="15" customHeight="1">
      <c r="A1147" s="24"/>
    </row>
    <row r="1148" spans="1:1" s="23" customFormat="1" ht="15" customHeight="1">
      <c r="A1148" s="24"/>
    </row>
    <row r="1149" spans="1:1" s="23" customFormat="1" ht="15" customHeight="1">
      <c r="A1149" s="24"/>
    </row>
    <row r="1150" spans="1:1" s="23" customFormat="1" ht="15" customHeight="1">
      <c r="A1150" s="24"/>
    </row>
    <row r="1151" spans="1:1" s="23" customFormat="1" ht="15" customHeight="1">
      <c r="A1151" s="24"/>
    </row>
    <row r="1152" spans="1:1" s="23" customFormat="1" ht="15" customHeight="1">
      <c r="A1152" s="24"/>
    </row>
    <row r="1153" spans="1:1" s="23" customFormat="1" ht="15" customHeight="1">
      <c r="A1153" s="24"/>
    </row>
    <row r="1154" spans="1:1" s="23" customFormat="1" ht="15" customHeight="1">
      <c r="A1154" s="24"/>
    </row>
    <row r="1155" spans="1:1" s="23" customFormat="1" ht="15" customHeight="1">
      <c r="A1155" s="24"/>
    </row>
    <row r="1156" spans="1:1" s="23" customFormat="1" ht="15" customHeight="1">
      <c r="A1156" s="24"/>
    </row>
    <row r="1157" spans="1:1" s="23" customFormat="1" ht="15" customHeight="1">
      <c r="A1157" s="24"/>
    </row>
    <row r="1158" spans="1:1" s="23" customFormat="1" ht="15" customHeight="1">
      <c r="A1158" s="24"/>
    </row>
    <row r="1159" spans="1:1" s="23" customFormat="1" ht="15" customHeight="1">
      <c r="A1159" s="24"/>
    </row>
    <row r="1160" spans="1:1" s="23" customFormat="1" ht="15" customHeight="1">
      <c r="A1160" s="24"/>
    </row>
    <row r="1161" spans="1:1" s="23" customFormat="1" ht="15" customHeight="1">
      <c r="A1161" s="24"/>
    </row>
    <row r="1162" spans="1:1" s="23" customFormat="1" ht="15" customHeight="1">
      <c r="A1162" s="24"/>
    </row>
    <row r="1163" spans="1:1" s="23" customFormat="1" ht="15" customHeight="1">
      <c r="A1163" s="24"/>
    </row>
    <row r="1164" spans="1:1" s="23" customFormat="1" ht="15" customHeight="1">
      <c r="A1164" s="24"/>
    </row>
    <row r="1165" spans="1:1" s="23" customFormat="1" ht="15" customHeight="1">
      <c r="A1165" s="24"/>
    </row>
    <row r="1166" spans="1:1" s="23" customFormat="1" ht="15" customHeight="1">
      <c r="A1166" s="24"/>
    </row>
    <row r="1167" spans="1:1" s="23" customFormat="1" ht="15" customHeight="1">
      <c r="A1167" s="24"/>
    </row>
    <row r="1168" spans="1:1" s="23" customFormat="1" ht="15" customHeight="1">
      <c r="A1168" s="24"/>
    </row>
    <row r="1169" spans="1:1" s="23" customFormat="1" ht="15" customHeight="1">
      <c r="A1169" s="24"/>
    </row>
    <row r="1170" spans="1:1" s="23" customFormat="1" ht="15" customHeight="1">
      <c r="A1170" s="24"/>
    </row>
    <row r="1171" spans="1:1" s="23" customFormat="1" ht="15" customHeight="1">
      <c r="A1171" s="24"/>
    </row>
    <row r="1172" spans="1:1" s="23" customFormat="1" ht="15" customHeight="1">
      <c r="A1172" s="24"/>
    </row>
    <row r="1173" spans="1:1" s="23" customFormat="1" ht="15" customHeight="1">
      <c r="A1173" s="24"/>
    </row>
    <row r="1174" spans="1:1" s="23" customFormat="1" ht="15" customHeight="1">
      <c r="A1174" s="24"/>
    </row>
    <row r="1175" spans="1:1" s="23" customFormat="1" ht="15" customHeight="1">
      <c r="A1175" s="24"/>
    </row>
    <row r="1176" spans="1:1" s="23" customFormat="1" ht="15" customHeight="1">
      <c r="A1176" s="24"/>
    </row>
    <row r="1177" spans="1:1" s="23" customFormat="1" ht="15" customHeight="1">
      <c r="A1177" s="24"/>
    </row>
    <row r="1178" spans="1:1" s="23" customFormat="1" ht="15" customHeight="1">
      <c r="A1178" s="24"/>
    </row>
    <row r="1179" spans="1:1" s="23" customFormat="1" ht="15" customHeight="1">
      <c r="A1179" s="24"/>
    </row>
    <row r="1180" spans="1:1" s="23" customFormat="1" ht="15" customHeight="1">
      <c r="A1180" s="24"/>
    </row>
    <row r="1181" spans="1:1" s="23" customFormat="1" ht="15" customHeight="1">
      <c r="A1181" s="24"/>
    </row>
    <row r="1182" spans="1:1" s="23" customFormat="1" ht="15" customHeight="1">
      <c r="A1182" s="24"/>
    </row>
    <row r="1183" spans="1:1" s="23" customFormat="1" ht="15" customHeight="1">
      <c r="A1183" s="24"/>
    </row>
    <row r="1184" spans="1:1" s="23" customFormat="1" ht="15" customHeight="1">
      <c r="A1184" s="24"/>
    </row>
    <row r="1185" spans="1:1" s="23" customFormat="1" ht="15" customHeight="1">
      <c r="A1185" s="24"/>
    </row>
    <row r="1186" spans="1:1" s="23" customFormat="1" ht="15" customHeight="1">
      <c r="A1186" s="24"/>
    </row>
    <row r="1187" spans="1:1" s="23" customFormat="1" ht="15" customHeight="1">
      <c r="A1187" s="24"/>
    </row>
    <row r="1188" spans="1:1" s="23" customFormat="1" ht="15" customHeight="1">
      <c r="A1188" s="24"/>
    </row>
    <row r="1189" spans="1:1" s="23" customFormat="1" ht="15" customHeight="1">
      <c r="A1189" s="24"/>
    </row>
    <row r="1190" spans="1:1" s="23" customFormat="1" ht="15" customHeight="1">
      <c r="A1190" s="24"/>
    </row>
    <row r="1191" spans="1:1" s="23" customFormat="1" ht="15" customHeight="1">
      <c r="A1191" s="24"/>
    </row>
    <row r="1192" spans="1:1" s="23" customFormat="1" ht="15" customHeight="1">
      <c r="A1192" s="24"/>
    </row>
    <row r="1193" spans="1:1" s="23" customFormat="1" ht="15" customHeight="1">
      <c r="A1193" s="24"/>
    </row>
    <row r="1194" spans="1:1" s="23" customFormat="1" ht="15" customHeight="1">
      <c r="A1194" s="24"/>
    </row>
    <row r="1195" spans="1:1" s="23" customFormat="1" ht="15" customHeight="1">
      <c r="A1195" s="24"/>
    </row>
    <row r="1196" spans="1:1" s="23" customFormat="1" ht="15" customHeight="1">
      <c r="A1196" s="24"/>
    </row>
    <row r="1197" spans="1:1" s="23" customFormat="1" ht="15" customHeight="1">
      <c r="A1197" s="24"/>
    </row>
    <row r="1198" spans="1:1" s="23" customFormat="1" ht="15" customHeight="1">
      <c r="A1198" s="24"/>
    </row>
    <row r="1199" spans="1:1" s="23" customFormat="1" ht="15" customHeight="1">
      <c r="A1199" s="24"/>
    </row>
    <row r="1200" spans="1:1" s="23" customFormat="1" ht="15" customHeight="1">
      <c r="A1200" s="24"/>
    </row>
    <row r="1201" spans="1:1" s="23" customFormat="1" ht="15" customHeight="1">
      <c r="A1201" s="24"/>
    </row>
    <row r="1202" spans="1:1" s="23" customFormat="1" ht="15" customHeight="1">
      <c r="A1202" s="24"/>
    </row>
    <row r="1203" spans="1:1" s="23" customFormat="1" ht="15" customHeight="1">
      <c r="A1203" s="24"/>
    </row>
    <row r="1204" spans="1:1" s="23" customFormat="1" ht="15" customHeight="1">
      <c r="A1204" s="24"/>
    </row>
    <row r="1205" spans="1:1" s="23" customFormat="1" ht="15" customHeight="1">
      <c r="A1205" s="24"/>
    </row>
    <row r="1206" spans="1:1" s="23" customFormat="1" ht="15" customHeight="1">
      <c r="A1206" s="24"/>
    </row>
    <row r="1207" spans="1:1" s="23" customFormat="1" ht="15" customHeight="1">
      <c r="A1207" s="24"/>
    </row>
    <row r="1208" spans="1:1" s="23" customFormat="1" ht="15" customHeight="1">
      <c r="A1208" s="24"/>
    </row>
    <row r="1209" spans="1:1" s="23" customFormat="1" ht="15" customHeight="1">
      <c r="A1209" s="24"/>
    </row>
    <row r="1210" spans="1:1" s="23" customFormat="1" ht="15" customHeight="1">
      <c r="A1210" s="24"/>
    </row>
    <row r="1211" spans="1:1" s="23" customFormat="1" ht="15" customHeight="1">
      <c r="A1211" s="24"/>
    </row>
    <row r="1212" spans="1:1" s="23" customFormat="1" ht="15" customHeight="1">
      <c r="A1212" s="24"/>
    </row>
    <row r="1213" spans="1:1" s="23" customFormat="1" ht="15" customHeight="1">
      <c r="A1213" s="24"/>
    </row>
    <row r="1214" spans="1:1" s="23" customFormat="1" ht="15" customHeight="1">
      <c r="A1214" s="24"/>
    </row>
    <row r="1215" spans="1:1" s="23" customFormat="1" ht="15" customHeight="1">
      <c r="A1215" s="24"/>
    </row>
    <row r="1216" spans="1:1" s="23" customFormat="1" ht="15" customHeight="1">
      <c r="A1216" s="24"/>
    </row>
    <row r="1217" spans="1:1" s="23" customFormat="1" ht="15" customHeight="1">
      <c r="A1217" s="24"/>
    </row>
    <row r="1218" spans="1:1" s="23" customFormat="1" ht="15" customHeight="1">
      <c r="A1218" s="24"/>
    </row>
    <row r="1219" spans="1:1" s="23" customFormat="1" ht="15" customHeight="1">
      <c r="A1219" s="24"/>
    </row>
    <row r="1220" spans="1:1" s="23" customFormat="1" ht="15" customHeight="1">
      <c r="A1220" s="24"/>
    </row>
    <row r="1221" spans="1:1" s="23" customFormat="1" ht="15" customHeight="1">
      <c r="A1221" s="24"/>
    </row>
    <row r="1222" spans="1:1" s="23" customFormat="1" ht="15" customHeight="1">
      <c r="A1222" s="24"/>
    </row>
    <row r="1223" spans="1:1" s="23" customFormat="1" ht="15" customHeight="1">
      <c r="A1223" s="24"/>
    </row>
    <row r="1224" spans="1:1" s="23" customFormat="1" ht="15" customHeight="1">
      <c r="A1224" s="24"/>
    </row>
    <row r="1225" spans="1:1" s="23" customFormat="1" ht="15" customHeight="1">
      <c r="A1225" s="24"/>
    </row>
    <row r="1226" spans="1:1" s="23" customFormat="1" ht="15" customHeight="1">
      <c r="A1226" s="24"/>
    </row>
    <row r="1227" spans="1:1" s="23" customFormat="1" ht="15" customHeight="1">
      <c r="A1227" s="24"/>
    </row>
    <row r="1228" spans="1:1" s="23" customFormat="1" ht="15" customHeight="1">
      <c r="A1228" s="24"/>
    </row>
    <row r="1229" spans="1:1" s="23" customFormat="1" ht="15" customHeight="1">
      <c r="A1229" s="24"/>
    </row>
    <row r="1230" spans="1:1" s="23" customFormat="1" ht="15" customHeight="1">
      <c r="A1230" s="24"/>
    </row>
    <row r="1231" spans="1:1" s="23" customFormat="1" ht="15" customHeight="1">
      <c r="A1231" s="24"/>
    </row>
    <row r="1232" spans="1:1" s="23" customFormat="1" ht="15" customHeight="1">
      <c r="A1232" s="24"/>
    </row>
    <row r="1233" spans="1:1" s="23" customFormat="1" ht="15" customHeight="1">
      <c r="A1233" s="24"/>
    </row>
    <row r="1234" spans="1:1" s="23" customFormat="1" ht="15" customHeight="1">
      <c r="A1234" s="24"/>
    </row>
    <row r="1235" spans="1:1" s="23" customFormat="1" ht="15" customHeight="1">
      <c r="A1235" s="24"/>
    </row>
    <row r="1236" spans="1:1" s="23" customFormat="1" ht="15" customHeight="1">
      <c r="A1236" s="24"/>
    </row>
    <row r="1237" spans="1:1" s="23" customFormat="1" ht="15" customHeight="1">
      <c r="A1237" s="24"/>
    </row>
    <row r="1238" spans="1:1" s="23" customFormat="1" ht="15" customHeight="1">
      <c r="A1238" s="24"/>
    </row>
    <row r="1239" spans="1:1" s="23" customFormat="1" ht="15" customHeight="1">
      <c r="A1239" s="24"/>
    </row>
    <row r="1240" spans="1:1" s="23" customFormat="1" ht="15" customHeight="1">
      <c r="A1240" s="24"/>
    </row>
    <row r="1241" spans="1:1" s="23" customFormat="1" ht="15" customHeight="1">
      <c r="A1241" s="24"/>
    </row>
    <row r="1242" spans="1:1" s="23" customFormat="1" ht="15" customHeight="1">
      <c r="A1242" s="24"/>
    </row>
    <row r="1243" spans="1:1" s="23" customFormat="1" ht="15" customHeight="1">
      <c r="A1243" s="24"/>
    </row>
    <row r="1244" spans="1:1" s="23" customFormat="1" ht="15" customHeight="1">
      <c r="A1244" s="24"/>
    </row>
    <row r="1245" spans="1:1" s="23" customFormat="1" ht="15" customHeight="1">
      <c r="A1245" s="24"/>
    </row>
    <row r="1246" spans="1:1" s="23" customFormat="1" ht="15" customHeight="1">
      <c r="A1246" s="24"/>
    </row>
    <row r="1247" spans="1:1" s="23" customFormat="1" ht="15" customHeight="1">
      <c r="A1247" s="24"/>
    </row>
    <row r="1248" spans="1:1" s="23" customFormat="1" ht="15" customHeight="1">
      <c r="A1248" s="24"/>
    </row>
    <row r="1249" spans="1:1" s="23" customFormat="1" ht="15" customHeight="1">
      <c r="A1249" s="24"/>
    </row>
    <row r="1250" spans="1:1" s="23" customFormat="1" ht="15" customHeight="1">
      <c r="A1250" s="24"/>
    </row>
    <row r="1251" spans="1:1" s="23" customFormat="1" ht="15" customHeight="1">
      <c r="A1251" s="24"/>
    </row>
    <row r="1252" spans="1:1" s="23" customFormat="1" ht="15" customHeight="1">
      <c r="A1252" s="24"/>
    </row>
    <row r="1253" spans="1:1" s="23" customFormat="1" ht="15" customHeight="1">
      <c r="A1253" s="24"/>
    </row>
    <row r="1254" spans="1:1" s="23" customFormat="1" ht="15" customHeight="1">
      <c r="A1254" s="24"/>
    </row>
    <row r="1255" spans="1:1" s="23" customFormat="1" ht="15" customHeight="1">
      <c r="A1255" s="24"/>
    </row>
    <row r="1256" spans="1:1" s="23" customFormat="1" ht="15" customHeight="1">
      <c r="A1256" s="24"/>
    </row>
    <row r="1257" spans="1:1" s="23" customFormat="1" ht="15" customHeight="1">
      <c r="A1257" s="24"/>
    </row>
    <row r="1258" spans="1:1" s="23" customFormat="1" ht="15" customHeight="1">
      <c r="A1258" s="24"/>
    </row>
    <row r="1259" spans="1:1" s="23" customFormat="1" ht="15" customHeight="1">
      <c r="A1259" s="24"/>
    </row>
    <row r="1260" spans="1:1" s="23" customFormat="1" ht="15" customHeight="1">
      <c r="A1260" s="24"/>
    </row>
    <row r="1261" spans="1:1" s="23" customFormat="1" ht="15" customHeight="1">
      <c r="A1261" s="24"/>
    </row>
    <row r="1262" spans="1:1" s="23" customFormat="1" ht="15" customHeight="1">
      <c r="A1262" s="24"/>
    </row>
    <row r="1263" spans="1:1" s="23" customFormat="1" ht="15" customHeight="1">
      <c r="A1263" s="24"/>
    </row>
    <row r="1264" spans="1:1" s="23" customFormat="1" ht="15" customHeight="1">
      <c r="A1264" s="24"/>
    </row>
    <row r="1265" spans="1:1" s="23" customFormat="1" ht="15" customHeight="1">
      <c r="A1265" s="24"/>
    </row>
    <row r="1266" spans="1:1" s="23" customFormat="1" ht="15" customHeight="1">
      <c r="A1266" s="24"/>
    </row>
    <row r="1267" spans="1:1" s="23" customFormat="1" ht="15" customHeight="1">
      <c r="A1267" s="24"/>
    </row>
    <row r="1268" spans="1:1" s="23" customFormat="1" ht="15" customHeight="1">
      <c r="A1268" s="24"/>
    </row>
    <row r="1269" spans="1:1" s="23" customFormat="1" ht="15" customHeight="1">
      <c r="A1269" s="24"/>
    </row>
    <row r="1270" spans="1:1" s="23" customFormat="1" ht="15" customHeight="1">
      <c r="A1270" s="24"/>
    </row>
    <row r="1271" spans="1:1" s="23" customFormat="1" ht="15" customHeight="1">
      <c r="A1271" s="24"/>
    </row>
    <row r="1272" spans="1:1" s="23" customFormat="1" ht="15" customHeight="1">
      <c r="A1272" s="24"/>
    </row>
    <row r="1273" spans="1:1" s="23" customFormat="1" ht="15" customHeight="1">
      <c r="A1273" s="24"/>
    </row>
    <row r="1274" spans="1:1" s="23" customFormat="1" ht="15" customHeight="1">
      <c r="A1274" s="24"/>
    </row>
    <row r="1275" spans="1:1" s="23" customFormat="1" ht="15" customHeight="1">
      <c r="A1275" s="24"/>
    </row>
    <row r="1276" spans="1:1" s="23" customFormat="1" ht="15" customHeight="1">
      <c r="A1276" s="24"/>
    </row>
    <row r="1277" spans="1:1" s="23" customFormat="1" ht="15" customHeight="1">
      <c r="A1277" s="24"/>
    </row>
    <row r="1278" spans="1:1" s="23" customFormat="1" ht="15" customHeight="1">
      <c r="A1278" s="24"/>
    </row>
    <row r="1279" spans="1:1" s="23" customFormat="1" ht="15" customHeight="1">
      <c r="A1279" s="24"/>
    </row>
    <row r="1280" spans="1:1" s="23" customFormat="1" ht="15" customHeight="1">
      <c r="A1280" s="24"/>
    </row>
    <row r="1281" spans="1:1" s="23" customFormat="1" ht="15" customHeight="1">
      <c r="A1281" s="24"/>
    </row>
    <row r="1282" spans="1:1" s="23" customFormat="1" ht="15" customHeight="1">
      <c r="A1282" s="24"/>
    </row>
    <row r="1283" spans="1:1" s="23" customFormat="1" ht="15" customHeight="1">
      <c r="A1283" s="24"/>
    </row>
    <row r="1284" spans="1:1" s="23" customFormat="1" ht="15" customHeight="1">
      <c r="A1284" s="24"/>
    </row>
    <row r="1285" spans="1:1" s="23" customFormat="1" ht="15" customHeight="1">
      <c r="A1285" s="24"/>
    </row>
    <row r="1286" spans="1:1" s="23" customFormat="1" ht="15" customHeight="1">
      <c r="A1286" s="24"/>
    </row>
    <row r="1287" spans="1:1" s="23" customFormat="1" ht="15" customHeight="1">
      <c r="A1287" s="24"/>
    </row>
    <row r="1288" spans="1:1" s="23" customFormat="1" ht="15" customHeight="1">
      <c r="A1288" s="24"/>
    </row>
    <row r="1289" spans="1:1" s="23" customFormat="1" ht="15" customHeight="1">
      <c r="A1289" s="24"/>
    </row>
    <row r="1290" spans="1:1" s="23" customFormat="1" ht="15" customHeight="1">
      <c r="A1290" s="24"/>
    </row>
    <row r="1291" spans="1:1" s="23" customFormat="1" ht="15" customHeight="1">
      <c r="A1291" s="24"/>
    </row>
    <row r="1292" spans="1:1" s="23" customFormat="1" ht="15" customHeight="1">
      <c r="A1292" s="24"/>
    </row>
    <row r="1293" spans="1:1" s="23" customFormat="1" ht="15" customHeight="1">
      <c r="A1293" s="24"/>
    </row>
    <row r="1294" spans="1:1" s="23" customFormat="1" ht="15" customHeight="1">
      <c r="A1294" s="24"/>
    </row>
    <row r="1295" spans="1:1" s="23" customFormat="1" ht="15" customHeight="1">
      <c r="A1295" s="24"/>
    </row>
    <row r="1296" spans="1:1" s="23" customFormat="1" ht="15" customHeight="1">
      <c r="A1296" s="24"/>
    </row>
    <row r="1297" spans="1:1" s="23" customFormat="1" ht="15" customHeight="1">
      <c r="A1297" s="24"/>
    </row>
    <row r="1298" spans="1:1" s="23" customFormat="1" ht="15" customHeight="1">
      <c r="A1298" s="24"/>
    </row>
    <row r="1299" spans="1:1" s="23" customFormat="1" ht="15" customHeight="1">
      <c r="A1299" s="24"/>
    </row>
    <row r="1300" spans="1:1" s="23" customFormat="1" ht="15" customHeight="1">
      <c r="A1300" s="24"/>
    </row>
    <row r="1301" spans="1:1" s="23" customFormat="1" ht="15" customHeight="1">
      <c r="A1301" s="24"/>
    </row>
    <row r="1302" spans="1:1" s="23" customFormat="1" ht="15" customHeight="1">
      <c r="A1302" s="24"/>
    </row>
    <row r="1303" spans="1:1" s="23" customFormat="1" ht="15" customHeight="1">
      <c r="A1303" s="24"/>
    </row>
    <row r="1304" spans="1:1" s="23" customFormat="1" ht="15" customHeight="1">
      <c r="A1304" s="24"/>
    </row>
    <row r="1305" spans="1:1" s="23" customFormat="1" ht="15" customHeight="1">
      <c r="A1305" s="24"/>
    </row>
    <row r="1306" spans="1:1" s="23" customFormat="1" ht="15" customHeight="1">
      <c r="A1306" s="24"/>
    </row>
    <row r="1307" spans="1:1" s="23" customFormat="1" ht="15" customHeight="1">
      <c r="A1307" s="24"/>
    </row>
    <row r="1308" spans="1:1" s="23" customFormat="1" ht="15" customHeight="1">
      <c r="A1308" s="24"/>
    </row>
    <row r="1309" spans="1:1" s="23" customFormat="1" ht="15" customHeight="1">
      <c r="A1309" s="24"/>
    </row>
    <row r="1310" spans="1:1" s="23" customFormat="1" ht="15" customHeight="1">
      <c r="A1310" s="24"/>
    </row>
    <row r="1311" spans="1:1" s="23" customFormat="1" ht="15" customHeight="1">
      <c r="A1311" s="24"/>
    </row>
    <row r="1312" spans="1:1" s="23" customFormat="1" ht="15" customHeight="1">
      <c r="A1312" s="24"/>
    </row>
    <row r="1313" spans="1:1" s="23" customFormat="1" ht="15" customHeight="1">
      <c r="A1313" s="24"/>
    </row>
    <row r="1314" spans="1:1" s="23" customFormat="1" ht="15" customHeight="1">
      <c r="A1314" s="24"/>
    </row>
    <row r="1315" spans="1:1" s="23" customFormat="1" ht="15" customHeight="1">
      <c r="A1315" s="24"/>
    </row>
    <row r="1316" spans="1:1" s="23" customFormat="1" ht="15" customHeight="1">
      <c r="A1316" s="24"/>
    </row>
    <row r="1317" spans="1:1" s="23" customFormat="1" ht="15" customHeight="1">
      <c r="A1317" s="24"/>
    </row>
    <row r="1318" spans="1:1" s="23" customFormat="1" ht="15" customHeight="1">
      <c r="A1318" s="24"/>
    </row>
    <row r="1319" spans="1:1" s="23" customFormat="1" ht="15" customHeight="1">
      <c r="A1319" s="24"/>
    </row>
    <row r="1320" spans="1:1" s="23" customFormat="1" ht="15" customHeight="1">
      <c r="A1320" s="24"/>
    </row>
    <row r="1321" spans="1:1" s="23" customFormat="1" ht="15" customHeight="1">
      <c r="A1321" s="24"/>
    </row>
    <row r="1322" spans="1:1" s="23" customFormat="1" ht="15" customHeight="1">
      <c r="A1322" s="24"/>
    </row>
    <row r="1323" spans="1:1" s="23" customFormat="1" ht="15" customHeight="1">
      <c r="A1323" s="24"/>
    </row>
    <row r="1324" spans="1:1" s="23" customFormat="1" ht="15" customHeight="1">
      <c r="A1324" s="24"/>
    </row>
    <row r="1325" spans="1:1" s="23" customFormat="1" ht="15" customHeight="1">
      <c r="A1325" s="24"/>
    </row>
    <row r="1326" spans="1:1" s="23" customFormat="1" ht="15" customHeight="1">
      <c r="A1326" s="24"/>
    </row>
    <row r="1327" spans="1:1" s="23" customFormat="1" ht="15" customHeight="1">
      <c r="A1327" s="24"/>
    </row>
    <row r="1328" spans="1:1" s="23" customFormat="1" ht="15" customHeight="1">
      <c r="A1328" s="24"/>
    </row>
    <row r="1329" spans="1:1" s="23" customFormat="1" ht="15" customHeight="1">
      <c r="A1329" s="24"/>
    </row>
    <row r="1330" spans="1:1" s="23" customFormat="1" ht="15" customHeight="1">
      <c r="A1330" s="24"/>
    </row>
    <row r="1331" spans="1:1" s="23" customFormat="1" ht="15" customHeight="1">
      <c r="A1331" s="24"/>
    </row>
    <row r="1332" spans="1:1" s="23" customFormat="1" ht="15" customHeight="1">
      <c r="A1332" s="24"/>
    </row>
    <row r="1333" spans="1:1" s="23" customFormat="1" ht="15" customHeight="1">
      <c r="A1333" s="24"/>
    </row>
    <row r="1334" spans="1:1" s="23" customFormat="1" ht="15" customHeight="1">
      <c r="A1334" s="24"/>
    </row>
    <row r="1335" spans="1:1" s="23" customFormat="1" ht="15" customHeight="1">
      <c r="A1335" s="24"/>
    </row>
    <row r="1336" spans="1:1" s="23" customFormat="1" ht="15" customHeight="1">
      <c r="A1336" s="24"/>
    </row>
    <row r="1337" spans="1:1" s="23" customFormat="1" ht="15" customHeight="1">
      <c r="A1337" s="24"/>
    </row>
    <row r="1338" spans="1:1" s="23" customFormat="1" ht="15" customHeight="1">
      <c r="A1338" s="24"/>
    </row>
    <row r="1339" spans="1:1" s="23" customFormat="1" ht="15" customHeight="1">
      <c r="A1339" s="24"/>
    </row>
    <row r="1340" spans="1:1" s="23" customFormat="1" ht="15" customHeight="1">
      <c r="A1340" s="24"/>
    </row>
    <row r="1341" spans="1:1" s="23" customFormat="1" ht="15" customHeight="1">
      <c r="A1341" s="24"/>
    </row>
    <row r="1342" spans="1:1" s="23" customFormat="1" ht="15" customHeight="1">
      <c r="A1342" s="24"/>
    </row>
    <row r="1343" spans="1:1" s="23" customFormat="1" ht="15" customHeight="1">
      <c r="A1343" s="24"/>
    </row>
    <row r="1344" spans="1:1" s="23" customFormat="1" ht="15" customHeight="1">
      <c r="A1344" s="24"/>
    </row>
    <row r="1345" spans="1:1" s="23" customFormat="1" ht="15" customHeight="1">
      <c r="A1345" s="24"/>
    </row>
    <row r="1346" spans="1:1" s="23" customFormat="1" ht="15" customHeight="1">
      <c r="A1346" s="24"/>
    </row>
    <row r="1347" spans="1:1" s="23" customFormat="1" ht="15" customHeight="1">
      <c r="A1347" s="24"/>
    </row>
    <row r="1348" spans="1:1" s="23" customFormat="1" ht="15" customHeight="1">
      <c r="A1348" s="24"/>
    </row>
    <row r="1349" spans="1:1" s="23" customFormat="1" ht="15" customHeight="1">
      <c r="A1349" s="24"/>
    </row>
    <row r="1350" spans="1:1" s="23" customFormat="1" ht="15" customHeight="1">
      <c r="A1350" s="24"/>
    </row>
    <row r="1351" spans="1:1" s="23" customFormat="1" ht="15" customHeight="1">
      <c r="A1351" s="24"/>
    </row>
    <row r="1352" spans="1:1" s="23" customFormat="1" ht="15" customHeight="1">
      <c r="A1352" s="24"/>
    </row>
    <row r="1353" spans="1:1" s="23" customFormat="1" ht="15" customHeight="1">
      <c r="A1353" s="24"/>
    </row>
    <row r="1354" spans="1:1" s="23" customFormat="1" ht="15" customHeight="1">
      <c r="A1354" s="24"/>
    </row>
    <row r="1355" spans="1:1" s="23" customFormat="1" ht="15" customHeight="1">
      <c r="A1355" s="24"/>
    </row>
    <row r="1356" spans="1:1" s="23" customFormat="1" ht="15" customHeight="1">
      <c r="A1356" s="24"/>
    </row>
    <row r="1357" spans="1:1" s="23" customFormat="1" ht="15" customHeight="1">
      <c r="A1357" s="24"/>
    </row>
    <row r="1358" spans="1:1" s="23" customFormat="1" ht="15" customHeight="1">
      <c r="A1358" s="24"/>
    </row>
    <row r="1359" spans="1:1" s="23" customFormat="1" ht="15" customHeight="1">
      <c r="A1359" s="24"/>
    </row>
    <row r="1360" spans="1:1" s="23" customFormat="1" ht="15" customHeight="1">
      <c r="A1360" s="24"/>
    </row>
    <row r="1361" spans="1:1" s="23" customFormat="1" ht="15" customHeight="1">
      <c r="A1361" s="24"/>
    </row>
    <row r="1362" spans="1:1" s="23" customFormat="1" ht="15" customHeight="1">
      <c r="A1362" s="24"/>
    </row>
    <row r="1363" spans="1:1" s="23" customFormat="1" ht="15" customHeight="1">
      <c r="A1363" s="24"/>
    </row>
    <row r="1364" spans="1:1" s="23" customFormat="1" ht="15" customHeight="1">
      <c r="A1364" s="24"/>
    </row>
    <row r="1365" spans="1:1" s="23" customFormat="1" ht="15" customHeight="1">
      <c r="A1365" s="24"/>
    </row>
    <row r="1366" spans="1:1" s="23" customFormat="1" ht="15" customHeight="1">
      <c r="A1366" s="24"/>
    </row>
    <row r="1367" spans="1:1" s="23" customFormat="1" ht="15" customHeight="1">
      <c r="A1367" s="24"/>
    </row>
    <row r="1368" spans="1:1" s="23" customFormat="1" ht="15" customHeight="1">
      <c r="A1368" s="24"/>
    </row>
    <row r="1369" spans="1:1" s="23" customFormat="1" ht="15" customHeight="1">
      <c r="A1369" s="24"/>
    </row>
    <row r="1370" spans="1:1" s="23" customFormat="1" ht="15" customHeight="1">
      <c r="A1370" s="24"/>
    </row>
    <row r="1371" spans="1:1" s="23" customFormat="1" ht="15" customHeight="1">
      <c r="A1371" s="24"/>
    </row>
    <row r="1372" spans="1:1" s="23" customFormat="1" ht="15" customHeight="1">
      <c r="A1372" s="24"/>
    </row>
    <row r="1373" spans="1:1" s="23" customFormat="1" ht="15" customHeight="1">
      <c r="A1373" s="24"/>
    </row>
    <row r="1374" spans="1:1" s="23" customFormat="1" ht="15" customHeight="1">
      <c r="A1374" s="24"/>
    </row>
    <row r="1375" spans="1:1" s="23" customFormat="1" ht="15" customHeight="1">
      <c r="A1375" s="24"/>
    </row>
    <row r="1376" spans="1:1" s="23" customFormat="1" ht="15" customHeight="1">
      <c r="A1376" s="24"/>
    </row>
    <row r="1377" spans="1:1" s="23" customFormat="1" ht="15" customHeight="1">
      <c r="A1377" s="24"/>
    </row>
    <row r="1378" spans="1:1" s="23" customFormat="1" ht="15" customHeight="1">
      <c r="A1378" s="24"/>
    </row>
    <row r="1379" spans="1:1" s="23" customFormat="1" ht="15" customHeight="1">
      <c r="A1379" s="24"/>
    </row>
    <row r="1380" spans="1:1" s="23" customFormat="1" ht="15" customHeight="1">
      <c r="A1380" s="24"/>
    </row>
    <row r="1381" spans="1:1" s="23" customFormat="1" ht="15" customHeight="1">
      <c r="A1381" s="24"/>
    </row>
    <row r="1382" spans="1:1" s="23" customFormat="1" ht="15" customHeight="1">
      <c r="A1382" s="24"/>
    </row>
    <row r="1383" spans="1:1" s="23" customFormat="1" ht="15" customHeight="1">
      <c r="A1383" s="24"/>
    </row>
    <row r="1384" spans="1:1" s="23" customFormat="1" ht="15" customHeight="1">
      <c r="A1384" s="24"/>
    </row>
    <row r="1385" spans="1:1" s="23" customFormat="1" ht="15" customHeight="1">
      <c r="A1385" s="24"/>
    </row>
    <row r="1386" spans="1:1" s="23" customFormat="1" ht="15" customHeight="1">
      <c r="A1386" s="24"/>
    </row>
    <row r="1387" spans="1:1" s="23" customFormat="1" ht="15" customHeight="1">
      <c r="A1387" s="24"/>
    </row>
    <row r="1388" spans="1:1" s="23" customFormat="1" ht="15" customHeight="1">
      <c r="A1388" s="24"/>
    </row>
    <row r="1389" spans="1:1" s="23" customFormat="1" ht="15" customHeight="1">
      <c r="A1389" s="24"/>
    </row>
    <row r="1390" spans="1:1" s="23" customFormat="1" ht="15" customHeight="1">
      <c r="A1390" s="24"/>
    </row>
    <row r="1391" spans="1:1" s="23" customFormat="1" ht="15" customHeight="1">
      <c r="A1391" s="24"/>
    </row>
    <row r="1392" spans="1:1" s="23" customFormat="1" ht="15" customHeight="1">
      <c r="A1392" s="24"/>
    </row>
    <row r="1393" spans="1:1" s="23" customFormat="1" ht="15" customHeight="1">
      <c r="A1393" s="24"/>
    </row>
    <row r="1394" spans="1:1" s="23" customFormat="1" ht="15" customHeight="1">
      <c r="A1394" s="24"/>
    </row>
    <row r="1395" spans="1:1" s="23" customFormat="1" ht="15" customHeight="1">
      <c r="A1395" s="24"/>
    </row>
    <row r="1396" spans="1:1" s="23" customFormat="1" ht="15" customHeight="1">
      <c r="A1396" s="24"/>
    </row>
    <row r="1397" spans="1:1" s="23" customFormat="1" ht="15" customHeight="1">
      <c r="A1397" s="24"/>
    </row>
    <row r="1398" spans="1:1" s="23" customFormat="1" ht="15" customHeight="1">
      <c r="A1398" s="24"/>
    </row>
    <row r="1399" spans="1:1" s="23" customFormat="1" ht="15" customHeight="1">
      <c r="A1399" s="24"/>
    </row>
    <row r="1400" spans="1:1" s="23" customFormat="1" ht="15" customHeight="1">
      <c r="A1400" s="24"/>
    </row>
    <row r="1401" spans="1:1" s="23" customFormat="1" ht="15" customHeight="1">
      <c r="A1401" s="24"/>
    </row>
    <row r="1402" spans="1:1" s="23" customFormat="1" ht="15" customHeight="1">
      <c r="A1402" s="24"/>
    </row>
    <row r="1403" spans="1:1" s="23" customFormat="1" ht="15" customHeight="1">
      <c r="A1403" s="24"/>
    </row>
    <row r="1404" spans="1:1" s="23" customFormat="1" ht="15" customHeight="1">
      <c r="A1404" s="24"/>
    </row>
    <row r="1405" spans="1:1" s="23" customFormat="1" ht="15" customHeight="1">
      <c r="A1405" s="24"/>
    </row>
    <row r="1406" spans="1:1" s="23" customFormat="1" ht="15" customHeight="1">
      <c r="A1406" s="24"/>
    </row>
    <row r="1407" spans="1:1" s="23" customFormat="1" ht="15" customHeight="1">
      <c r="A1407" s="24"/>
    </row>
    <row r="1408" spans="1:1" s="23" customFormat="1" ht="15" customHeight="1">
      <c r="A1408" s="24"/>
    </row>
    <row r="1409" spans="1:1" s="23" customFormat="1" ht="15" customHeight="1">
      <c r="A1409" s="24"/>
    </row>
    <row r="1410" spans="1:1" s="23" customFormat="1" ht="15" customHeight="1">
      <c r="A1410" s="24"/>
    </row>
    <row r="1411" spans="1:1" s="23" customFormat="1" ht="15" customHeight="1">
      <c r="A1411" s="24"/>
    </row>
    <row r="1412" spans="1:1" s="23" customFormat="1" ht="15" customHeight="1">
      <c r="A1412" s="24"/>
    </row>
    <row r="1413" spans="1:1" s="23" customFormat="1" ht="15" customHeight="1">
      <c r="A1413" s="24"/>
    </row>
    <row r="1414" spans="1:1" s="23" customFormat="1" ht="15" customHeight="1">
      <c r="A1414" s="24"/>
    </row>
    <row r="1415" spans="1:1" s="23" customFormat="1" ht="15" customHeight="1">
      <c r="A1415" s="24"/>
    </row>
    <row r="1416" spans="1:1" s="23" customFormat="1" ht="15" customHeight="1">
      <c r="A1416" s="24"/>
    </row>
    <row r="1417" spans="1:1" s="23" customFormat="1" ht="15" customHeight="1">
      <c r="A1417" s="24"/>
    </row>
    <row r="1418" spans="1:1" s="23" customFormat="1" ht="15" customHeight="1">
      <c r="A1418" s="24"/>
    </row>
    <row r="1419" spans="1:1" s="23" customFormat="1" ht="15" customHeight="1">
      <c r="A1419" s="24"/>
    </row>
    <row r="1420" spans="1:1" s="23" customFormat="1" ht="15" customHeight="1">
      <c r="A1420" s="24"/>
    </row>
    <row r="1421" spans="1:1" s="23" customFormat="1" ht="15" customHeight="1">
      <c r="A1421" s="24"/>
    </row>
    <row r="1422" spans="1:1" s="23" customFormat="1" ht="15" customHeight="1">
      <c r="A1422" s="24"/>
    </row>
    <row r="1423" spans="1:1" s="23" customFormat="1" ht="15" customHeight="1">
      <c r="A1423" s="24"/>
    </row>
    <row r="1424" spans="1:1" s="23" customFormat="1" ht="15" customHeight="1">
      <c r="A1424" s="24"/>
    </row>
    <row r="1425" spans="1:1" s="23" customFormat="1" ht="15" customHeight="1">
      <c r="A1425" s="24"/>
    </row>
    <row r="1426" spans="1:1" s="23" customFormat="1" ht="15" customHeight="1">
      <c r="A1426" s="24"/>
    </row>
    <row r="1427" spans="1:1" s="23" customFormat="1" ht="15" customHeight="1">
      <c r="A1427" s="24"/>
    </row>
    <row r="1428" spans="1:1" s="23" customFormat="1" ht="15" customHeight="1">
      <c r="A1428" s="24"/>
    </row>
    <row r="1429" spans="1:1" s="23" customFormat="1" ht="15" customHeight="1">
      <c r="A1429" s="24"/>
    </row>
    <row r="1430" spans="1:1" s="23" customFormat="1" ht="15" customHeight="1">
      <c r="A1430" s="24"/>
    </row>
    <row r="1431" spans="1:1" s="23" customFormat="1" ht="15" customHeight="1">
      <c r="A1431" s="24"/>
    </row>
    <row r="1432" spans="1:1" s="23" customFormat="1" ht="15" customHeight="1">
      <c r="A1432" s="24"/>
    </row>
    <row r="1433" spans="1:1" s="23" customFormat="1" ht="15" customHeight="1">
      <c r="A1433" s="24"/>
    </row>
    <row r="1434" spans="1:1" s="23" customFormat="1" ht="15" customHeight="1">
      <c r="A1434" s="24"/>
    </row>
    <row r="1435" spans="1:1" s="23" customFormat="1" ht="15" customHeight="1">
      <c r="A1435" s="24"/>
    </row>
    <row r="1436" spans="1:1" s="23" customFormat="1" ht="15" customHeight="1">
      <c r="A1436" s="24"/>
    </row>
    <row r="1437" spans="1:1" s="23" customFormat="1" ht="15" customHeight="1">
      <c r="A1437" s="24"/>
    </row>
    <row r="1438" spans="1:1" s="23" customFormat="1" ht="15" customHeight="1">
      <c r="A1438" s="24"/>
    </row>
    <row r="1439" spans="1:1" s="23" customFormat="1" ht="15" customHeight="1">
      <c r="A1439" s="24"/>
    </row>
    <row r="1440" spans="1:1" s="23" customFormat="1" ht="15" customHeight="1">
      <c r="A1440" s="24"/>
    </row>
    <row r="1441" spans="1:1" s="23" customFormat="1" ht="15" customHeight="1">
      <c r="A1441" s="24"/>
    </row>
    <row r="1442" spans="1:1" s="23" customFormat="1" ht="15" customHeight="1">
      <c r="A1442" s="24"/>
    </row>
    <row r="1443" spans="1:1" s="23" customFormat="1" ht="15" customHeight="1">
      <c r="A1443" s="24"/>
    </row>
    <row r="1444" spans="1:1" s="23" customFormat="1" ht="15" customHeight="1">
      <c r="A1444" s="24"/>
    </row>
    <row r="1445" spans="1:1" s="23" customFormat="1" ht="15" customHeight="1">
      <c r="A1445" s="24"/>
    </row>
    <row r="1446" spans="1:1" s="23" customFormat="1" ht="15" customHeight="1">
      <c r="A1446" s="24"/>
    </row>
    <row r="1447" spans="1:1" s="23" customFormat="1" ht="15" customHeight="1">
      <c r="A1447" s="24"/>
    </row>
    <row r="1448" spans="1:1" s="23" customFormat="1" ht="15" customHeight="1">
      <c r="A1448" s="24"/>
    </row>
    <row r="1449" spans="1:1" s="23" customFormat="1" ht="15" customHeight="1">
      <c r="A1449" s="24"/>
    </row>
    <row r="1450" spans="1:1" s="23" customFormat="1" ht="15" customHeight="1">
      <c r="A1450" s="24"/>
    </row>
    <row r="1451" spans="1:1" s="23" customFormat="1" ht="15" customHeight="1">
      <c r="A1451" s="24"/>
    </row>
    <row r="1452" spans="1:1" s="23" customFormat="1" ht="15" customHeight="1">
      <c r="A1452" s="24"/>
    </row>
    <row r="1453" spans="1:1" s="23" customFormat="1" ht="15" customHeight="1">
      <c r="A1453" s="24"/>
    </row>
    <row r="1454" spans="1:1" s="23" customFormat="1" ht="15" customHeight="1">
      <c r="A1454" s="24"/>
    </row>
    <row r="1455" spans="1:1" s="23" customFormat="1" ht="15" customHeight="1">
      <c r="A1455" s="24"/>
    </row>
    <row r="1456" spans="1:1" s="23" customFormat="1" ht="15" customHeight="1">
      <c r="A1456" s="24"/>
    </row>
    <row r="1457" spans="1:1" s="23" customFormat="1" ht="15" customHeight="1">
      <c r="A1457" s="24"/>
    </row>
    <row r="1458" spans="1:1" s="23" customFormat="1" ht="15" customHeight="1">
      <c r="A1458" s="24"/>
    </row>
    <row r="1459" spans="1:1" s="23" customFormat="1" ht="15" customHeight="1">
      <c r="A1459" s="24"/>
    </row>
    <row r="1460" spans="1:1" s="23" customFormat="1" ht="15" customHeight="1">
      <c r="A1460" s="24"/>
    </row>
    <row r="1461" spans="1:1" s="23" customFormat="1" ht="15" customHeight="1">
      <c r="A1461" s="24"/>
    </row>
    <row r="1462" spans="1:1" s="23" customFormat="1" ht="15" customHeight="1">
      <c r="A1462" s="24"/>
    </row>
    <row r="1463" spans="1:1" s="23" customFormat="1" ht="15" customHeight="1">
      <c r="A1463" s="24"/>
    </row>
    <row r="1464" spans="1:1" s="23" customFormat="1" ht="15" customHeight="1">
      <c r="A1464" s="24"/>
    </row>
    <row r="1465" spans="1:1" s="23" customFormat="1" ht="15" customHeight="1">
      <c r="A1465" s="24"/>
    </row>
    <row r="1466" spans="1:1" s="23" customFormat="1" ht="15" customHeight="1">
      <c r="A1466" s="24"/>
    </row>
    <row r="1467" spans="1:1" s="23" customFormat="1" ht="15" customHeight="1">
      <c r="A1467" s="24"/>
    </row>
    <row r="1468" spans="1:1" s="23" customFormat="1" ht="15" customHeight="1">
      <c r="A1468" s="24"/>
    </row>
    <row r="1469" spans="1:1" s="23" customFormat="1" ht="15" customHeight="1">
      <c r="A1469" s="24"/>
    </row>
    <row r="1470" spans="1:1" s="23" customFormat="1" ht="15" customHeight="1">
      <c r="A1470" s="24"/>
    </row>
    <row r="1471" spans="1:1" s="23" customFormat="1" ht="15" customHeight="1">
      <c r="A1471" s="24"/>
    </row>
    <row r="1472" spans="1:1" s="23" customFormat="1" ht="15" customHeight="1">
      <c r="A1472" s="24"/>
    </row>
    <row r="1473" spans="1:1" s="23" customFormat="1" ht="15" customHeight="1">
      <c r="A1473" s="24"/>
    </row>
    <row r="1474" spans="1:1" s="23" customFormat="1" ht="15" customHeight="1">
      <c r="A1474" s="24"/>
    </row>
    <row r="1475" spans="1:1" s="23" customFormat="1" ht="15" customHeight="1">
      <c r="A1475" s="24"/>
    </row>
    <row r="1476" spans="1:1" s="23" customFormat="1" ht="15" customHeight="1">
      <c r="A1476" s="24"/>
    </row>
    <row r="1477" spans="1:1" s="23" customFormat="1" ht="15" customHeight="1">
      <c r="A1477" s="24"/>
    </row>
    <row r="1478" spans="1:1" s="23" customFormat="1" ht="15" customHeight="1">
      <c r="A1478" s="24"/>
    </row>
    <row r="1479" spans="1:1" s="23" customFormat="1" ht="15" customHeight="1">
      <c r="A1479" s="24"/>
    </row>
    <row r="1480" spans="1:1" s="23" customFormat="1" ht="15" customHeight="1">
      <c r="A1480" s="24"/>
    </row>
    <row r="1481" spans="1:1" s="23" customFormat="1" ht="15" customHeight="1">
      <c r="A1481" s="24"/>
    </row>
    <row r="1482" spans="1:1" s="23" customFormat="1" ht="15" customHeight="1">
      <c r="A1482" s="24"/>
    </row>
    <row r="1483" spans="1:1" s="23" customFormat="1" ht="15" customHeight="1">
      <c r="A1483" s="24"/>
    </row>
    <row r="1484" spans="1:1" s="23" customFormat="1" ht="15" customHeight="1">
      <c r="A1484" s="24"/>
    </row>
    <row r="1485" spans="1:1" s="23" customFormat="1" ht="15" customHeight="1">
      <c r="A1485" s="24"/>
    </row>
    <row r="1486" spans="1:1" s="23" customFormat="1" ht="15" customHeight="1">
      <c r="A1486" s="24"/>
    </row>
    <row r="1487" spans="1:1" s="23" customFormat="1" ht="15" customHeight="1">
      <c r="A1487" s="24"/>
    </row>
    <row r="1488" spans="1:1" s="23" customFormat="1" ht="15" customHeight="1">
      <c r="A1488" s="24"/>
    </row>
    <row r="1489" spans="1:1" s="23" customFormat="1" ht="15" customHeight="1">
      <c r="A1489" s="24"/>
    </row>
    <row r="1490" spans="1:1" s="23" customFormat="1" ht="15" customHeight="1">
      <c r="A1490" s="24"/>
    </row>
    <row r="1491" spans="1:1" s="23" customFormat="1" ht="15" customHeight="1">
      <c r="A1491" s="24"/>
    </row>
    <row r="1492" spans="1:1" s="23" customFormat="1" ht="15" customHeight="1">
      <c r="A1492" s="24"/>
    </row>
    <row r="1493" spans="1:1" s="23" customFormat="1" ht="15" customHeight="1">
      <c r="A1493" s="24"/>
    </row>
    <row r="1494" spans="1:1" s="23" customFormat="1" ht="15" customHeight="1">
      <c r="A1494" s="24"/>
    </row>
    <row r="1495" spans="1:1" s="23" customFormat="1" ht="15" customHeight="1">
      <c r="A1495" s="24"/>
    </row>
    <row r="1496" spans="1:1" s="23" customFormat="1" ht="15" customHeight="1">
      <c r="A1496" s="24"/>
    </row>
    <row r="1497" spans="1:1" s="23" customFormat="1" ht="15" customHeight="1">
      <c r="A1497" s="24"/>
    </row>
    <row r="1498" spans="1:1" s="23" customFormat="1" ht="15" customHeight="1">
      <c r="A1498" s="24"/>
    </row>
    <row r="1499" spans="1:1" s="23" customFormat="1" ht="15" customHeight="1">
      <c r="A1499" s="24"/>
    </row>
    <row r="1500" spans="1:1" s="23" customFormat="1" ht="15" customHeight="1">
      <c r="A1500" s="24"/>
    </row>
    <row r="1501" spans="1:1" s="23" customFormat="1" ht="15" customHeight="1">
      <c r="A1501" s="24"/>
    </row>
    <row r="1502" spans="1:1" s="23" customFormat="1" ht="15" customHeight="1">
      <c r="A1502" s="24"/>
    </row>
    <row r="1503" spans="1:1" s="23" customFormat="1" ht="15" customHeight="1">
      <c r="A1503" s="24"/>
    </row>
    <row r="1504" spans="1:1" s="23" customFormat="1" ht="15" customHeight="1">
      <c r="A1504" s="24"/>
    </row>
    <row r="1505" spans="1:1" s="23" customFormat="1" ht="15" customHeight="1">
      <c r="A1505" s="24"/>
    </row>
    <row r="1506" spans="1:1" s="23" customFormat="1" ht="15" customHeight="1">
      <c r="A1506" s="24"/>
    </row>
    <row r="1507" spans="1:1" s="23" customFormat="1" ht="15" customHeight="1">
      <c r="A1507" s="24"/>
    </row>
    <row r="1508" spans="1:1" s="23" customFormat="1" ht="15" customHeight="1">
      <c r="A1508" s="24"/>
    </row>
    <row r="1509" spans="1:1" s="23" customFormat="1" ht="15" customHeight="1">
      <c r="A1509" s="24"/>
    </row>
    <row r="1510" spans="1:1" s="23" customFormat="1" ht="15" customHeight="1">
      <c r="A1510" s="24"/>
    </row>
    <row r="1511" spans="1:1" s="23" customFormat="1" ht="15" customHeight="1">
      <c r="A1511" s="24"/>
    </row>
    <row r="1512" spans="1:1" s="23" customFormat="1" ht="15" customHeight="1">
      <c r="A1512" s="24"/>
    </row>
    <row r="1513" spans="1:1" s="23" customFormat="1" ht="15" customHeight="1">
      <c r="A1513" s="24"/>
    </row>
    <row r="1514" spans="1:1" s="23" customFormat="1" ht="15" customHeight="1">
      <c r="A1514" s="24"/>
    </row>
    <row r="1515" spans="1:1" s="23" customFormat="1" ht="15" customHeight="1">
      <c r="A1515" s="24"/>
    </row>
    <row r="1516" spans="1:1" s="23" customFormat="1" ht="15" customHeight="1">
      <c r="A1516" s="24"/>
    </row>
    <row r="1517" spans="1:1" s="23" customFormat="1" ht="15" customHeight="1">
      <c r="A1517" s="24"/>
    </row>
    <row r="1518" spans="1:1" s="23" customFormat="1" ht="15" customHeight="1">
      <c r="A1518" s="24"/>
    </row>
    <row r="1519" spans="1:1" s="23" customFormat="1" ht="15" customHeight="1">
      <c r="A1519" s="24"/>
    </row>
    <row r="1520" spans="1:1" s="23" customFormat="1" ht="15" customHeight="1">
      <c r="A1520" s="24"/>
    </row>
    <row r="1521" spans="1:1" s="23" customFormat="1" ht="15" customHeight="1">
      <c r="A1521" s="24"/>
    </row>
    <row r="1522" spans="1:1" s="23" customFormat="1" ht="15" customHeight="1">
      <c r="A1522" s="24"/>
    </row>
    <row r="1523" spans="1:1" s="23" customFormat="1" ht="15" customHeight="1">
      <c r="A1523" s="24"/>
    </row>
    <row r="1524" spans="1:1" s="23" customFormat="1" ht="15" customHeight="1">
      <c r="A1524" s="24"/>
    </row>
    <row r="1525" spans="1:1" s="23" customFormat="1" ht="15" customHeight="1">
      <c r="A1525" s="24"/>
    </row>
    <row r="1526" spans="1:1" s="23" customFormat="1" ht="15" customHeight="1">
      <c r="A1526" s="24"/>
    </row>
    <row r="1527" spans="1:1" s="23" customFormat="1" ht="15" customHeight="1">
      <c r="A1527" s="24"/>
    </row>
    <row r="1528" spans="1:1" s="23" customFormat="1" ht="15" customHeight="1">
      <c r="A1528" s="24"/>
    </row>
    <row r="1529" spans="1:1" s="23" customFormat="1" ht="15" customHeight="1">
      <c r="A1529" s="24"/>
    </row>
    <row r="1530" spans="1:1" s="23" customFormat="1" ht="15" customHeight="1">
      <c r="A1530" s="24"/>
    </row>
    <row r="1531" spans="1:1" s="23" customFormat="1" ht="15" customHeight="1">
      <c r="A1531" s="24"/>
    </row>
    <row r="1532" spans="1:1" s="23" customFormat="1" ht="15" customHeight="1">
      <c r="A1532" s="24"/>
    </row>
    <row r="1533" spans="1:1" s="23" customFormat="1" ht="15" customHeight="1">
      <c r="A1533" s="24"/>
    </row>
    <row r="1534" spans="1:1" s="23" customFormat="1" ht="15" customHeight="1">
      <c r="A1534" s="24"/>
    </row>
    <row r="1535" spans="1:1" s="23" customFormat="1" ht="15" customHeight="1">
      <c r="A1535" s="24"/>
    </row>
    <row r="1536" spans="1:1" s="23" customFormat="1" ht="15" customHeight="1">
      <c r="A1536" s="24"/>
    </row>
    <row r="1537" spans="1:1" s="23" customFormat="1" ht="15" customHeight="1">
      <c r="A1537" s="24"/>
    </row>
    <row r="1538" spans="1:1" s="23" customFormat="1" ht="15" customHeight="1">
      <c r="A1538" s="24"/>
    </row>
    <row r="1539" spans="1:1" s="23" customFormat="1" ht="15" customHeight="1">
      <c r="A1539" s="24"/>
    </row>
    <row r="1540" spans="1:1" s="23" customFormat="1" ht="15" customHeight="1">
      <c r="A1540" s="24"/>
    </row>
    <row r="1541" spans="1:1" s="23" customFormat="1" ht="15" customHeight="1">
      <c r="A1541" s="24"/>
    </row>
    <row r="1542" spans="1:1" s="23" customFormat="1" ht="15" customHeight="1">
      <c r="A1542" s="24"/>
    </row>
    <row r="1543" spans="1:1" s="23" customFormat="1" ht="15" customHeight="1">
      <c r="A1543" s="24"/>
    </row>
    <row r="1544" spans="1:1" s="23" customFormat="1" ht="15" customHeight="1">
      <c r="A1544" s="24"/>
    </row>
    <row r="1545" spans="1:1" s="23" customFormat="1" ht="15" customHeight="1">
      <c r="A1545" s="24"/>
    </row>
    <row r="1546" spans="1:1" s="23" customFormat="1" ht="15" customHeight="1">
      <c r="A1546" s="24"/>
    </row>
    <row r="1547" spans="1:1" s="23" customFormat="1" ht="15" customHeight="1">
      <c r="A1547" s="24"/>
    </row>
    <row r="1548" spans="1:1" s="23" customFormat="1" ht="15" customHeight="1">
      <c r="A1548" s="24"/>
    </row>
    <row r="1549" spans="1:1" s="23" customFormat="1" ht="15" customHeight="1">
      <c r="A1549" s="24"/>
    </row>
    <row r="1550" spans="1:1" s="23" customFormat="1" ht="15" customHeight="1">
      <c r="A1550" s="24"/>
    </row>
    <row r="1551" spans="1:1" s="23" customFormat="1" ht="15" customHeight="1">
      <c r="A1551" s="24"/>
    </row>
    <row r="1552" spans="1:1" s="23" customFormat="1" ht="15" customHeight="1">
      <c r="A1552" s="24"/>
    </row>
    <row r="1553" spans="1:1" s="23" customFormat="1" ht="15" customHeight="1">
      <c r="A1553" s="24"/>
    </row>
    <row r="1554" spans="1:1" s="23" customFormat="1" ht="15" customHeight="1">
      <c r="A1554" s="24"/>
    </row>
    <row r="1555" spans="1:1" s="23" customFormat="1" ht="15" customHeight="1">
      <c r="A1555" s="24"/>
    </row>
    <row r="1556" spans="1:1" s="23" customFormat="1" ht="15" customHeight="1">
      <c r="A1556" s="24"/>
    </row>
    <row r="1557" spans="1:1" s="23" customFormat="1" ht="15" customHeight="1">
      <c r="A1557" s="24"/>
    </row>
    <row r="1558" spans="1:1" s="23" customFormat="1" ht="15" customHeight="1">
      <c r="A1558" s="24"/>
    </row>
    <row r="1559" spans="1:1" s="23" customFormat="1" ht="15" customHeight="1">
      <c r="A1559" s="24"/>
    </row>
    <row r="1560" spans="1:1" s="23" customFormat="1" ht="15" customHeight="1">
      <c r="A1560" s="24"/>
    </row>
    <row r="1561" spans="1:1" s="23" customFormat="1" ht="15" customHeight="1">
      <c r="A1561" s="24"/>
    </row>
    <row r="1562" spans="1:1" s="23" customFormat="1" ht="15" customHeight="1">
      <c r="A1562" s="24"/>
    </row>
    <row r="1563" spans="1:1" s="23" customFormat="1" ht="15" customHeight="1">
      <c r="A1563" s="24"/>
    </row>
    <row r="1564" spans="1:1" s="23" customFormat="1" ht="15" customHeight="1">
      <c r="A1564" s="24"/>
    </row>
    <row r="1565" spans="1:1" s="23" customFormat="1" ht="15" customHeight="1">
      <c r="A1565" s="24"/>
    </row>
    <row r="1566" spans="1:1" s="23" customFormat="1" ht="15" customHeight="1">
      <c r="A1566" s="24"/>
    </row>
    <row r="1567" spans="1:1" s="23" customFormat="1" ht="15" customHeight="1">
      <c r="A1567" s="24"/>
    </row>
    <row r="1568" spans="1:1" s="23" customFormat="1" ht="15" customHeight="1">
      <c r="A1568" s="24"/>
    </row>
    <row r="1569" spans="1:1" s="23" customFormat="1" ht="15" customHeight="1">
      <c r="A1569" s="24"/>
    </row>
    <row r="1570" spans="1:1" s="23" customFormat="1" ht="15" customHeight="1">
      <c r="A1570" s="24"/>
    </row>
    <row r="1571" spans="1:1" s="23" customFormat="1" ht="15" customHeight="1">
      <c r="A1571" s="24"/>
    </row>
    <row r="1572" spans="1:1" s="23" customFormat="1" ht="15" customHeight="1">
      <c r="A1572" s="24"/>
    </row>
    <row r="1573" spans="1:1" s="23" customFormat="1" ht="15" customHeight="1">
      <c r="A1573" s="24"/>
    </row>
    <row r="1574" spans="1:1" s="23" customFormat="1" ht="15" customHeight="1">
      <c r="A1574" s="24"/>
    </row>
    <row r="1575" spans="1:1" s="23" customFormat="1" ht="15" customHeight="1">
      <c r="A1575" s="24"/>
    </row>
    <row r="1576" spans="1:1" s="23" customFormat="1" ht="15" customHeight="1">
      <c r="A1576" s="24"/>
    </row>
    <row r="1577" spans="1:1" s="23" customFormat="1" ht="15" customHeight="1">
      <c r="A1577" s="24"/>
    </row>
    <row r="1578" spans="1:1" s="23" customFormat="1" ht="15" customHeight="1">
      <c r="A1578" s="24"/>
    </row>
    <row r="1579" spans="1:1" s="23" customFormat="1" ht="15" customHeight="1">
      <c r="A1579" s="24"/>
    </row>
    <row r="1580" spans="1:1" s="23" customFormat="1" ht="15" customHeight="1">
      <c r="A1580" s="24"/>
    </row>
    <row r="1581" spans="1:1" s="23" customFormat="1" ht="15" customHeight="1">
      <c r="A1581" s="24"/>
    </row>
    <row r="1582" spans="1:1" s="23" customFormat="1" ht="15" customHeight="1">
      <c r="A1582" s="24"/>
    </row>
    <row r="1583" spans="1:1" s="23" customFormat="1" ht="15" customHeight="1">
      <c r="A1583" s="24"/>
    </row>
    <row r="1584" spans="1:1" s="23" customFormat="1" ht="15" customHeight="1">
      <c r="A1584" s="24"/>
    </row>
    <row r="1585" spans="1:1" s="23" customFormat="1" ht="15" customHeight="1">
      <c r="A1585" s="24"/>
    </row>
    <row r="1586" spans="1:1" s="23" customFormat="1" ht="15" customHeight="1">
      <c r="A1586" s="24"/>
    </row>
    <row r="1587" spans="1:1" s="23" customFormat="1" ht="15" customHeight="1">
      <c r="A1587" s="24"/>
    </row>
    <row r="1588" spans="1:1" s="23" customFormat="1" ht="15" customHeight="1">
      <c r="A1588" s="24"/>
    </row>
    <row r="1589" spans="1:1" s="23" customFormat="1" ht="15" customHeight="1">
      <c r="A1589" s="24"/>
    </row>
    <row r="1590" spans="1:1" s="23" customFormat="1" ht="15" customHeight="1">
      <c r="A1590" s="24"/>
    </row>
    <row r="1591" spans="1:1" s="23" customFormat="1" ht="15" customHeight="1">
      <c r="A1591" s="24"/>
    </row>
    <row r="1592" spans="1:1" s="23" customFormat="1" ht="15" customHeight="1">
      <c r="A1592" s="24"/>
    </row>
    <row r="1593" spans="1:1" s="23" customFormat="1" ht="15" customHeight="1">
      <c r="A1593" s="24"/>
    </row>
    <row r="1594" spans="1:1" s="23" customFormat="1" ht="15" customHeight="1">
      <c r="A1594" s="24"/>
    </row>
    <row r="1595" spans="1:1" s="23" customFormat="1" ht="15" customHeight="1">
      <c r="A1595" s="24"/>
    </row>
    <row r="1596" spans="1:1" s="23" customFormat="1" ht="15" customHeight="1">
      <c r="A1596" s="24"/>
    </row>
    <row r="1597" spans="1:1" s="23" customFormat="1" ht="15" customHeight="1">
      <c r="A1597" s="24"/>
    </row>
    <row r="1598" spans="1:1" s="23" customFormat="1" ht="15" customHeight="1">
      <c r="A1598" s="24"/>
    </row>
    <row r="1599" spans="1:1" s="23" customFormat="1" ht="15" customHeight="1">
      <c r="A1599" s="24"/>
    </row>
    <row r="1600" spans="1:1" s="23" customFormat="1" ht="15" customHeight="1">
      <c r="A1600" s="24"/>
    </row>
    <row r="1601" spans="1:1" s="23" customFormat="1" ht="15" customHeight="1">
      <c r="A1601" s="24"/>
    </row>
    <row r="1602" spans="1:1" s="23" customFormat="1" ht="15" customHeight="1">
      <c r="A1602" s="24"/>
    </row>
    <row r="1603" spans="1:1" s="23" customFormat="1" ht="15" customHeight="1">
      <c r="A1603" s="24"/>
    </row>
    <row r="1604" spans="1:1" s="23" customFormat="1" ht="15" customHeight="1">
      <c r="A1604" s="24"/>
    </row>
    <row r="1605" spans="1:1" s="23" customFormat="1" ht="15" customHeight="1">
      <c r="A1605" s="24"/>
    </row>
    <row r="1606" spans="1:1" s="23" customFormat="1" ht="15" customHeight="1">
      <c r="A1606" s="24"/>
    </row>
    <row r="1607" spans="1:1" s="23" customFormat="1" ht="15" customHeight="1">
      <c r="A1607" s="24"/>
    </row>
    <row r="1608" spans="1:1" s="23" customFormat="1" ht="15" customHeight="1">
      <c r="A1608" s="24"/>
    </row>
    <row r="1609" spans="1:1" s="23" customFormat="1" ht="15" customHeight="1">
      <c r="A1609" s="24"/>
    </row>
    <row r="1610" spans="1:1" s="23" customFormat="1" ht="15" customHeight="1">
      <c r="A1610" s="24"/>
    </row>
    <row r="1611" spans="1:1" s="23" customFormat="1" ht="15" customHeight="1">
      <c r="A1611" s="24"/>
    </row>
    <row r="1612" spans="1:1" s="23" customFormat="1" ht="15" customHeight="1">
      <c r="A1612" s="24"/>
    </row>
    <row r="1613" spans="1:1" s="23" customFormat="1" ht="15" customHeight="1">
      <c r="A1613" s="24"/>
    </row>
    <row r="1614" spans="1:1" s="23" customFormat="1" ht="15" customHeight="1">
      <c r="A1614" s="24"/>
    </row>
    <row r="1615" spans="1:1" s="23" customFormat="1" ht="15" customHeight="1">
      <c r="A1615" s="24"/>
    </row>
    <row r="1616" spans="1:1" s="23" customFormat="1" ht="15" customHeight="1">
      <c r="A1616" s="24"/>
    </row>
    <row r="1617" spans="1:1" s="23" customFormat="1" ht="15" customHeight="1">
      <c r="A1617" s="24"/>
    </row>
    <row r="1618" spans="1:1" s="23" customFormat="1" ht="15" customHeight="1">
      <c r="A1618" s="24"/>
    </row>
    <row r="1619" spans="1:1" s="23" customFormat="1" ht="15" customHeight="1">
      <c r="A1619" s="24"/>
    </row>
    <row r="1620" spans="1:1" s="23" customFormat="1" ht="15" customHeight="1">
      <c r="A1620" s="24"/>
    </row>
    <row r="1621" spans="1:1" s="23" customFormat="1" ht="15" customHeight="1">
      <c r="A1621" s="24"/>
    </row>
    <row r="1622" spans="1:1" s="23" customFormat="1" ht="15" customHeight="1">
      <c r="A1622" s="24"/>
    </row>
    <row r="1623" spans="1:1" s="23" customFormat="1" ht="15" customHeight="1">
      <c r="A1623" s="24"/>
    </row>
    <row r="1624" spans="1:1" s="23" customFormat="1" ht="15" customHeight="1">
      <c r="A1624" s="24"/>
    </row>
    <row r="1625" spans="1:1" s="23" customFormat="1" ht="15" customHeight="1">
      <c r="A1625" s="24"/>
    </row>
    <row r="1626" spans="1:1" s="23" customFormat="1" ht="15" customHeight="1">
      <c r="A1626" s="24"/>
    </row>
    <row r="1627" spans="1:1" s="23" customFormat="1" ht="15" customHeight="1">
      <c r="A1627" s="24"/>
    </row>
    <row r="1628" spans="1:1" s="23" customFormat="1" ht="15" customHeight="1">
      <c r="A1628" s="24"/>
    </row>
    <row r="1629" spans="1:1" s="23" customFormat="1" ht="15" customHeight="1">
      <c r="A1629" s="24"/>
    </row>
    <row r="1630" spans="1:1" s="23" customFormat="1" ht="15" customHeight="1">
      <c r="A1630" s="24"/>
    </row>
    <row r="1631" spans="1:1" s="23" customFormat="1" ht="15" customHeight="1">
      <c r="A1631" s="24"/>
    </row>
    <row r="1632" spans="1:1" s="23" customFormat="1" ht="15" customHeight="1">
      <c r="A1632" s="24"/>
    </row>
    <row r="1633" spans="1:1" s="23" customFormat="1" ht="15" customHeight="1">
      <c r="A1633" s="24"/>
    </row>
    <row r="1634" spans="1:1" s="23" customFormat="1" ht="15" customHeight="1">
      <c r="A1634" s="24"/>
    </row>
    <row r="1635" spans="1:1" s="23" customFormat="1" ht="15" customHeight="1">
      <c r="A1635" s="24"/>
    </row>
    <row r="1636" spans="1:1" s="23" customFormat="1" ht="15" customHeight="1">
      <c r="A1636" s="24"/>
    </row>
    <row r="1637" spans="1:1" s="23" customFormat="1" ht="15" customHeight="1">
      <c r="A1637" s="24"/>
    </row>
    <row r="1638" spans="1:1" s="23" customFormat="1" ht="15" customHeight="1">
      <c r="A1638" s="24"/>
    </row>
    <row r="1639" spans="1:1" s="23" customFormat="1" ht="15" customHeight="1">
      <c r="A1639" s="24"/>
    </row>
    <row r="1640" spans="1:1" s="23" customFormat="1" ht="15" customHeight="1">
      <c r="A1640" s="24"/>
    </row>
    <row r="1641" spans="1:1" s="23" customFormat="1" ht="15" customHeight="1">
      <c r="A1641" s="24"/>
    </row>
    <row r="1642" spans="1:1" s="23" customFormat="1" ht="15" customHeight="1">
      <c r="A1642" s="24"/>
    </row>
    <row r="1643" spans="1:1" s="23" customFormat="1" ht="15" customHeight="1">
      <c r="A1643" s="24"/>
    </row>
    <row r="1644" spans="1:1" s="23" customFormat="1" ht="15" customHeight="1">
      <c r="A1644" s="24"/>
    </row>
    <row r="1645" spans="1:1" s="23" customFormat="1" ht="15" customHeight="1">
      <c r="A1645" s="24"/>
    </row>
    <row r="1646" spans="1:1" s="23" customFormat="1" ht="15" customHeight="1">
      <c r="A1646" s="24"/>
    </row>
    <row r="1647" spans="1:1" s="23" customFormat="1" ht="15" customHeight="1">
      <c r="A1647" s="24"/>
    </row>
    <row r="1648" spans="1:1" s="23" customFormat="1" ht="15" customHeight="1">
      <c r="A1648" s="24"/>
    </row>
    <row r="1649" spans="1:1" s="23" customFormat="1" ht="15" customHeight="1">
      <c r="A1649" s="24"/>
    </row>
    <row r="1650" spans="1:1" s="23" customFormat="1" ht="15" customHeight="1">
      <c r="A1650" s="24"/>
    </row>
    <row r="1651" spans="1:1" s="23" customFormat="1" ht="15" customHeight="1">
      <c r="A1651" s="24"/>
    </row>
    <row r="1652" spans="1:1" s="23" customFormat="1" ht="15" customHeight="1">
      <c r="A1652" s="24"/>
    </row>
    <row r="1653" spans="1:1" s="23" customFormat="1" ht="15" customHeight="1">
      <c r="A1653" s="24"/>
    </row>
    <row r="1654" spans="1:1" s="23" customFormat="1" ht="15" customHeight="1">
      <c r="A1654" s="24"/>
    </row>
    <row r="1655" spans="1:1" s="23" customFormat="1" ht="15" customHeight="1">
      <c r="A1655" s="24"/>
    </row>
    <row r="1656" spans="1:1" s="23" customFormat="1" ht="15" customHeight="1">
      <c r="A1656" s="24"/>
    </row>
    <row r="1657" spans="1:1" s="23" customFormat="1" ht="15" customHeight="1">
      <c r="A1657" s="24"/>
    </row>
    <row r="1658" spans="1:1" s="23" customFormat="1" ht="15" customHeight="1">
      <c r="A1658" s="24"/>
    </row>
    <row r="1659" spans="1:1" s="23" customFormat="1" ht="15" customHeight="1">
      <c r="A1659" s="24"/>
    </row>
    <row r="1660" spans="1:1" s="23" customFormat="1" ht="15" customHeight="1">
      <c r="A1660" s="24"/>
    </row>
    <row r="1661" spans="1:1" s="23" customFormat="1" ht="15" customHeight="1">
      <c r="A1661" s="24"/>
    </row>
    <row r="1662" spans="1:1" s="23" customFormat="1" ht="15" customHeight="1">
      <c r="A1662" s="24"/>
    </row>
    <row r="1663" spans="1:1" s="23" customFormat="1" ht="15" customHeight="1">
      <c r="A1663" s="24"/>
    </row>
    <row r="1664" spans="1:1" s="23" customFormat="1" ht="15" customHeight="1">
      <c r="A1664" s="24"/>
    </row>
    <row r="1665" spans="1:1" s="23" customFormat="1" ht="15" customHeight="1">
      <c r="A1665" s="24"/>
    </row>
    <row r="1666" spans="1:1" s="23" customFormat="1" ht="15" customHeight="1">
      <c r="A1666" s="24"/>
    </row>
    <row r="1667" spans="1:1" s="23" customFormat="1" ht="15" customHeight="1">
      <c r="A1667" s="24"/>
    </row>
    <row r="1668" spans="1:1" s="23" customFormat="1" ht="15" customHeight="1">
      <c r="A1668" s="24"/>
    </row>
    <row r="1669" spans="1:1" s="23" customFormat="1" ht="15" customHeight="1">
      <c r="A1669" s="24"/>
    </row>
    <row r="1670" spans="1:1" s="23" customFormat="1" ht="15" customHeight="1">
      <c r="A1670" s="24"/>
    </row>
    <row r="1671" spans="1:1" s="23" customFormat="1" ht="15" customHeight="1">
      <c r="A1671" s="24"/>
    </row>
    <row r="1672" spans="1:1" s="23" customFormat="1" ht="15" customHeight="1">
      <c r="A1672" s="24"/>
    </row>
    <row r="1673" spans="1:1" s="23" customFormat="1" ht="15" customHeight="1">
      <c r="A1673" s="24"/>
    </row>
    <row r="1674" spans="1:1" s="23" customFormat="1" ht="15" customHeight="1">
      <c r="A1674" s="24"/>
    </row>
    <row r="1675" spans="1:1" s="23" customFormat="1" ht="15" customHeight="1">
      <c r="A1675" s="24"/>
    </row>
    <row r="1676" spans="1:1" s="23" customFormat="1" ht="15" customHeight="1">
      <c r="A1676" s="24"/>
    </row>
    <row r="1677" spans="1:1" s="23" customFormat="1" ht="15" customHeight="1">
      <c r="A1677" s="24"/>
    </row>
    <row r="1678" spans="1:1" s="23" customFormat="1" ht="15" customHeight="1">
      <c r="A1678" s="24"/>
    </row>
    <row r="1679" spans="1:1" s="23" customFormat="1" ht="15" customHeight="1">
      <c r="A1679" s="24"/>
    </row>
    <row r="1680" spans="1:1" s="23" customFormat="1" ht="15" customHeight="1">
      <c r="A1680" s="24"/>
    </row>
    <row r="1681" spans="1:1" s="23" customFormat="1" ht="15" customHeight="1">
      <c r="A1681" s="24"/>
    </row>
    <row r="1682" spans="1:1" s="23" customFormat="1" ht="15" customHeight="1">
      <c r="A1682" s="24"/>
    </row>
    <row r="1683" spans="1:1" s="23" customFormat="1" ht="15" customHeight="1">
      <c r="A1683" s="24"/>
    </row>
    <row r="1684" spans="1:1" s="23" customFormat="1" ht="15" customHeight="1">
      <c r="A1684" s="24"/>
    </row>
    <row r="1685" spans="1:1" s="23" customFormat="1" ht="15" customHeight="1">
      <c r="A1685" s="24"/>
    </row>
    <row r="1686" spans="1:1" s="23" customFormat="1" ht="15" customHeight="1">
      <c r="A1686" s="24"/>
    </row>
    <row r="1687" spans="1:1" s="23" customFormat="1" ht="15" customHeight="1">
      <c r="A1687" s="24"/>
    </row>
    <row r="1688" spans="1:1" s="23" customFormat="1" ht="15" customHeight="1">
      <c r="A1688" s="24"/>
    </row>
    <row r="1689" spans="1:1" s="23" customFormat="1" ht="15" customHeight="1">
      <c r="A1689" s="24"/>
    </row>
    <row r="1690" spans="1:1" s="23" customFormat="1" ht="15" customHeight="1">
      <c r="A1690" s="24"/>
    </row>
    <row r="1691" spans="1:1" s="23" customFormat="1" ht="15" customHeight="1">
      <c r="A1691" s="24"/>
    </row>
    <row r="1692" spans="1:1" s="23" customFormat="1" ht="15" customHeight="1">
      <c r="A1692" s="24"/>
    </row>
    <row r="1693" spans="1:1" s="23" customFormat="1" ht="15" customHeight="1">
      <c r="A1693" s="24"/>
    </row>
    <row r="1694" spans="1:1" s="23" customFormat="1" ht="15" customHeight="1">
      <c r="A1694" s="24"/>
    </row>
    <row r="1695" spans="1:1" s="23" customFormat="1" ht="15" customHeight="1">
      <c r="A1695" s="24"/>
    </row>
    <row r="1696" spans="1:1" s="23" customFormat="1" ht="15" customHeight="1">
      <c r="A1696" s="24"/>
    </row>
    <row r="1697" spans="1:1" s="23" customFormat="1" ht="15" customHeight="1">
      <c r="A1697" s="24"/>
    </row>
    <row r="1698" spans="1:1" s="23" customFormat="1" ht="15" customHeight="1">
      <c r="A1698" s="24"/>
    </row>
    <row r="1699" spans="1:1" s="23" customFormat="1" ht="15" customHeight="1">
      <c r="A1699" s="24"/>
    </row>
    <row r="1700" spans="1:1" s="23" customFormat="1" ht="15" customHeight="1">
      <c r="A1700" s="24"/>
    </row>
    <row r="1701" spans="1:1" s="23" customFormat="1" ht="15" customHeight="1">
      <c r="A1701" s="24"/>
    </row>
    <row r="1702" spans="1:1" s="23" customFormat="1" ht="15" customHeight="1">
      <c r="A1702" s="24"/>
    </row>
    <row r="1703" spans="1:1" s="23" customFormat="1" ht="15" customHeight="1">
      <c r="A1703" s="24"/>
    </row>
    <row r="1704" spans="1:1" s="23" customFormat="1" ht="15" customHeight="1">
      <c r="A1704" s="24"/>
    </row>
    <row r="1705" spans="1:1" s="23" customFormat="1" ht="15" customHeight="1">
      <c r="A1705" s="24"/>
    </row>
    <row r="1706" spans="1:1" s="23" customFormat="1" ht="15" customHeight="1">
      <c r="A1706" s="24"/>
    </row>
    <row r="1707" spans="1:1" s="23" customFormat="1" ht="15" customHeight="1">
      <c r="A1707" s="24"/>
    </row>
    <row r="1708" spans="1:1" s="23" customFormat="1" ht="15" customHeight="1">
      <c r="A1708" s="24"/>
    </row>
    <row r="1709" spans="1:1" s="23" customFormat="1" ht="15" customHeight="1">
      <c r="A1709" s="24"/>
    </row>
    <row r="1710" spans="1:1" s="23" customFormat="1" ht="15" customHeight="1">
      <c r="A1710" s="24"/>
    </row>
    <row r="1711" spans="1:1" s="23" customFormat="1" ht="15" customHeight="1">
      <c r="A1711" s="24"/>
    </row>
    <row r="1712" spans="1:1" s="23" customFormat="1" ht="15" customHeight="1">
      <c r="A1712" s="24"/>
    </row>
    <row r="1713" spans="1:1" s="23" customFormat="1" ht="15" customHeight="1">
      <c r="A1713" s="24"/>
    </row>
    <row r="1714" spans="1:1" s="23" customFormat="1" ht="15" customHeight="1">
      <c r="A1714" s="24"/>
    </row>
    <row r="1715" spans="1:1" s="23" customFormat="1" ht="15" customHeight="1">
      <c r="A1715" s="24"/>
    </row>
    <row r="1716" spans="1:1" s="23" customFormat="1" ht="15" customHeight="1">
      <c r="A1716" s="24"/>
    </row>
    <row r="1717" spans="1:1" s="23" customFormat="1" ht="15" customHeight="1">
      <c r="A1717" s="24"/>
    </row>
    <row r="1718" spans="1:1" s="23" customFormat="1" ht="15" customHeight="1">
      <c r="A1718" s="24"/>
    </row>
    <row r="1719" spans="1:1" s="23" customFormat="1" ht="15" customHeight="1">
      <c r="A1719" s="24"/>
    </row>
    <row r="1720" spans="1:1" s="23" customFormat="1" ht="15" customHeight="1">
      <c r="A1720" s="24"/>
    </row>
    <row r="1721" spans="1:1" s="23" customFormat="1" ht="15" customHeight="1">
      <c r="A1721" s="24"/>
    </row>
    <row r="1722" spans="1:1" s="23" customFormat="1" ht="15" customHeight="1">
      <c r="A1722" s="24"/>
    </row>
    <row r="1723" spans="1:1" s="23" customFormat="1" ht="15" customHeight="1">
      <c r="A1723" s="24"/>
    </row>
    <row r="1724" spans="1:1" s="23" customFormat="1" ht="15" customHeight="1">
      <c r="A1724" s="24"/>
    </row>
    <row r="1725" spans="1:1" s="23" customFormat="1" ht="15" customHeight="1">
      <c r="A1725" s="24"/>
    </row>
    <row r="1726" spans="1:1" s="23" customFormat="1" ht="15" customHeight="1">
      <c r="A1726" s="24"/>
    </row>
    <row r="1727" spans="1:1" s="23" customFormat="1" ht="15" customHeight="1">
      <c r="A1727" s="24"/>
    </row>
    <row r="1728" spans="1:1" s="23" customFormat="1" ht="15" customHeight="1">
      <c r="A1728" s="24"/>
    </row>
    <row r="1729" spans="1:1" s="23" customFormat="1" ht="15" customHeight="1">
      <c r="A1729" s="24"/>
    </row>
    <row r="1730" spans="1:1" s="23" customFormat="1" ht="15" customHeight="1">
      <c r="A1730" s="24"/>
    </row>
    <row r="1731" spans="1:1" s="23" customFormat="1" ht="15" customHeight="1">
      <c r="A1731" s="24"/>
    </row>
    <row r="1732" spans="1:1" s="23" customFormat="1" ht="15" customHeight="1">
      <c r="A1732" s="24"/>
    </row>
    <row r="1733" spans="1:1" s="23" customFormat="1" ht="15" customHeight="1">
      <c r="A1733" s="24"/>
    </row>
    <row r="1734" spans="1:1" s="23" customFormat="1" ht="15" customHeight="1">
      <c r="A1734" s="24"/>
    </row>
    <row r="1735" spans="1:1" s="23" customFormat="1" ht="15" customHeight="1">
      <c r="A1735" s="24"/>
    </row>
    <row r="1736" spans="1:1" s="23" customFormat="1" ht="15" customHeight="1">
      <c r="A1736" s="24"/>
    </row>
    <row r="1737" spans="1:1" s="23" customFormat="1" ht="15" customHeight="1">
      <c r="A1737" s="24"/>
    </row>
    <row r="1738" spans="1:1" s="23" customFormat="1" ht="15" customHeight="1">
      <c r="A1738" s="24"/>
    </row>
    <row r="1739" spans="1:1" s="23" customFormat="1" ht="15" customHeight="1">
      <c r="A1739" s="24"/>
    </row>
    <row r="1740" spans="1:1" s="23" customFormat="1" ht="15" customHeight="1">
      <c r="A1740" s="24"/>
    </row>
    <row r="1741" spans="1:1" s="23" customFormat="1" ht="15" customHeight="1">
      <c r="A1741" s="24"/>
    </row>
    <row r="1742" spans="1:1" s="23" customFormat="1" ht="15" customHeight="1">
      <c r="A1742" s="24"/>
    </row>
    <row r="1743" spans="1:1" s="23" customFormat="1" ht="15" customHeight="1">
      <c r="A1743" s="24"/>
    </row>
    <row r="1744" spans="1:1" s="23" customFormat="1" ht="15" customHeight="1">
      <c r="A1744" s="24"/>
    </row>
    <row r="1745" spans="1:1" s="23" customFormat="1" ht="15" customHeight="1">
      <c r="A1745" s="24"/>
    </row>
    <row r="1746" spans="1:1" s="23" customFormat="1" ht="15" customHeight="1">
      <c r="A1746" s="24"/>
    </row>
    <row r="1747" spans="1:1" s="23" customFormat="1" ht="15" customHeight="1">
      <c r="A1747" s="24"/>
    </row>
    <row r="1748" spans="1:1" s="23" customFormat="1" ht="15" customHeight="1">
      <c r="A1748" s="24"/>
    </row>
    <row r="1749" spans="1:1" s="23" customFormat="1" ht="15" customHeight="1">
      <c r="A1749" s="24"/>
    </row>
    <row r="1750" spans="1:1" s="23" customFormat="1" ht="15" customHeight="1">
      <c r="A1750" s="24"/>
    </row>
    <row r="1751" spans="1:1" s="23" customFormat="1" ht="15" customHeight="1">
      <c r="A1751" s="24"/>
    </row>
    <row r="1752" spans="1:1" s="23" customFormat="1" ht="15" customHeight="1">
      <c r="A1752" s="24"/>
    </row>
    <row r="1753" spans="1:1" s="23" customFormat="1" ht="15" customHeight="1">
      <c r="A1753" s="24"/>
    </row>
    <row r="1754" spans="1:1" s="23" customFormat="1" ht="15" customHeight="1">
      <c r="A1754" s="24"/>
    </row>
    <row r="1755" spans="1:1" s="23" customFormat="1" ht="15" customHeight="1">
      <c r="A1755" s="24"/>
    </row>
    <row r="1756" spans="1:1" s="23" customFormat="1" ht="15" customHeight="1">
      <c r="A1756" s="24"/>
    </row>
    <row r="1757" spans="1:1" s="23" customFormat="1" ht="15" customHeight="1">
      <c r="A1757" s="24"/>
    </row>
    <row r="1758" spans="1:1" s="23" customFormat="1" ht="15" customHeight="1">
      <c r="A1758" s="24"/>
    </row>
    <row r="1759" spans="1:1" s="23" customFormat="1" ht="15" customHeight="1">
      <c r="A1759" s="24"/>
    </row>
    <row r="1760" spans="1:1" s="23" customFormat="1" ht="15" customHeight="1">
      <c r="A1760" s="24"/>
    </row>
    <row r="1761" spans="1:1" s="23" customFormat="1" ht="15" customHeight="1">
      <c r="A1761" s="24"/>
    </row>
    <row r="1762" spans="1:1" s="23" customFormat="1" ht="15" customHeight="1">
      <c r="A1762" s="24"/>
    </row>
    <row r="1763" spans="1:1" s="23" customFormat="1" ht="15" customHeight="1">
      <c r="A1763" s="24"/>
    </row>
    <row r="1764" spans="1:1" s="23" customFormat="1" ht="15" customHeight="1">
      <c r="A1764" s="24"/>
    </row>
    <row r="1765" spans="1:1" s="23" customFormat="1" ht="15" customHeight="1">
      <c r="A1765" s="24"/>
    </row>
    <row r="1766" spans="1:1" s="23" customFormat="1" ht="15" customHeight="1">
      <c r="A1766" s="24"/>
    </row>
    <row r="1767" spans="1:1" s="23" customFormat="1" ht="15" customHeight="1">
      <c r="A1767" s="24"/>
    </row>
    <row r="1768" spans="1:1" s="23" customFormat="1" ht="15" customHeight="1">
      <c r="A1768" s="24"/>
    </row>
    <row r="1769" spans="1:1" s="23" customFormat="1" ht="15" customHeight="1">
      <c r="A1769" s="24"/>
    </row>
    <row r="1770" spans="1:1" s="23" customFormat="1" ht="15" customHeight="1">
      <c r="A1770" s="24"/>
    </row>
    <row r="1771" spans="1:1" s="23" customFormat="1" ht="15" customHeight="1">
      <c r="A1771" s="24"/>
    </row>
    <row r="1772" spans="1:1" s="23" customFormat="1" ht="15" customHeight="1">
      <c r="A1772" s="24"/>
    </row>
    <row r="1773" spans="1:1" s="23" customFormat="1" ht="15" customHeight="1">
      <c r="A1773" s="24"/>
    </row>
    <row r="1774" spans="1:1" s="23" customFormat="1" ht="15" customHeight="1">
      <c r="A1774" s="24"/>
    </row>
    <row r="1775" spans="1:1" s="23" customFormat="1" ht="15" customHeight="1">
      <c r="A1775" s="24"/>
    </row>
    <row r="1776" spans="1:1" s="23" customFormat="1" ht="15" customHeight="1">
      <c r="A1776" s="24"/>
    </row>
    <row r="1777" spans="1:1" s="23" customFormat="1" ht="15" customHeight="1">
      <c r="A1777" s="24"/>
    </row>
    <row r="1778" spans="1:1" s="23" customFormat="1" ht="15" customHeight="1">
      <c r="A1778" s="24"/>
    </row>
    <row r="1779" spans="1:1" s="23" customFormat="1" ht="15" customHeight="1">
      <c r="A1779" s="24"/>
    </row>
    <row r="1780" spans="1:1" s="23" customFormat="1" ht="15" customHeight="1">
      <c r="A1780" s="24"/>
    </row>
    <row r="1781" spans="1:1" s="23" customFormat="1" ht="15" customHeight="1">
      <c r="A1781" s="24"/>
    </row>
    <row r="1782" spans="1:1" s="23" customFormat="1" ht="15" customHeight="1">
      <c r="A1782" s="24"/>
    </row>
    <row r="1783" spans="1:1" s="23" customFormat="1" ht="15" customHeight="1">
      <c r="A1783" s="24"/>
    </row>
    <row r="1784" spans="1:1" s="23" customFormat="1" ht="15" customHeight="1">
      <c r="A1784" s="24"/>
    </row>
    <row r="1785" spans="1:1" s="23" customFormat="1" ht="15" customHeight="1">
      <c r="A1785" s="24"/>
    </row>
    <row r="1786" spans="1:1" s="23" customFormat="1" ht="15" customHeight="1">
      <c r="A1786" s="24"/>
    </row>
    <row r="1787" spans="1:1" s="23" customFormat="1" ht="15" customHeight="1">
      <c r="A1787" s="24"/>
    </row>
    <row r="1788" spans="1:1" s="23" customFormat="1" ht="15" customHeight="1">
      <c r="A1788" s="24"/>
    </row>
    <row r="1789" spans="1:1" s="23" customFormat="1" ht="15" customHeight="1">
      <c r="A1789" s="24"/>
    </row>
    <row r="1790" spans="1:1" s="23" customFormat="1" ht="15" customHeight="1">
      <c r="A1790" s="24"/>
    </row>
    <row r="1791" spans="1:1" s="23" customFormat="1" ht="15" customHeight="1">
      <c r="A1791" s="24"/>
    </row>
    <row r="1792" spans="1:1" s="23" customFormat="1" ht="15" customHeight="1">
      <c r="A1792" s="24"/>
    </row>
    <row r="1793" spans="1:1" s="23" customFormat="1" ht="15" customHeight="1">
      <c r="A1793" s="24"/>
    </row>
    <row r="1794" spans="1:1" s="23" customFormat="1" ht="15" customHeight="1">
      <c r="A1794" s="24"/>
    </row>
    <row r="1795" spans="1:1" s="23" customFormat="1" ht="15" customHeight="1">
      <c r="A1795" s="24"/>
    </row>
    <row r="1796" spans="1:1" s="23" customFormat="1" ht="15" customHeight="1">
      <c r="A1796" s="24"/>
    </row>
    <row r="1797" spans="1:1" s="23" customFormat="1" ht="15" customHeight="1">
      <c r="A1797" s="24"/>
    </row>
    <row r="1798" spans="1:1" s="23" customFormat="1" ht="15" customHeight="1">
      <c r="A1798" s="24"/>
    </row>
    <row r="1799" spans="1:1" s="23" customFormat="1" ht="15" customHeight="1">
      <c r="A1799" s="24"/>
    </row>
    <row r="1800" spans="1:1" s="23" customFormat="1" ht="15" customHeight="1">
      <c r="A1800" s="24"/>
    </row>
    <row r="1801" spans="1:1" s="23" customFormat="1" ht="15" customHeight="1">
      <c r="A1801" s="24"/>
    </row>
    <row r="1802" spans="1:1" s="23" customFormat="1" ht="15" customHeight="1">
      <c r="A1802" s="24"/>
    </row>
    <row r="1803" spans="1:1" s="23" customFormat="1" ht="15" customHeight="1">
      <c r="A1803" s="24"/>
    </row>
    <row r="1804" spans="1:1" s="23" customFormat="1" ht="15" customHeight="1">
      <c r="A1804" s="24"/>
    </row>
    <row r="1805" spans="1:1" s="23" customFormat="1" ht="15" customHeight="1">
      <c r="A1805" s="24"/>
    </row>
    <row r="1806" spans="1:1" s="23" customFormat="1" ht="15" customHeight="1">
      <c r="A1806" s="24"/>
    </row>
    <row r="1807" spans="1:1" s="23" customFormat="1" ht="15" customHeight="1">
      <c r="A1807" s="24"/>
    </row>
    <row r="1808" spans="1:1" s="23" customFormat="1" ht="15" customHeight="1">
      <c r="A1808" s="24"/>
    </row>
    <row r="1809" spans="1:1" s="23" customFormat="1" ht="15" customHeight="1">
      <c r="A1809" s="24"/>
    </row>
    <row r="1810" spans="1:1" s="23" customFormat="1" ht="15" customHeight="1">
      <c r="A1810" s="24"/>
    </row>
    <row r="1811" spans="1:1" s="23" customFormat="1" ht="15" customHeight="1">
      <c r="A1811" s="24"/>
    </row>
    <row r="1812" spans="1:1" s="23" customFormat="1" ht="15" customHeight="1">
      <c r="A1812" s="24"/>
    </row>
    <row r="1813" spans="1:1" s="23" customFormat="1" ht="15" customHeight="1">
      <c r="A1813" s="24"/>
    </row>
    <row r="1814" spans="1:1" s="23" customFormat="1" ht="15" customHeight="1">
      <c r="A1814" s="24"/>
    </row>
    <row r="1815" spans="1:1" s="23" customFormat="1" ht="15" customHeight="1">
      <c r="A1815" s="24"/>
    </row>
    <row r="1816" spans="1:1" s="23" customFormat="1" ht="15" customHeight="1">
      <c r="A1816" s="24"/>
    </row>
    <row r="1817" spans="1:1" s="23" customFormat="1" ht="15" customHeight="1">
      <c r="A1817" s="24"/>
    </row>
    <row r="1818" spans="1:1" s="23" customFormat="1" ht="15" customHeight="1">
      <c r="A1818" s="24"/>
    </row>
    <row r="1819" spans="1:1" s="23" customFormat="1" ht="15" customHeight="1">
      <c r="A1819" s="24"/>
    </row>
    <row r="1820" spans="1:1" s="23" customFormat="1" ht="15" customHeight="1">
      <c r="A1820" s="24"/>
    </row>
    <row r="1821" spans="1:1" s="23" customFormat="1" ht="15" customHeight="1">
      <c r="A1821" s="24"/>
    </row>
    <row r="1822" spans="1:1" s="23" customFormat="1" ht="15" customHeight="1">
      <c r="A1822" s="24"/>
    </row>
    <row r="1823" spans="1:1" s="23" customFormat="1" ht="15" customHeight="1">
      <c r="A1823" s="24"/>
    </row>
    <row r="1824" spans="1:1" s="23" customFormat="1" ht="15" customHeight="1">
      <c r="A1824" s="24"/>
    </row>
    <row r="1825" spans="1:1" s="23" customFormat="1" ht="15" customHeight="1">
      <c r="A1825" s="24"/>
    </row>
    <row r="1826" spans="1:1" s="23" customFormat="1" ht="15" customHeight="1">
      <c r="A1826" s="24"/>
    </row>
    <row r="1827" spans="1:1" s="23" customFormat="1" ht="15" customHeight="1">
      <c r="A1827" s="24"/>
    </row>
    <row r="1828" spans="1:1" s="23" customFormat="1" ht="15" customHeight="1">
      <c r="A1828" s="24"/>
    </row>
    <row r="1829" spans="1:1" s="23" customFormat="1" ht="15" customHeight="1">
      <c r="A1829" s="24"/>
    </row>
    <row r="1830" spans="1:1" s="23" customFormat="1" ht="15" customHeight="1">
      <c r="A1830" s="24"/>
    </row>
    <row r="1831" spans="1:1" s="23" customFormat="1" ht="15" customHeight="1">
      <c r="A1831" s="24"/>
    </row>
    <row r="1832" spans="1:1" s="23" customFormat="1" ht="15" customHeight="1">
      <c r="A1832" s="24"/>
    </row>
    <row r="1833" spans="1:1" s="23" customFormat="1" ht="15" customHeight="1">
      <c r="A1833" s="24"/>
    </row>
    <row r="1834" spans="1:1" s="23" customFormat="1" ht="15" customHeight="1">
      <c r="A1834" s="24"/>
    </row>
    <row r="1835" spans="1:1" s="23" customFormat="1" ht="15" customHeight="1">
      <c r="A1835" s="24"/>
    </row>
    <row r="1836" spans="1:1" s="23" customFormat="1" ht="15" customHeight="1">
      <c r="A1836" s="24"/>
    </row>
    <row r="1837" spans="1:1" s="23" customFormat="1" ht="15" customHeight="1">
      <c r="A1837" s="24"/>
    </row>
    <row r="1838" spans="1:1" s="23" customFormat="1" ht="15" customHeight="1">
      <c r="A1838" s="24"/>
    </row>
    <row r="1839" spans="1:1" s="23" customFormat="1" ht="15" customHeight="1">
      <c r="A1839" s="24"/>
    </row>
    <row r="1840" spans="1:1" s="23" customFormat="1" ht="15" customHeight="1">
      <c r="A1840" s="24"/>
    </row>
    <row r="1841" spans="1:1" s="23" customFormat="1" ht="15" customHeight="1">
      <c r="A1841" s="24"/>
    </row>
    <row r="1842" spans="1:1" s="23" customFormat="1" ht="15" customHeight="1">
      <c r="A1842" s="24"/>
    </row>
    <row r="1843" spans="1:1" s="23" customFormat="1" ht="15" customHeight="1">
      <c r="A1843" s="24"/>
    </row>
    <row r="1844" spans="1:1" s="23" customFormat="1" ht="15" customHeight="1">
      <c r="A1844" s="24"/>
    </row>
    <row r="1845" spans="1:1" s="23" customFormat="1" ht="15" customHeight="1">
      <c r="A1845" s="24"/>
    </row>
    <row r="1846" spans="1:1" s="23" customFormat="1" ht="15" customHeight="1">
      <c r="A1846" s="24"/>
    </row>
    <row r="1847" spans="1:1" s="23" customFormat="1" ht="15" customHeight="1">
      <c r="A1847" s="24"/>
    </row>
    <row r="1848" spans="1:1" s="23" customFormat="1" ht="15" customHeight="1">
      <c r="A1848" s="24"/>
    </row>
    <row r="1849" spans="1:1" s="23" customFormat="1" ht="15" customHeight="1">
      <c r="A1849" s="24"/>
    </row>
    <row r="1850" spans="1:1" s="23" customFormat="1" ht="15" customHeight="1">
      <c r="A1850" s="24"/>
    </row>
    <row r="1851" spans="1:1" s="23" customFormat="1" ht="15" customHeight="1">
      <c r="A1851" s="24"/>
    </row>
    <row r="1852" spans="1:1" s="23" customFormat="1" ht="15" customHeight="1">
      <c r="A1852" s="24"/>
    </row>
    <row r="1853" spans="1:1" s="23" customFormat="1" ht="15" customHeight="1">
      <c r="A1853" s="24"/>
    </row>
    <row r="1854" spans="1:1" s="23" customFormat="1" ht="15" customHeight="1">
      <c r="A1854" s="24"/>
    </row>
    <row r="1855" spans="1:1" s="23" customFormat="1" ht="15" customHeight="1">
      <c r="A1855" s="24"/>
    </row>
    <row r="1856" spans="1:1" s="23" customFormat="1" ht="15" customHeight="1">
      <c r="A1856" s="24"/>
    </row>
    <row r="1857" spans="1:1" s="23" customFormat="1" ht="15" customHeight="1">
      <c r="A1857" s="24"/>
    </row>
    <row r="1858" spans="1:1" s="23" customFormat="1" ht="15" customHeight="1">
      <c r="A1858" s="24"/>
    </row>
    <row r="1859" spans="1:1" s="23" customFormat="1" ht="15" customHeight="1">
      <c r="A1859" s="24"/>
    </row>
    <row r="1860" spans="1:1" s="23" customFormat="1" ht="15" customHeight="1">
      <c r="A1860" s="24"/>
    </row>
    <row r="1861" spans="1:1" s="23" customFormat="1" ht="15" customHeight="1">
      <c r="A1861" s="24"/>
    </row>
    <row r="1862" spans="1:1" s="23" customFormat="1" ht="15" customHeight="1">
      <c r="A1862" s="24"/>
    </row>
    <row r="1863" spans="1:1" s="23" customFormat="1" ht="15" customHeight="1">
      <c r="A1863" s="24"/>
    </row>
    <row r="1864" spans="1:1" s="23" customFormat="1" ht="15" customHeight="1">
      <c r="A1864" s="24"/>
    </row>
    <row r="1865" spans="1:1" s="23" customFormat="1" ht="15" customHeight="1">
      <c r="A1865" s="24"/>
    </row>
    <row r="1866" spans="1:1" s="23" customFormat="1" ht="15" customHeight="1">
      <c r="A1866" s="24"/>
    </row>
    <row r="1867" spans="1:1" s="23" customFormat="1" ht="15" customHeight="1">
      <c r="A1867" s="24"/>
    </row>
    <row r="1868" spans="1:1" s="23" customFormat="1" ht="15" customHeight="1">
      <c r="A1868" s="24"/>
    </row>
    <row r="1869" spans="1:1" s="23" customFormat="1" ht="15" customHeight="1">
      <c r="A1869" s="24"/>
    </row>
    <row r="1870" spans="1:1" s="23" customFormat="1" ht="15" customHeight="1">
      <c r="A1870" s="24"/>
    </row>
    <row r="1871" spans="1:1" s="23" customFormat="1" ht="15" customHeight="1">
      <c r="A1871" s="24"/>
    </row>
    <row r="1872" spans="1:1" s="23" customFormat="1" ht="15" customHeight="1">
      <c r="A1872" s="24"/>
    </row>
    <row r="1873" spans="1:1" s="23" customFormat="1" ht="15" customHeight="1">
      <c r="A1873" s="24"/>
    </row>
    <row r="1874" spans="1:1" s="23" customFormat="1" ht="15" customHeight="1">
      <c r="A1874" s="24"/>
    </row>
    <row r="1875" spans="1:1" s="23" customFormat="1" ht="15" customHeight="1">
      <c r="A1875" s="24"/>
    </row>
    <row r="1876" spans="1:1" s="23" customFormat="1" ht="15" customHeight="1">
      <c r="A1876" s="24"/>
    </row>
    <row r="1877" spans="1:1" s="23" customFormat="1" ht="15" customHeight="1">
      <c r="A1877" s="24"/>
    </row>
    <row r="1878" spans="1:1" s="23" customFormat="1" ht="15" customHeight="1">
      <c r="A1878" s="24"/>
    </row>
    <row r="1879" spans="1:1" s="23" customFormat="1" ht="15" customHeight="1">
      <c r="A1879" s="24"/>
    </row>
    <row r="1880" spans="1:1" s="23" customFormat="1" ht="15" customHeight="1">
      <c r="A1880" s="24"/>
    </row>
    <row r="1881" spans="1:1" s="23" customFormat="1" ht="15" customHeight="1">
      <c r="A1881" s="24"/>
    </row>
    <row r="1882" spans="1:1" s="23" customFormat="1" ht="15" customHeight="1">
      <c r="A1882" s="24"/>
    </row>
    <row r="1883" spans="1:1" s="23" customFormat="1" ht="15" customHeight="1">
      <c r="A1883" s="24"/>
    </row>
    <row r="1884" spans="1:1" s="23" customFormat="1" ht="15" customHeight="1">
      <c r="A1884" s="24"/>
    </row>
    <row r="1885" spans="1:1" s="23" customFormat="1" ht="15" customHeight="1">
      <c r="A1885" s="24"/>
    </row>
    <row r="1886" spans="1:1" s="23" customFormat="1" ht="15" customHeight="1">
      <c r="A1886" s="24"/>
    </row>
    <row r="1887" spans="1:1" s="23" customFormat="1" ht="15" customHeight="1">
      <c r="A1887" s="24"/>
    </row>
    <row r="1888" spans="1:1" s="23" customFormat="1" ht="15" customHeight="1">
      <c r="A1888" s="24"/>
    </row>
    <row r="1889" spans="1:1" s="23" customFormat="1" ht="15" customHeight="1">
      <c r="A1889" s="24"/>
    </row>
    <row r="1890" spans="1:1" s="23" customFormat="1" ht="15" customHeight="1">
      <c r="A1890" s="24"/>
    </row>
    <row r="1891" spans="1:1" s="23" customFormat="1" ht="15" customHeight="1">
      <c r="A1891" s="24"/>
    </row>
    <row r="1892" spans="1:1" s="23" customFormat="1" ht="15" customHeight="1">
      <c r="A1892" s="24"/>
    </row>
    <row r="1893" spans="1:1" s="23" customFormat="1" ht="15" customHeight="1">
      <c r="A1893" s="24"/>
    </row>
    <row r="1894" spans="1:1" s="23" customFormat="1" ht="15" customHeight="1">
      <c r="A1894" s="24"/>
    </row>
    <row r="1895" spans="1:1" s="23" customFormat="1" ht="15" customHeight="1">
      <c r="A1895" s="24"/>
    </row>
    <row r="1896" spans="1:1" s="23" customFormat="1" ht="15" customHeight="1">
      <c r="A1896" s="24"/>
    </row>
    <row r="1897" spans="1:1" s="23" customFormat="1" ht="15" customHeight="1">
      <c r="A1897" s="24"/>
    </row>
    <row r="1898" spans="1:1" s="23" customFormat="1" ht="15" customHeight="1">
      <c r="A1898" s="24"/>
    </row>
    <row r="1899" spans="1:1" s="23" customFormat="1" ht="15" customHeight="1">
      <c r="A1899" s="24"/>
    </row>
    <row r="1900" spans="1:1" s="23" customFormat="1" ht="15" customHeight="1">
      <c r="A1900" s="24"/>
    </row>
    <row r="1901" spans="1:1" s="23" customFormat="1" ht="15" customHeight="1">
      <c r="A1901" s="24"/>
    </row>
    <row r="1902" spans="1:1" s="23" customFormat="1" ht="15" customHeight="1">
      <c r="A1902" s="24"/>
    </row>
    <row r="1903" spans="1:1" s="23" customFormat="1" ht="15" customHeight="1">
      <c r="A1903" s="24"/>
    </row>
    <row r="1904" spans="1:1" s="23" customFormat="1" ht="15" customHeight="1">
      <c r="A1904" s="24"/>
    </row>
    <row r="1905" spans="1:1" s="23" customFormat="1" ht="15" customHeight="1">
      <c r="A1905" s="24"/>
    </row>
    <row r="1906" spans="1:1" s="23" customFormat="1" ht="15" customHeight="1">
      <c r="A1906" s="24"/>
    </row>
    <row r="1907" spans="1:1" s="23" customFormat="1" ht="15" customHeight="1">
      <c r="A1907" s="24"/>
    </row>
    <row r="1908" spans="1:1" s="23" customFormat="1" ht="15" customHeight="1">
      <c r="A1908" s="24"/>
    </row>
    <row r="1909" spans="1:1" s="23" customFormat="1" ht="15" customHeight="1">
      <c r="A1909" s="24"/>
    </row>
    <row r="1910" spans="1:1" s="23" customFormat="1" ht="15" customHeight="1">
      <c r="A1910" s="24"/>
    </row>
    <row r="1911" spans="1:1" s="23" customFormat="1" ht="15" customHeight="1">
      <c r="A1911" s="24"/>
    </row>
    <row r="1912" spans="1:1" s="23" customFormat="1" ht="15" customHeight="1">
      <c r="A1912" s="24"/>
    </row>
    <row r="1913" spans="1:1" s="23" customFormat="1" ht="15" customHeight="1">
      <c r="A1913" s="24"/>
    </row>
    <row r="1914" spans="1:1" s="23" customFormat="1" ht="15" customHeight="1">
      <c r="A1914" s="24"/>
    </row>
    <row r="1915" spans="1:1" s="23" customFormat="1" ht="15" customHeight="1">
      <c r="A1915" s="24"/>
    </row>
    <row r="1916" spans="1:1" s="23" customFormat="1" ht="15" customHeight="1">
      <c r="A1916" s="24"/>
    </row>
    <row r="1917" spans="1:1" s="23" customFormat="1" ht="15" customHeight="1">
      <c r="A1917" s="24"/>
    </row>
    <row r="1918" spans="1:1" s="23" customFormat="1" ht="15" customHeight="1">
      <c r="A1918" s="24"/>
    </row>
    <row r="1919" spans="1:1" s="23" customFormat="1" ht="15" customHeight="1">
      <c r="A1919" s="24"/>
    </row>
    <row r="1920" spans="1:1" s="23" customFormat="1" ht="15" customHeight="1">
      <c r="A1920" s="24"/>
    </row>
    <row r="1921" spans="1:1" s="23" customFormat="1" ht="15" customHeight="1">
      <c r="A1921" s="24"/>
    </row>
    <row r="1922" spans="1:1" s="23" customFormat="1" ht="15" customHeight="1">
      <c r="A1922" s="24"/>
    </row>
    <row r="1923" spans="1:1" s="23" customFormat="1" ht="15" customHeight="1">
      <c r="A1923" s="24"/>
    </row>
    <row r="1924" spans="1:1" s="23" customFormat="1" ht="15" customHeight="1">
      <c r="A1924" s="24"/>
    </row>
    <row r="1925" spans="1:1" s="23" customFormat="1" ht="15" customHeight="1">
      <c r="A1925" s="24"/>
    </row>
    <row r="1926" spans="1:1" s="23" customFormat="1" ht="15" customHeight="1">
      <c r="A1926" s="24"/>
    </row>
    <row r="1927" spans="1:1" s="23" customFormat="1" ht="15" customHeight="1">
      <c r="A1927" s="24"/>
    </row>
    <row r="1928" spans="1:1" s="23" customFormat="1" ht="15" customHeight="1">
      <c r="A1928" s="24"/>
    </row>
    <row r="1929" spans="1:1" s="23" customFormat="1" ht="15" customHeight="1">
      <c r="A1929" s="24"/>
    </row>
    <row r="1930" spans="1:1" s="23" customFormat="1" ht="15" customHeight="1">
      <c r="A1930" s="24"/>
    </row>
    <row r="1931" spans="1:1" s="23" customFormat="1" ht="15" customHeight="1">
      <c r="A1931" s="24"/>
    </row>
    <row r="1932" spans="1:1" s="23" customFormat="1" ht="15" customHeight="1">
      <c r="A1932" s="24"/>
    </row>
    <row r="1933" spans="1:1" s="23" customFormat="1" ht="15" customHeight="1">
      <c r="A1933" s="24"/>
    </row>
    <row r="1934" spans="1:1" s="23" customFormat="1" ht="15" customHeight="1">
      <c r="A1934" s="24"/>
    </row>
    <row r="1935" spans="1:1" s="23" customFormat="1" ht="15" customHeight="1">
      <c r="A1935" s="24"/>
    </row>
    <row r="1936" spans="1:1" s="23" customFormat="1" ht="15" customHeight="1">
      <c r="A1936" s="24"/>
    </row>
    <row r="1937" spans="1:1" s="23" customFormat="1" ht="15" customHeight="1">
      <c r="A1937" s="24"/>
    </row>
    <row r="1938" spans="1:1" s="23" customFormat="1" ht="15" customHeight="1">
      <c r="A1938" s="24"/>
    </row>
    <row r="1939" spans="1:1" s="23" customFormat="1" ht="15" customHeight="1">
      <c r="A1939" s="24"/>
    </row>
    <row r="1940" spans="1:1" s="23" customFormat="1" ht="15" customHeight="1">
      <c r="A1940" s="24"/>
    </row>
    <row r="1941" spans="1:1" s="23" customFormat="1" ht="15" customHeight="1">
      <c r="A1941" s="24"/>
    </row>
    <row r="1942" spans="1:1" s="23" customFormat="1" ht="15" customHeight="1">
      <c r="A1942" s="24"/>
    </row>
    <row r="1943" spans="1:1" s="23" customFormat="1" ht="15" customHeight="1">
      <c r="A1943" s="24"/>
    </row>
    <row r="1944" spans="1:1" s="23" customFormat="1" ht="15" customHeight="1">
      <c r="A1944" s="24"/>
    </row>
    <row r="1945" spans="1:1" s="23" customFormat="1" ht="15" customHeight="1">
      <c r="A1945" s="24"/>
    </row>
    <row r="1946" spans="1:1" s="23" customFormat="1" ht="15" customHeight="1">
      <c r="A1946" s="24"/>
    </row>
    <row r="1947" spans="1:1" s="23" customFormat="1" ht="15" customHeight="1">
      <c r="A1947" s="24"/>
    </row>
    <row r="1948" spans="1:1" s="23" customFormat="1" ht="15" customHeight="1">
      <c r="A1948" s="24"/>
    </row>
    <row r="1949" spans="1:1" s="23" customFormat="1" ht="15" customHeight="1">
      <c r="A1949" s="24"/>
    </row>
    <row r="1950" spans="1:1" s="23" customFormat="1" ht="15" customHeight="1">
      <c r="A1950" s="24"/>
    </row>
    <row r="1951" spans="1:1" s="23" customFormat="1" ht="15" customHeight="1">
      <c r="A1951" s="24"/>
    </row>
    <row r="1952" spans="1:1" s="23" customFormat="1" ht="15" customHeight="1">
      <c r="A1952" s="24"/>
    </row>
    <row r="1953" spans="1:1" s="23" customFormat="1" ht="15" customHeight="1">
      <c r="A1953" s="24"/>
    </row>
    <row r="1954" spans="1:1" s="23" customFormat="1" ht="15" customHeight="1">
      <c r="A1954" s="24"/>
    </row>
    <row r="1955" spans="1:1" s="23" customFormat="1" ht="15" customHeight="1">
      <c r="A1955" s="24"/>
    </row>
    <row r="1956" spans="1:1" s="23" customFormat="1" ht="15" customHeight="1">
      <c r="A1956" s="24"/>
    </row>
    <row r="1957" spans="1:1" s="23" customFormat="1" ht="15" customHeight="1">
      <c r="A1957" s="24"/>
    </row>
    <row r="1958" spans="1:1" s="23" customFormat="1" ht="15" customHeight="1">
      <c r="A1958" s="24"/>
    </row>
    <row r="1959" spans="1:1" s="23" customFormat="1" ht="15" customHeight="1">
      <c r="A1959" s="24"/>
    </row>
    <row r="1960" spans="1:1" s="23" customFormat="1" ht="15" customHeight="1">
      <c r="A1960" s="24"/>
    </row>
    <row r="1961" spans="1:1" s="23" customFormat="1" ht="15" customHeight="1">
      <c r="A1961" s="24"/>
    </row>
    <row r="1962" spans="1:1" s="23" customFormat="1" ht="15" customHeight="1">
      <c r="A1962" s="24"/>
    </row>
    <row r="1963" spans="1:1" s="23" customFormat="1" ht="15" customHeight="1">
      <c r="A1963" s="24"/>
    </row>
    <row r="1964" spans="1:1" s="23" customFormat="1" ht="15" customHeight="1">
      <c r="A1964" s="24"/>
    </row>
    <row r="1965" spans="1:1" s="23" customFormat="1" ht="15" customHeight="1">
      <c r="A1965" s="24"/>
    </row>
    <row r="1966" spans="1:1" s="23" customFormat="1" ht="15" customHeight="1">
      <c r="A1966" s="24"/>
    </row>
    <row r="1967" spans="1:1" s="23" customFormat="1" ht="15" customHeight="1">
      <c r="A1967" s="24"/>
    </row>
    <row r="1968" spans="1:1" s="23" customFormat="1" ht="15" customHeight="1">
      <c r="A1968" s="24"/>
    </row>
    <row r="1969" spans="1:1" s="23" customFormat="1" ht="15" customHeight="1">
      <c r="A1969" s="24"/>
    </row>
    <row r="1970" spans="1:1" s="23" customFormat="1" ht="15" customHeight="1">
      <c r="A1970" s="24"/>
    </row>
    <row r="1971" spans="1:1" s="23" customFormat="1" ht="15" customHeight="1">
      <c r="A1971" s="24"/>
    </row>
    <row r="1972" spans="1:1" s="23" customFormat="1" ht="15" customHeight="1">
      <c r="A1972" s="24"/>
    </row>
    <row r="1973" spans="1:1" s="23" customFormat="1" ht="15" customHeight="1">
      <c r="A1973" s="24"/>
    </row>
    <row r="1974" spans="1:1" s="23" customFormat="1" ht="15" customHeight="1">
      <c r="A1974" s="24"/>
    </row>
    <row r="1975" spans="1:1" s="23" customFormat="1" ht="15" customHeight="1">
      <c r="A1975" s="24"/>
    </row>
    <row r="1976" spans="1:1" s="23" customFormat="1" ht="15" customHeight="1">
      <c r="A1976" s="24"/>
    </row>
    <row r="1977" spans="1:1" s="23" customFormat="1" ht="15" customHeight="1">
      <c r="A1977" s="24"/>
    </row>
    <row r="1978" spans="1:1" s="23" customFormat="1" ht="15" customHeight="1">
      <c r="A1978" s="24"/>
    </row>
    <row r="1979" spans="1:1" s="23" customFormat="1" ht="15" customHeight="1">
      <c r="A1979" s="24"/>
    </row>
    <row r="1980" spans="1:1" s="23" customFormat="1" ht="15" customHeight="1">
      <c r="A1980" s="24"/>
    </row>
    <row r="1981" spans="1:1" s="23" customFormat="1" ht="15" customHeight="1">
      <c r="A1981" s="24"/>
    </row>
    <row r="1982" spans="1:1" s="23" customFormat="1" ht="15" customHeight="1">
      <c r="A1982" s="24"/>
    </row>
    <row r="1983" spans="1:1" s="23" customFormat="1" ht="15" customHeight="1">
      <c r="A1983" s="24"/>
    </row>
    <row r="1984" spans="1:1" s="23" customFormat="1" ht="15" customHeight="1">
      <c r="A1984" s="24"/>
    </row>
    <row r="1985" spans="1:1" s="23" customFormat="1" ht="15" customHeight="1">
      <c r="A1985" s="24"/>
    </row>
    <row r="1986" spans="1:1" s="23" customFormat="1" ht="15" customHeight="1">
      <c r="A1986" s="24"/>
    </row>
    <row r="1987" spans="1:1" s="23" customFormat="1" ht="15" customHeight="1">
      <c r="A1987" s="24"/>
    </row>
    <row r="1988" spans="1:1" s="23" customFormat="1" ht="15" customHeight="1">
      <c r="A1988" s="24"/>
    </row>
    <row r="1989" spans="1:1" s="23" customFormat="1" ht="15" customHeight="1">
      <c r="A1989" s="24"/>
    </row>
    <row r="1990" spans="1:1" s="23" customFormat="1" ht="15" customHeight="1">
      <c r="A1990" s="24"/>
    </row>
    <row r="1991" spans="1:1" s="23" customFormat="1" ht="15" customHeight="1">
      <c r="A1991" s="24"/>
    </row>
    <row r="1992" spans="1:1" s="23" customFormat="1" ht="15" customHeight="1">
      <c r="A1992" s="24"/>
    </row>
    <row r="1993" spans="1:1" s="23" customFormat="1" ht="15" customHeight="1">
      <c r="A1993" s="24"/>
    </row>
    <row r="1994" spans="1:1" s="23" customFormat="1" ht="15" customHeight="1">
      <c r="A1994" s="24"/>
    </row>
    <row r="1995" spans="1:1" s="23" customFormat="1" ht="15" customHeight="1">
      <c r="A1995" s="24"/>
    </row>
    <row r="1996" spans="1:1" s="23" customFormat="1" ht="15" customHeight="1">
      <c r="A1996" s="24"/>
    </row>
    <row r="1997" spans="1:1" s="23" customFormat="1" ht="15" customHeight="1">
      <c r="A1997" s="24"/>
    </row>
    <row r="1998" spans="1:1" s="23" customFormat="1" ht="15" customHeight="1">
      <c r="A1998" s="24"/>
    </row>
    <row r="1999" spans="1:1" s="23" customFormat="1" ht="15" customHeight="1">
      <c r="A1999" s="24"/>
    </row>
    <row r="2000" spans="1:1" s="23" customFormat="1" ht="15" customHeight="1">
      <c r="A2000" s="24"/>
    </row>
    <row r="2001" spans="1:1" s="23" customFormat="1" ht="15" customHeight="1">
      <c r="A2001" s="24"/>
    </row>
    <row r="2002" spans="1:1" s="23" customFormat="1" ht="15" customHeight="1">
      <c r="A2002" s="24"/>
    </row>
    <row r="2003" spans="1:1" s="23" customFormat="1" ht="15" customHeight="1">
      <c r="A2003" s="24"/>
    </row>
    <row r="2004" spans="1:1" s="23" customFormat="1" ht="15" customHeight="1">
      <c r="A2004" s="24"/>
    </row>
    <row r="2005" spans="1:1" s="23" customFormat="1" ht="15" customHeight="1">
      <c r="A2005" s="24"/>
    </row>
    <row r="2006" spans="1:1" s="23" customFormat="1" ht="15" customHeight="1">
      <c r="A2006" s="24"/>
    </row>
    <row r="2007" spans="1:1" s="23" customFormat="1" ht="15" customHeight="1">
      <c r="A2007" s="24"/>
    </row>
    <row r="2008" spans="1:1" s="23" customFormat="1" ht="15" customHeight="1">
      <c r="A2008" s="24"/>
    </row>
    <row r="2009" spans="1:1" s="23" customFormat="1" ht="15" customHeight="1">
      <c r="A2009" s="24"/>
    </row>
    <row r="2010" spans="1:1" s="23" customFormat="1" ht="15" customHeight="1">
      <c r="A2010" s="24"/>
    </row>
    <row r="2011" spans="1:1" s="23" customFormat="1" ht="15" customHeight="1">
      <c r="A2011" s="24"/>
    </row>
    <row r="2012" spans="1:1" s="23" customFormat="1" ht="15" customHeight="1">
      <c r="A2012" s="24"/>
    </row>
    <row r="2013" spans="1:1" s="23" customFormat="1" ht="15" customHeight="1">
      <c r="A2013" s="24"/>
    </row>
    <row r="2014" spans="1:1" s="23" customFormat="1" ht="15" customHeight="1">
      <c r="A2014" s="24"/>
    </row>
    <row r="2015" spans="1:1" s="23" customFormat="1" ht="15" customHeight="1">
      <c r="A2015" s="24"/>
    </row>
    <row r="2016" spans="1:1" s="23" customFormat="1" ht="15" customHeight="1">
      <c r="A2016" s="24"/>
    </row>
    <row r="2017" spans="1:1" s="23" customFormat="1" ht="15" customHeight="1">
      <c r="A2017" s="24"/>
    </row>
    <row r="2018" spans="1:1" s="23" customFormat="1" ht="15" customHeight="1">
      <c r="A2018" s="24"/>
    </row>
    <row r="2019" spans="1:1" s="23" customFormat="1" ht="15" customHeight="1">
      <c r="A2019" s="24"/>
    </row>
    <row r="2020" spans="1:1" s="23" customFormat="1" ht="15" customHeight="1">
      <c r="A2020" s="24"/>
    </row>
    <row r="2021" spans="1:1" s="23" customFormat="1" ht="15" customHeight="1">
      <c r="A2021" s="24"/>
    </row>
    <row r="2022" spans="1:1" s="23" customFormat="1" ht="15" customHeight="1">
      <c r="A2022" s="24"/>
    </row>
    <row r="2023" spans="1:1" s="23" customFormat="1" ht="15" customHeight="1">
      <c r="A2023" s="24"/>
    </row>
    <row r="2024" spans="1:1" s="23" customFormat="1" ht="15" customHeight="1">
      <c r="A2024" s="24"/>
    </row>
    <row r="2025" spans="1:1" s="23" customFormat="1" ht="15" customHeight="1">
      <c r="A2025" s="24"/>
    </row>
    <row r="2026" spans="1:1" s="23" customFormat="1" ht="15" customHeight="1">
      <c r="A2026" s="24"/>
    </row>
    <row r="2027" spans="1:1" s="23" customFormat="1" ht="15" customHeight="1">
      <c r="A2027" s="24"/>
    </row>
    <row r="2028" spans="1:1" s="23" customFormat="1" ht="15" customHeight="1">
      <c r="A2028" s="24"/>
    </row>
    <row r="2029" spans="1:1" s="23" customFormat="1" ht="15" customHeight="1">
      <c r="A2029" s="24"/>
    </row>
    <row r="2030" spans="1:1" s="23" customFormat="1" ht="15" customHeight="1">
      <c r="A2030" s="24"/>
    </row>
    <row r="2031" spans="1:1" s="23" customFormat="1" ht="15" customHeight="1">
      <c r="A2031" s="24"/>
    </row>
    <row r="2032" spans="1:1" s="23" customFormat="1" ht="15" customHeight="1">
      <c r="A2032" s="24"/>
    </row>
    <row r="2033" spans="1:1" s="23" customFormat="1" ht="15" customHeight="1">
      <c r="A2033" s="24"/>
    </row>
    <row r="2034" spans="1:1" s="23" customFormat="1" ht="15" customHeight="1">
      <c r="A2034" s="24"/>
    </row>
    <row r="2035" spans="1:1" s="23" customFormat="1" ht="15" customHeight="1">
      <c r="A2035" s="24"/>
    </row>
    <row r="2036" spans="1:1" s="23" customFormat="1" ht="15" customHeight="1">
      <c r="A2036" s="24"/>
    </row>
    <row r="2037" spans="1:1" s="23" customFormat="1" ht="15" customHeight="1">
      <c r="A2037" s="24"/>
    </row>
    <row r="2038" spans="1:1" s="23" customFormat="1" ht="15" customHeight="1">
      <c r="A2038" s="24"/>
    </row>
    <row r="2039" spans="1:1" s="23" customFormat="1" ht="15" customHeight="1">
      <c r="A2039" s="24"/>
    </row>
    <row r="2040" spans="1:1" s="23" customFormat="1" ht="15" customHeight="1">
      <c r="A2040" s="24"/>
    </row>
    <row r="2041" spans="1:1" s="23" customFormat="1" ht="15" customHeight="1">
      <c r="A2041" s="24"/>
    </row>
    <row r="2042" spans="1:1" s="23" customFormat="1" ht="15" customHeight="1">
      <c r="A2042" s="24"/>
    </row>
    <row r="2043" spans="1:1" s="23" customFormat="1" ht="15" customHeight="1">
      <c r="A2043" s="24"/>
    </row>
    <row r="2044" spans="1:1" s="23" customFormat="1" ht="15" customHeight="1">
      <c r="A2044" s="24"/>
    </row>
    <row r="2045" spans="1:1" s="23" customFormat="1" ht="15" customHeight="1">
      <c r="A2045" s="24"/>
    </row>
    <row r="2046" spans="1:1" s="23" customFormat="1" ht="15" customHeight="1">
      <c r="A2046" s="24"/>
    </row>
    <row r="2047" spans="1:1" s="23" customFormat="1" ht="15" customHeight="1">
      <c r="A2047" s="24"/>
    </row>
    <row r="2048" spans="1:1" s="23" customFormat="1" ht="15" customHeight="1">
      <c r="A2048" s="24"/>
    </row>
    <row r="2049" spans="1:1" s="23" customFormat="1" ht="15" customHeight="1">
      <c r="A2049" s="24"/>
    </row>
    <row r="2050" spans="1:1" s="23" customFormat="1" ht="15" customHeight="1">
      <c r="A2050" s="24"/>
    </row>
    <row r="2051" spans="1:1" s="23" customFormat="1" ht="15" customHeight="1">
      <c r="A2051" s="24"/>
    </row>
    <row r="2052" spans="1:1" s="23" customFormat="1" ht="15" customHeight="1">
      <c r="A2052" s="24"/>
    </row>
    <row r="2053" spans="1:1" s="23" customFormat="1" ht="15" customHeight="1">
      <c r="A2053" s="24"/>
    </row>
    <row r="2054" spans="1:1" s="23" customFormat="1" ht="15" customHeight="1">
      <c r="A2054" s="24"/>
    </row>
    <row r="2055" spans="1:1" s="23" customFormat="1" ht="15" customHeight="1">
      <c r="A2055" s="24"/>
    </row>
    <row r="2056" spans="1:1" s="23" customFormat="1" ht="15" customHeight="1">
      <c r="A2056" s="24"/>
    </row>
    <row r="2057" spans="1:1" s="23" customFormat="1" ht="15" customHeight="1">
      <c r="A2057" s="24"/>
    </row>
    <row r="2058" spans="1:1" s="23" customFormat="1" ht="15" customHeight="1">
      <c r="A2058" s="24"/>
    </row>
    <row r="2059" spans="1:1" s="23" customFormat="1" ht="15" customHeight="1">
      <c r="A2059" s="24"/>
    </row>
    <row r="2060" spans="1:1" s="23" customFormat="1" ht="15" customHeight="1">
      <c r="A2060" s="24"/>
    </row>
    <row r="2061" spans="1:1" s="23" customFormat="1" ht="15" customHeight="1">
      <c r="A2061" s="24"/>
    </row>
    <row r="2062" spans="1:1" s="23" customFormat="1" ht="15" customHeight="1">
      <c r="A2062" s="24"/>
    </row>
    <row r="2063" spans="1:1" s="23" customFormat="1" ht="15" customHeight="1">
      <c r="A2063" s="24"/>
    </row>
    <row r="2064" spans="1:1" s="23" customFormat="1" ht="15" customHeight="1">
      <c r="A2064" s="24"/>
    </row>
    <row r="2065" spans="1:1" s="23" customFormat="1" ht="15" customHeight="1">
      <c r="A2065" s="24"/>
    </row>
    <row r="2066" spans="1:1" s="23" customFormat="1" ht="15" customHeight="1">
      <c r="A2066" s="24"/>
    </row>
    <row r="2067" spans="1:1" s="23" customFormat="1" ht="15" customHeight="1">
      <c r="A2067" s="24"/>
    </row>
    <row r="2068" spans="1:1" s="23" customFormat="1" ht="15" customHeight="1">
      <c r="A2068" s="24"/>
    </row>
    <row r="2069" spans="1:1" s="23" customFormat="1" ht="15" customHeight="1">
      <c r="A2069" s="24"/>
    </row>
    <row r="2070" spans="1:1" s="23" customFormat="1" ht="15" customHeight="1">
      <c r="A2070" s="24"/>
    </row>
    <row r="2071" spans="1:1" s="23" customFormat="1" ht="15" customHeight="1">
      <c r="A2071" s="24"/>
    </row>
    <row r="2072" spans="1:1" s="23" customFormat="1" ht="15" customHeight="1">
      <c r="A2072" s="24"/>
    </row>
    <row r="2073" spans="1:1" s="23" customFormat="1" ht="15" customHeight="1">
      <c r="A2073" s="24"/>
    </row>
    <row r="2074" spans="1:1" s="23" customFormat="1" ht="15" customHeight="1">
      <c r="A2074" s="24"/>
    </row>
    <row r="2075" spans="1:1" s="23" customFormat="1" ht="15" customHeight="1">
      <c r="A2075" s="24"/>
    </row>
    <row r="2076" spans="1:1" s="23" customFormat="1" ht="15" customHeight="1">
      <c r="A2076" s="24"/>
    </row>
    <row r="2077" spans="1:1" s="23" customFormat="1" ht="15" customHeight="1">
      <c r="A2077" s="24"/>
    </row>
    <row r="2078" spans="1:1" s="23" customFormat="1" ht="15" customHeight="1">
      <c r="A2078" s="24"/>
    </row>
    <row r="2079" spans="1:1" s="23" customFormat="1" ht="15" customHeight="1">
      <c r="A2079" s="24"/>
    </row>
    <row r="2080" spans="1:1" s="23" customFormat="1" ht="15" customHeight="1">
      <c r="A2080" s="24"/>
    </row>
    <row r="2081" spans="1:1" s="23" customFormat="1" ht="15" customHeight="1">
      <c r="A2081" s="24"/>
    </row>
    <row r="2082" spans="1:1" s="23" customFormat="1" ht="15" customHeight="1">
      <c r="A2082" s="24"/>
    </row>
    <row r="2083" spans="1:1" s="23" customFormat="1" ht="15" customHeight="1">
      <c r="A2083" s="24"/>
    </row>
    <row r="2084" spans="1:1" s="23" customFormat="1" ht="15" customHeight="1">
      <c r="A2084" s="24"/>
    </row>
    <row r="2085" spans="1:1" s="23" customFormat="1" ht="15" customHeight="1">
      <c r="A2085" s="24"/>
    </row>
    <row r="2086" spans="1:1" s="23" customFormat="1" ht="15" customHeight="1">
      <c r="A2086" s="24"/>
    </row>
    <row r="2087" spans="1:1" s="23" customFormat="1" ht="15" customHeight="1">
      <c r="A2087" s="24"/>
    </row>
    <row r="2088" spans="1:1" s="23" customFormat="1" ht="15" customHeight="1">
      <c r="A2088" s="24"/>
    </row>
    <row r="2089" spans="1:1" s="23" customFormat="1" ht="15" customHeight="1">
      <c r="A2089" s="24"/>
    </row>
    <row r="2090" spans="1:1" s="23" customFormat="1" ht="15" customHeight="1">
      <c r="A2090" s="24"/>
    </row>
    <row r="2091" spans="1:1" s="23" customFormat="1" ht="15" customHeight="1">
      <c r="A2091" s="24"/>
    </row>
    <row r="2092" spans="1:1" s="23" customFormat="1" ht="15" customHeight="1">
      <c r="A2092" s="24"/>
    </row>
    <row r="2093" spans="1:1" s="23" customFormat="1" ht="15" customHeight="1">
      <c r="A2093" s="24"/>
    </row>
    <row r="2094" spans="1:1" s="23" customFormat="1" ht="15" customHeight="1">
      <c r="A2094" s="24"/>
    </row>
    <row r="2095" spans="1:1" s="23" customFormat="1" ht="15" customHeight="1">
      <c r="A2095" s="24"/>
    </row>
    <row r="2096" spans="1:1" s="23" customFormat="1" ht="15" customHeight="1">
      <c r="A2096" s="24"/>
    </row>
    <row r="2097" spans="1:1" s="23" customFormat="1" ht="15" customHeight="1">
      <c r="A2097" s="24"/>
    </row>
    <row r="2098" spans="1:1" s="23" customFormat="1" ht="15" customHeight="1">
      <c r="A2098" s="24"/>
    </row>
    <row r="2099" spans="1:1" s="23" customFormat="1" ht="15" customHeight="1">
      <c r="A2099" s="24"/>
    </row>
    <row r="2100" spans="1:1" s="23" customFormat="1" ht="15" customHeight="1">
      <c r="A2100" s="24"/>
    </row>
    <row r="2101" spans="1:1" s="23" customFormat="1" ht="15" customHeight="1">
      <c r="A2101" s="24"/>
    </row>
    <row r="2102" spans="1:1" s="23" customFormat="1" ht="15" customHeight="1">
      <c r="A2102" s="24"/>
    </row>
    <row r="2103" spans="1:1" s="23" customFormat="1" ht="15" customHeight="1">
      <c r="A2103" s="24"/>
    </row>
    <row r="2104" spans="1:1" s="23" customFormat="1" ht="15" customHeight="1">
      <c r="A2104" s="24"/>
    </row>
    <row r="2105" spans="1:1" s="23" customFormat="1" ht="15" customHeight="1">
      <c r="A2105" s="24"/>
    </row>
    <row r="2106" spans="1:1" s="23" customFormat="1" ht="15" customHeight="1">
      <c r="A2106" s="24"/>
    </row>
    <row r="2107" spans="1:1" s="23" customFormat="1" ht="15" customHeight="1">
      <c r="A2107" s="24"/>
    </row>
    <row r="2108" spans="1:1" s="23" customFormat="1" ht="15" customHeight="1">
      <c r="A2108" s="24"/>
    </row>
    <row r="2109" spans="1:1" s="23" customFormat="1" ht="15" customHeight="1">
      <c r="A2109" s="24"/>
    </row>
    <row r="2110" spans="1:1" s="23" customFormat="1" ht="15" customHeight="1">
      <c r="A2110" s="24"/>
    </row>
    <row r="2111" spans="1:1" s="23" customFormat="1" ht="15" customHeight="1">
      <c r="A2111" s="24"/>
    </row>
    <row r="2112" spans="1:1" s="23" customFormat="1" ht="15" customHeight="1">
      <c r="A2112" s="24"/>
    </row>
    <row r="2113" spans="1:1" s="23" customFormat="1" ht="15" customHeight="1">
      <c r="A2113" s="24"/>
    </row>
    <row r="2114" spans="1:1" s="23" customFormat="1" ht="15" customHeight="1">
      <c r="A2114" s="24"/>
    </row>
    <row r="2115" spans="1:1" s="23" customFormat="1" ht="15" customHeight="1">
      <c r="A2115" s="24"/>
    </row>
    <row r="2116" spans="1:1" s="23" customFormat="1" ht="15" customHeight="1">
      <c r="A2116" s="24"/>
    </row>
    <row r="2117" spans="1:1" s="23" customFormat="1" ht="15" customHeight="1">
      <c r="A2117" s="24"/>
    </row>
    <row r="2118" spans="1:1" s="23" customFormat="1" ht="15" customHeight="1">
      <c r="A2118" s="24"/>
    </row>
    <row r="2119" spans="1:1" s="23" customFormat="1" ht="15" customHeight="1">
      <c r="A2119" s="24"/>
    </row>
    <row r="2120" spans="1:1" s="23" customFormat="1" ht="15" customHeight="1">
      <c r="A2120" s="24"/>
    </row>
    <row r="2121" spans="1:1" s="23" customFormat="1" ht="15" customHeight="1">
      <c r="A2121" s="24"/>
    </row>
    <row r="2122" spans="1:1" s="23" customFormat="1" ht="15" customHeight="1">
      <c r="A2122" s="24"/>
    </row>
    <row r="2123" spans="1:1" s="23" customFormat="1" ht="15" customHeight="1">
      <c r="A2123" s="24"/>
    </row>
    <row r="2124" spans="1:1" s="23" customFormat="1" ht="15" customHeight="1">
      <c r="A2124" s="24"/>
    </row>
    <row r="2125" spans="1:1" s="23" customFormat="1" ht="15" customHeight="1">
      <c r="A2125" s="24"/>
    </row>
    <row r="2126" spans="1:1" s="23" customFormat="1" ht="15" customHeight="1">
      <c r="A2126" s="24"/>
    </row>
    <row r="2127" spans="1:1" s="23" customFormat="1" ht="15" customHeight="1">
      <c r="A2127" s="24"/>
    </row>
    <row r="2128" spans="1:1" s="23" customFormat="1" ht="15" customHeight="1">
      <c r="A2128" s="24"/>
    </row>
    <row r="2129" spans="1:1" s="23" customFormat="1" ht="15" customHeight="1">
      <c r="A2129" s="24"/>
    </row>
    <row r="2130" spans="1:1" s="23" customFormat="1" ht="15" customHeight="1">
      <c r="A2130" s="24"/>
    </row>
    <row r="2131" spans="1:1" s="23" customFormat="1" ht="15" customHeight="1">
      <c r="A2131" s="24"/>
    </row>
    <row r="2132" spans="1:1" s="23" customFormat="1" ht="15" customHeight="1">
      <c r="A2132" s="24"/>
    </row>
    <row r="2133" spans="1:1" s="23" customFormat="1" ht="15" customHeight="1">
      <c r="A2133" s="24"/>
    </row>
    <row r="2134" spans="1:1" s="23" customFormat="1" ht="15" customHeight="1">
      <c r="A2134" s="24"/>
    </row>
    <row r="2135" spans="1:1" s="23" customFormat="1" ht="15" customHeight="1">
      <c r="A2135" s="24"/>
    </row>
    <row r="2136" spans="1:1" s="23" customFormat="1" ht="15" customHeight="1">
      <c r="A2136" s="24"/>
    </row>
    <row r="2137" spans="1:1" s="23" customFormat="1" ht="15" customHeight="1">
      <c r="A2137" s="24"/>
    </row>
    <row r="2138" spans="1:1" s="23" customFormat="1" ht="15" customHeight="1">
      <c r="A2138" s="24"/>
    </row>
    <row r="2139" spans="1:1" s="23" customFormat="1" ht="15" customHeight="1">
      <c r="A2139" s="24"/>
    </row>
    <row r="2140" spans="1:1" s="23" customFormat="1" ht="15" customHeight="1">
      <c r="A2140" s="24"/>
    </row>
    <row r="2141" spans="1:1" s="23" customFormat="1" ht="15" customHeight="1">
      <c r="A2141" s="24"/>
    </row>
    <row r="2142" spans="1:1" s="23" customFormat="1" ht="15" customHeight="1">
      <c r="A2142" s="24"/>
    </row>
    <row r="2143" spans="1:1" s="23" customFormat="1" ht="15" customHeight="1">
      <c r="A2143" s="24"/>
    </row>
    <row r="2144" spans="1:1" s="23" customFormat="1" ht="15" customHeight="1">
      <c r="A2144" s="24"/>
    </row>
    <row r="2145" spans="1:1" s="23" customFormat="1" ht="15" customHeight="1">
      <c r="A2145" s="24"/>
    </row>
    <row r="2146" spans="1:1" s="23" customFormat="1" ht="15" customHeight="1">
      <c r="A2146" s="24"/>
    </row>
    <row r="2147" spans="1:1" s="23" customFormat="1" ht="15" customHeight="1">
      <c r="A2147" s="24"/>
    </row>
    <row r="2148" spans="1:1" s="23" customFormat="1" ht="15" customHeight="1">
      <c r="A2148" s="24"/>
    </row>
    <row r="2149" spans="1:1" s="23" customFormat="1" ht="15" customHeight="1">
      <c r="A2149" s="24"/>
    </row>
    <row r="2150" spans="1:1" s="23" customFormat="1" ht="15" customHeight="1">
      <c r="A2150" s="24"/>
    </row>
    <row r="2151" spans="1:1" s="23" customFormat="1" ht="15" customHeight="1">
      <c r="A2151" s="24"/>
    </row>
    <row r="2152" spans="1:1" s="23" customFormat="1" ht="15" customHeight="1">
      <c r="A2152" s="24"/>
    </row>
    <row r="2153" spans="1:1" s="23" customFormat="1" ht="15" customHeight="1">
      <c r="A2153" s="24"/>
    </row>
    <row r="2154" spans="1:1" s="23" customFormat="1" ht="15" customHeight="1">
      <c r="A2154" s="24"/>
    </row>
    <row r="2155" spans="1:1" s="23" customFormat="1" ht="15" customHeight="1">
      <c r="A2155" s="24"/>
    </row>
    <row r="2156" spans="1:1" s="23" customFormat="1" ht="15" customHeight="1">
      <c r="A2156" s="24"/>
    </row>
    <row r="2157" spans="1:1" s="23" customFormat="1" ht="15" customHeight="1">
      <c r="A2157" s="24"/>
    </row>
    <row r="2158" spans="1:1" s="23" customFormat="1" ht="15" customHeight="1">
      <c r="A2158" s="24"/>
    </row>
    <row r="2159" spans="1:1" s="23" customFormat="1" ht="15" customHeight="1">
      <c r="A2159" s="24"/>
    </row>
    <row r="2160" spans="1:1" s="23" customFormat="1" ht="15" customHeight="1">
      <c r="A2160" s="24"/>
    </row>
    <row r="2161" spans="1:1" s="23" customFormat="1" ht="15" customHeight="1">
      <c r="A2161" s="24"/>
    </row>
    <row r="2162" spans="1:1" s="23" customFormat="1" ht="15" customHeight="1">
      <c r="A2162" s="24"/>
    </row>
    <row r="2163" spans="1:1" s="23" customFormat="1" ht="15" customHeight="1">
      <c r="A2163" s="24"/>
    </row>
    <row r="2164" spans="1:1" s="23" customFormat="1" ht="15" customHeight="1">
      <c r="A2164" s="24"/>
    </row>
    <row r="2165" spans="1:1" s="23" customFormat="1" ht="15" customHeight="1">
      <c r="A2165" s="24"/>
    </row>
    <row r="2166" spans="1:1" s="23" customFormat="1" ht="15" customHeight="1">
      <c r="A2166" s="24"/>
    </row>
    <row r="2167" spans="1:1" s="23" customFormat="1" ht="15" customHeight="1">
      <c r="A2167" s="24"/>
    </row>
    <row r="2168" spans="1:1" s="23" customFormat="1" ht="15" customHeight="1">
      <c r="A2168" s="24"/>
    </row>
    <row r="2169" spans="1:1" s="23" customFormat="1" ht="15" customHeight="1">
      <c r="A2169" s="24"/>
    </row>
    <row r="2170" spans="1:1" s="23" customFormat="1" ht="15" customHeight="1">
      <c r="A2170" s="24"/>
    </row>
    <row r="2171" spans="1:1" s="23" customFormat="1" ht="15" customHeight="1">
      <c r="A2171" s="24"/>
    </row>
    <row r="2172" spans="1:1" s="23" customFormat="1" ht="15" customHeight="1">
      <c r="A2172" s="24"/>
    </row>
    <row r="2173" spans="1:1" s="23" customFormat="1" ht="15" customHeight="1">
      <c r="A2173" s="24"/>
    </row>
    <row r="2174" spans="1:1" s="23" customFormat="1" ht="15" customHeight="1">
      <c r="A2174" s="24"/>
    </row>
    <row r="2175" spans="1:1" s="23" customFormat="1" ht="15" customHeight="1">
      <c r="A2175" s="24"/>
    </row>
    <row r="2176" spans="1:1" s="23" customFormat="1" ht="15" customHeight="1">
      <c r="A2176" s="24"/>
    </row>
    <row r="2177" spans="1:1" s="23" customFormat="1" ht="15" customHeight="1">
      <c r="A2177" s="24"/>
    </row>
    <row r="2178" spans="1:1" s="23" customFormat="1" ht="15" customHeight="1">
      <c r="A2178" s="24"/>
    </row>
    <row r="2179" spans="1:1" s="23" customFormat="1" ht="15" customHeight="1">
      <c r="A2179" s="24"/>
    </row>
    <row r="2180" spans="1:1" s="23" customFormat="1" ht="15" customHeight="1">
      <c r="A2180" s="24"/>
    </row>
    <row r="2181" spans="1:1" s="23" customFormat="1" ht="15" customHeight="1">
      <c r="A2181" s="24"/>
    </row>
    <row r="2182" spans="1:1" s="23" customFormat="1" ht="15" customHeight="1">
      <c r="A2182" s="24"/>
    </row>
    <row r="2183" spans="1:1" s="23" customFormat="1" ht="15" customHeight="1">
      <c r="A2183" s="24"/>
    </row>
    <row r="2184" spans="1:1" s="23" customFormat="1" ht="15" customHeight="1">
      <c r="A2184" s="24"/>
    </row>
    <row r="2185" spans="1:1" s="23" customFormat="1" ht="15" customHeight="1">
      <c r="A2185" s="24"/>
    </row>
    <row r="2186" spans="1:1" s="23" customFormat="1" ht="15" customHeight="1">
      <c r="A2186" s="24"/>
    </row>
    <row r="2187" spans="1:1" s="23" customFormat="1" ht="15" customHeight="1">
      <c r="A2187" s="24"/>
    </row>
    <row r="2188" spans="1:1" s="23" customFormat="1" ht="15" customHeight="1">
      <c r="A2188" s="24"/>
    </row>
    <row r="2189" spans="1:1" s="23" customFormat="1" ht="15" customHeight="1">
      <c r="A2189" s="24"/>
    </row>
    <row r="2190" spans="1:1" s="23" customFormat="1" ht="15" customHeight="1">
      <c r="A2190" s="24"/>
    </row>
    <row r="2191" spans="1:1" s="23" customFormat="1" ht="15" customHeight="1">
      <c r="A2191" s="24"/>
    </row>
    <row r="2192" spans="1:1" s="23" customFormat="1" ht="15" customHeight="1">
      <c r="A2192" s="24"/>
    </row>
    <row r="2193" spans="1:1" s="23" customFormat="1" ht="15" customHeight="1">
      <c r="A2193" s="24"/>
    </row>
    <row r="2194" spans="1:1" s="23" customFormat="1" ht="15" customHeight="1">
      <c r="A2194" s="24"/>
    </row>
    <row r="2195" spans="1:1" s="23" customFormat="1" ht="15" customHeight="1">
      <c r="A2195" s="24"/>
    </row>
    <row r="2196" spans="1:1" s="23" customFormat="1" ht="15" customHeight="1">
      <c r="A2196" s="24"/>
    </row>
    <row r="2197" spans="1:1" s="23" customFormat="1" ht="15" customHeight="1">
      <c r="A2197" s="24"/>
    </row>
    <row r="2198" spans="1:1" s="23" customFormat="1" ht="15" customHeight="1">
      <c r="A2198" s="24"/>
    </row>
    <row r="2199" spans="1:1" s="23" customFormat="1" ht="15" customHeight="1">
      <c r="A2199" s="24"/>
    </row>
    <row r="2200" spans="1:1" s="23" customFormat="1" ht="15" customHeight="1">
      <c r="A2200" s="24"/>
    </row>
    <row r="2201" spans="1:1" s="23" customFormat="1" ht="15" customHeight="1">
      <c r="A2201" s="24"/>
    </row>
    <row r="2202" spans="1:1" s="23" customFormat="1" ht="15" customHeight="1">
      <c r="A2202" s="24"/>
    </row>
    <row r="2203" spans="1:1" s="23" customFormat="1" ht="15" customHeight="1">
      <c r="A2203" s="24"/>
    </row>
    <row r="2204" spans="1:1" s="23" customFormat="1" ht="15" customHeight="1">
      <c r="A2204" s="24"/>
    </row>
    <row r="2205" spans="1:1" s="23" customFormat="1" ht="15" customHeight="1">
      <c r="A2205" s="24"/>
    </row>
    <row r="2206" spans="1:1" s="23" customFormat="1" ht="15" customHeight="1">
      <c r="A2206" s="24"/>
    </row>
    <row r="2207" spans="1:1" s="23" customFormat="1" ht="15" customHeight="1">
      <c r="A2207" s="24"/>
    </row>
    <row r="2208" spans="1:1" s="23" customFormat="1" ht="15" customHeight="1">
      <c r="A2208" s="24"/>
    </row>
    <row r="2209" spans="1:1" s="23" customFormat="1" ht="15" customHeight="1">
      <c r="A2209" s="24"/>
    </row>
    <row r="2210" spans="1:1" s="23" customFormat="1" ht="15" customHeight="1">
      <c r="A2210" s="24"/>
    </row>
    <row r="2211" spans="1:1" s="23" customFormat="1" ht="15" customHeight="1">
      <c r="A2211" s="24"/>
    </row>
    <row r="2212" spans="1:1" s="23" customFormat="1" ht="15" customHeight="1">
      <c r="A2212" s="24"/>
    </row>
    <row r="2213" spans="1:1" s="23" customFormat="1" ht="15" customHeight="1">
      <c r="A2213" s="24"/>
    </row>
    <row r="2214" spans="1:1" s="23" customFormat="1" ht="15" customHeight="1">
      <c r="A2214" s="24"/>
    </row>
    <row r="2215" spans="1:1" s="23" customFormat="1" ht="15" customHeight="1">
      <c r="A2215" s="24"/>
    </row>
    <row r="2216" spans="1:1" s="23" customFormat="1" ht="15" customHeight="1">
      <c r="A2216" s="24"/>
    </row>
    <row r="2217" spans="1:1" s="23" customFormat="1" ht="15" customHeight="1">
      <c r="A2217" s="24"/>
    </row>
    <row r="2218" spans="1:1" s="23" customFormat="1" ht="15" customHeight="1">
      <c r="A2218" s="24"/>
    </row>
    <row r="2219" spans="1:1" s="23" customFormat="1" ht="15" customHeight="1">
      <c r="A2219" s="24"/>
    </row>
    <row r="2220" spans="1:1" s="23" customFormat="1" ht="15" customHeight="1">
      <c r="A2220" s="24"/>
    </row>
    <row r="2221" spans="1:1" s="23" customFormat="1" ht="15" customHeight="1">
      <c r="A2221" s="24"/>
    </row>
    <row r="2222" spans="1:1" s="23" customFormat="1" ht="15" customHeight="1">
      <c r="A2222" s="24"/>
    </row>
    <row r="2223" spans="1:1" s="23" customFormat="1" ht="15" customHeight="1">
      <c r="A2223" s="24"/>
    </row>
    <row r="2224" spans="1:1" s="23" customFormat="1" ht="15" customHeight="1">
      <c r="A2224" s="24"/>
    </row>
    <row r="2225" spans="1:1" s="23" customFormat="1" ht="15" customHeight="1">
      <c r="A2225" s="24"/>
    </row>
    <row r="2226" spans="1:1" s="23" customFormat="1" ht="15" customHeight="1">
      <c r="A2226" s="24"/>
    </row>
    <row r="2227" spans="1:1" s="23" customFormat="1" ht="15" customHeight="1">
      <c r="A2227" s="24"/>
    </row>
    <row r="2228" spans="1:1" s="23" customFormat="1" ht="15" customHeight="1">
      <c r="A2228" s="24"/>
    </row>
    <row r="2229" spans="1:1" s="23" customFormat="1" ht="15" customHeight="1">
      <c r="A2229" s="24"/>
    </row>
    <row r="2230" spans="1:1" s="23" customFormat="1" ht="15" customHeight="1">
      <c r="A2230" s="24"/>
    </row>
    <row r="2231" spans="1:1" s="23" customFormat="1" ht="15" customHeight="1">
      <c r="A2231" s="24"/>
    </row>
    <row r="2232" spans="1:1" s="23" customFormat="1" ht="15" customHeight="1">
      <c r="A2232" s="24"/>
    </row>
    <row r="2233" spans="1:1" s="23" customFormat="1" ht="15" customHeight="1">
      <c r="A2233" s="24"/>
    </row>
    <row r="2234" spans="1:1" s="23" customFormat="1" ht="15" customHeight="1">
      <c r="A2234" s="24"/>
    </row>
    <row r="2235" spans="1:1" s="23" customFormat="1" ht="15" customHeight="1">
      <c r="A2235" s="24"/>
    </row>
    <row r="2236" spans="1:1" s="23" customFormat="1" ht="15" customHeight="1">
      <c r="A2236" s="24"/>
    </row>
    <row r="2237" spans="1:1" s="23" customFormat="1" ht="15" customHeight="1">
      <c r="A2237" s="24"/>
    </row>
    <row r="2238" spans="1:1" s="23" customFormat="1" ht="15" customHeight="1">
      <c r="A2238" s="24"/>
    </row>
    <row r="2239" spans="1:1" s="23" customFormat="1" ht="15" customHeight="1">
      <c r="A2239" s="24"/>
    </row>
    <row r="2240" spans="1:1" s="23" customFormat="1" ht="15" customHeight="1">
      <c r="A2240" s="24"/>
    </row>
    <row r="2241" spans="1:1" s="23" customFormat="1" ht="15" customHeight="1">
      <c r="A2241" s="24"/>
    </row>
    <row r="2242" spans="1:1" s="23" customFormat="1" ht="15" customHeight="1">
      <c r="A2242" s="24"/>
    </row>
    <row r="2243" spans="1:1" s="23" customFormat="1" ht="15" customHeight="1">
      <c r="A2243" s="24"/>
    </row>
    <row r="2244" spans="1:1" s="23" customFormat="1" ht="15" customHeight="1">
      <c r="A2244" s="24"/>
    </row>
    <row r="2245" spans="1:1" s="23" customFormat="1" ht="15" customHeight="1">
      <c r="A2245" s="24"/>
    </row>
    <row r="2246" spans="1:1" s="23" customFormat="1" ht="15" customHeight="1">
      <c r="A2246" s="24"/>
    </row>
    <row r="2247" spans="1:1" s="23" customFormat="1" ht="15" customHeight="1">
      <c r="A2247" s="24"/>
    </row>
    <row r="2248" spans="1:1" s="23" customFormat="1" ht="15" customHeight="1">
      <c r="A2248" s="24"/>
    </row>
    <row r="2249" spans="1:1" s="23" customFormat="1" ht="15" customHeight="1">
      <c r="A2249" s="24"/>
    </row>
    <row r="2250" spans="1:1" s="23" customFormat="1" ht="15" customHeight="1">
      <c r="A2250" s="24"/>
    </row>
    <row r="2251" spans="1:1" s="23" customFormat="1" ht="15" customHeight="1">
      <c r="A2251" s="24"/>
    </row>
    <row r="2252" spans="1:1" s="23" customFormat="1" ht="15" customHeight="1">
      <c r="A2252" s="24"/>
    </row>
    <row r="2253" spans="1:1" s="23" customFormat="1" ht="15" customHeight="1">
      <c r="A2253" s="24"/>
    </row>
    <row r="2254" spans="1:1" s="23" customFormat="1" ht="15" customHeight="1">
      <c r="A2254" s="24"/>
    </row>
    <row r="2255" spans="1:1" s="23" customFormat="1" ht="15" customHeight="1">
      <c r="A2255" s="24"/>
    </row>
    <row r="2256" spans="1:1" s="23" customFormat="1" ht="15" customHeight="1">
      <c r="A2256" s="24"/>
    </row>
    <row r="2257" spans="1:1" s="23" customFormat="1" ht="15" customHeight="1">
      <c r="A2257" s="24"/>
    </row>
    <row r="2258" spans="1:1" s="23" customFormat="1" ht="15" customHeight="1">
      <c r="A2258" s="24"/>
    </row>
    <row r="2259" spans="1:1" s="23" customFormat="1" ht="15" customHeight="1">
      <c r="A2259" s="24"/>
    </row>
    <row r="2260" spans="1:1" s="23" customFormat="1" ht="15" customHeight="1">
      <c r="A2260" s="24"/>
    </row>
    <row r="2261" spans="1:1" s="23" customFormat="1" ht="15" customHeight="1">
      <c r="A2261" s="24"/>
    </row>
    <row r="2262" spans="1:1" s="23" customFormat="1" ht="15" customHeight="1">
      <c r="A2262" s="24"/>
    </row>
    <row r="2263" spans="1:1" s="23" customFormat="1" ht="15" customHeight="1">
      <c r="A2263" s="24"/>
    </row>
    <row r="2264" spans="1:1" s="23" customFormat="1" ht="15" customHeight="1">
      <c r="A2264" s="24"/>
    </row>
    <row r="2265" spans="1:1" s="23" customFormat="1" ht="15" customHeight="1">
      <c r="A2265" s="24"/>
    </row>
    <row r="2266" spans="1:1" s="23" customFormat="1" ht="15" customHeight="1">
      <c r="A2266" s="24"/>
    </row>
    <row r="2267" spans="1:1" s="23" customFormat="1" ht="15" customHeight="1">
      <c r="A2267" s="24"/>
    </row>
    <row r="2268" spans="1:1" s="23" customFormat="1" ht="15" customHeight="1">
      <c r="A2268" s="24"/>
    </row>
    <row r="2269" spans="1:1" s="23" customFormat="1" ht="15" customHeight="1">
      <c r="A2269" s="24"/>
    </row>
    <row r="2270" spans="1:1" s="23" customFormat="1" ht="15" customHeight="1">
      <c r="A2270" s="24"/>
    </row>
    <row r="2271" spans="1:1" s="23" customFormat="1" ht="15" customHeight="1">
      <c r="A2271" s="24"/>
    </row>
    <row r="2272" spans="1:1" s="23" customFormat="1" ht="15" customHeight="1">
      <c r="A2272" s="24"/>
    </row>
    <row r="2273" spans="1:1" s="23" customFormat="1" ht="15" customHeight="1">
      <c r="A2273" s="24"/>
    </row>
    <row r="2274" spans="1:1" s="23" customFormat="1" ht="15" customHeight="1">
      <c r="A2274" s="24"/>
    </row>
    <row r="2275" spans="1:1" s="23" customFormat="1" ht="15" customHeight="1">
      <c r="A2275" s="24"/>
    </row>
    <row r="2276" spans="1:1" s="23" customFormat="1" ht="15" customHeight="1">
      <c r="A2276" s="24"/>
    </row>
    <row r="2277" spans="1:1" s="23" customFormat="1" ht="15" customHeight="1">
      <c r="A2277" s="24"/>
    </row>
    <row r="2278" spans="1:1" s="23" customFormat="1" ht="15" customHeight="1">
      <c r="A2278" s="24"/>
    </row>
    <row r="2279" spans="1:1" s="23" customFormat="1" ht="15" customHeight="1">
      <c r="A2279" s="24"/>
    </row>
    <row r="2280" spans="1:1" s="23" customFormat="1" ht="15" customHeight="1">
      <c r="A2280" s="24"/>
    </row>
    <row r="2281" spans="1:1" s="23" customFormat="1" ht="15" customHeight="1">
      <c r="A2281" s="24"/>
    </row>
    <row r="2282" spans="1:1" s="23" customFormat="1" ht="15" customHeight="1">
      <c r="A2282" s="24"/>
    </row>
    <row r="2283" spans="1:1" s="23" customFormat="1" ht="15" customHeight="1">
      <c r="A2283" s="24"/>
    </row>
    <row r="2284" spans="1:1" s="23" customFormat="1" ht="15" customHeight="1">
      <c r="A2284" s="24"/>
    </row>
    <row r="2285" spans="1:1" s="23" customFormat="1" ht="15" customHeight="1">
      <c r="A2285" s="24"/>
    </row>
    <row r="2286" spans="1:1" s="23" customFormat="1" ht="15" customHeight="1">
      <c r="A2286" s="24"/>
    </row>
    <row r="2287" spans="1:1" s="23" customFormat="1" ht="15" customHeight="1">
      <c r="A2287" s="24"/>
    </row>
    <row r="2288" spans="1:1" s="23" customFormat="1" ht="15" customHeight="1">
      <c r="A2288" s="24"/>
    </row>
    <row r="2289" spans="1:1" s="23" customFormat="1" ht="15" customHeight="1">
      <c r="A2289" s="24"/>
    </row>
    <row r="2290" spans="1:1" s="23" customFormat="1" ht="15" customHeight="1">
      <c r="A2290" s="24"/>
    </row>
    <row r="2291" spans="1:1" s="23" customFormat="1" ht="15" customHeight="1">
      <c r="A2291" s="24"/>
    </row>
    <row r="2292" spans="1:1" s="23" customFormat="1" ht="15" customHeight="1">
      <c r="A2292" s="24"/>
    </row>
    <row r="2293" spans="1:1" s="23" customFormat="1" ht="15" customHeight="1">
      <c r="A2293" s="24"/>
    </row>
    <row r="2294" spans="1:1" s="23" customFormat="1" ht="15" customHeight="1">
      <c r="A2294" s="24"/>
    </row>
    <row r="2295" spans="1:1" s="23" customFormat="1" ht="15" customHeight="1">
      <c r="A2295" s="24"/>
    </row>
    <row r="2296" spans="1:1" s="23" customFormat="1" ht="15" customHeight="1">
      <c r="A2296" s="24"/>
    </row>
    <row r="2297" spans="1:1" s="23" customFormat="1" ht="15" customHeight="1">
      <c r="A2297" s="24"/>
    </row>
    <row r="2298" spans="1:1" s="23" customFormat="1" ht="15" customHeight="1">
      <c r="A2298" s="24"/>
    </row>
    <row r="2299" spans="1:1" s="23" customFormat="1" ht="15" customHeight="1">
      <c r="A2299" s="24"/>
    </row>
    <row r="2300" spans="1:1" s="23" customFormat="1" ht="15" customHeight="1">
      <c r="A2300" s="24"/>
    </row>
    <row r="2301" spans="1:1" s="23" customFormat="1" ht="15" customHeight="1">
      <c r="A2301" s="24"/>
    </row>
    <row r="2302" spans="1:1" s="23" customFormat="1" ht="15" customHeight="1">
      <c r="A2302" s="24"/>
    </row>
    <row r="2303" spans="1:1" s="23" customFormat="1" ht="15" customHeight="1">
      <c r="A2303" s="24"/>
    </row>
    <row r="2304" spans="1:1" s="23" customFormat="1" ht="15" customHeight="1">
      <c r="A2304" s="24"/>
    </row>
    <row r="2305" spans="1:1" s="23" customFormat="1" ht="15" customHeight="1">
      <c r="A2305" s="24"/>
    </row>
    <row r="2306" spans="1:1" s="23" customFormat="1" ht="15" customHeight="1">
      <c r="A2306" s="24"/>
    </row>
    <row r="2307" spans="1:1" s="23" customFormat="1" ht="15" customHeight="1">
      <c r="A2307" s="24"/>
    </row>
    <row r="2308" spans="1:1" s="23" customFormat="1" ht="15" customHeight="1">
      <c r="A2308" s="24"/>
    </row>
    <row r="2309" spans="1:1" s="23" customFormat="1" ht="15" customHeight="1">
      <c r="A2309" s="24"/>
    </row>
    <row r="2310" spans="1:1" s="23" customFormat="1" ht="15" customHeight="1">
      <c r="A2310" s="24"/>
    </row>
    <row r="2311" spans="1:1" s="23" customFormat="1" ht="15" customHeight="1">
      <c r="A2311" s="24"/>
    </row>
    <row r="2312" spans="1:1" s="23" customFormat="1" ht="15" customHeight="1">
      <c r="A2312" s="24"/>
    </row>
    <row r="2313" spans="1:1" s="23" customFormat="1" ht="15" customHeight="1">
      <c r="A2313" s="24"/>
    </row>
    <row r="2314" spans="1:1" s="23" customFormat="1" ht="15" customHeight="1">
      <c r="A2314" s="24"/>
    </row>
    <row r="2315" spans="1:1" s="23" customFormat="1" ht="15" customHeight="1">
      <c r="A2315" s="24"/>
    </row>
    <row r="2316" spans="1:1" s="23" customFormat="1" ht="15" customHeight="1">
      <c r="A2316" s="24"/>
    </row>
    <row r="2317" spans="1:1" s="23" customFormat="1" ht="15" customHeight="1">
      <c r="A2317" s="24"/>
    </row>
    <row r="2318" spans="1:1" s="23" customFormat="1" ht="15" customHeight="1">
      <c r="A2318" s="24"/>
    </row>
    <row r="2319" spans="1:1" s="23" customFormat="1" ht="15" customHeight="1">
      <c r="A2319" s="24"/>
    </row>
    <row r="2320" spans="1:1" s="23" customFormat="1" ht="15" customHeight="1">
      <c r="A2320" s="24"/>
    </row>
    <row r="2321" spans="1:1" s="23" customFormat="1" ht="15" customHeight="1">
      <c r="A2321" s="24"/>
    </row>
    <row r="2322" spans="1:1" s="23" customFormat="1" ht="15" customHeight="1">
      <c r="A2322" s="24"/>
    </row>
    <row r="2323" spans="1:1" s="23" customFormat="1" ht="15" customHeight="1">
      <c r="A2323" s="24"/>
    </row>
    <row r="2324" spans="1:1" s="23" customFormat="1" ht="15" customHeight="1">
      <c r="A2324" s="24"/>
    </row>
    <row r="2325" spans="1:1" s="23" customFormat="1" ht="15" customHeight="1">
      <c r="A2325" s="24"/>
    </row>
    <row r="2326" spans="1:1" s="23" customFormat="1" ht="15" customHeight="1">
      <c r="A2326" s="24"/>
    </row>
    <row r="2327" spans="1:1" s="23" customFormat="1" ht="15" customHeight="1">
      <c r="A2327" s="24"/>
    </row>
    <row r="2328" spans="1:1" s="23" customFormat="1" ht="15" customHeight="1">
      <c r="A2328" s="24"/>
    </row>
    <row r="2329" spans="1:1" s="23" customFormat="1" ht="15" customHeight="1">
      <c r="A2329" s="24"/>
    </row>
    <row r="2330" spans="1:1" s="23" customFormat="1" ht="15" customHeight="1">
      <c r="A2330" s="24"/>
    </row>
    <row r="2331" spans="1:1" s="23" customFormat="1" ht="15" customHeight="1">
      <c r="A2331" s="24"/>
    </row>
    <row r="2332" spans="1:1" s="23" customFormat="1" ht="15" customHeight="1">
      <c r="A2332" s="24"/>
    </row>
    <row r="2333" spans="1:1" s="23" customFormat="1" ht="15" customHeight="1">
      <c r="A2333" s="24"/>
    </row>
    <row r="2334" spans="1:1" s="23" customFormat="1" ht="15" customHeight="1">
      <c r="A2334" s="24"/>
    </row>
    <row r="2335" spans="1:1" s="23" customFormat="1" ht="15" customHeight="1">
      <c r="A2335" s="24"/>
    </row>
    <row r="2336" spans="1:1" s="23" customFormat="1" ht="15" customHeight="1">
      <c r="A2336" s="24"/>
    </row>
    <row r="2337" spans="1:1" s="23" customFormat="1" ht="15" customHeight="1">
      <c r="A2337" s="24"/>
    </row>
    <row r="2338" spans="1:1" s="23" customFormat="1" ht="15" customHeight="1">
      <c r="A2338" s="24"/>
    </row>
    <row r="2339" spans="1:1" s="23" customFormat="1" ht="15" customHeight="1">
      <c r="A2339" s="24"/>
    </row>
    <row r="2340" spans="1:1" s="23" customFormat="1" ht="15" customHeight="1">
      <c r="A2340" s="24"/>
    </row>
    <row r="2341" spans="1:1" s="23" customFormat="1" ht="15" customHeight="1">
      <c r="A2341" s="24"/>
    </row>
    <row r="2342" spans="1:1" s="23" customFormat="1" ht="15" customHeight="1">
      <c r="A2342" s="24"/>
    </row>
    <row r="2343" spans="1:1" s="23" customFormat="1" ht="15" customHeight="1">
      <c r="A2343" s="24"/>
    </row>
    <row r="2344" spans="1:1" s="23" customFormat="1" ht="15" customHeight="1">
      <c r="A2344" s="24"/>
    </row>
    <row r="2345" spans="1:1" s="23" customFormat="1" ht="15" customHeight="1">
      <c r="A2345" s="24"/>
    </row>
    <row r="2346" spans="1:1" s="23" customFormat="1" ht="15" customHeight="1">
      <c r="A2346" s="24"/>
    </row>
    <row r="2347" spans="1:1" s="23" customFormat="1" ht="15" customHeight="1">
      <c r="A2347" s="24"/>
    </row>
    <row r="2348" spans="1:1" s="23" customFormat="1" ht="15" customHeight="1">
      <c r="A2348" s="24"/>
    </row>
    <row r="2349" spans="1:1" s="23" customFormat="1" ht="15" customHeight="1">
      <c r="A2349" s="24"/>
    </row>
    <row r="2350" spans="1:1" s="23" customFormat="1" ht="15" customHeight="1">
      <c r="A2350" s="24"/>
    </row>
    <row r="2351" spans="1:1" s="23" customFormat="1" ht="15" customHeight="1">
      <c r="A2351" s="24"/>
    </row>
    <row r="2352" spans="1:1" s="23" customFormat="1" ht="15" customHeight="1">
      <c r="A2352" s="24"/>
    </row>
    <row r="2353" spans="1:1" s="23" customFormat="1" ht="15" customHeight="1">
      <c r="A2353" s="24"/>
    </row>
    <row r="2354" spans="1:1" s="23" customFormat="1" ht="15" customHeight="1">
      <c r="A2354" s="24"/>
    </row>
    <row r="2355" spans="1:1" s="23" customFormat="1" ht="15" customHeight="1">
      <c r="A2355" s="24"/>
    </row>
    <row r="2356" spans="1:1" s="23" customFormat="1" ht="15" customHeight="1">
      <c r="A2356" s="24"/>
    </row>
    <row r="2357" spans="1:1" s="23" customFormat="1" ht="15" customHeight="1">
      <c r="A2357" s="24"/>
    </row>
    <row r="2358" spans="1:1" s="23" customFormat="1" ht="15" customHeight="1">
      <c r="A2358" s="24"/>
    </row>
    <row r="2359" spans="1:1" s="23" customFormat="1" ht="15" customHeight="1">
      <c r="A2359" s="24"/>
    </row>
    <row r="2360" spans="1:1" s="23" customFormat="1" ht="15" customHeight="1">
      <c r="A2360" s="24"/>
    </row>
    <row r="2361" spans="1:1" s="23" customFormat="1" ht="15" customHeight="1">
      <c r="A2361" s="24"/>
    </row>
    <row r="2362" spans="1:1" s="23" customFormat="1" ht="15" customHeight="1">
      <c r="A2362" s="24"/>
    </row>
    <row r="2363" spans="1:1" s="23" customFormat="1" ht="15" customHeight="1">
      <c r="A2363" s="24"/>
    </row>
    <row r="2364" spans="1:1" s="23" customFormat="1" ht="15" customHeight="1">
      <c r="A2364" s="24"/>
    </row>
    <row r="2365" spans="1:1" s="23" customFormat="1" ht="15" customHeight="1">
      <c r="A2365" s="24"/>
    </row>
    <row r="2366" spans="1:1" s="23" customFormat="1" ht="15" customHeight="1">
      <c r="A2366" s="24"/>
    </row>
    <row r="2367" spans="1:1" s="23" customFormat="1" ht="15" customHeight="1">
      <c r="A2367" s="24"/>
    </row>
    <row r="2368" spans="1:1" s="23" customFormat="1" ht="15" customHeight="1">
      <c r="A2368" s="24"/>
    </row>
    <row r="2369" spans="1:1" s="23" customFormat="1" ht="15" customHeight="1">
      <c r="A2369" s="24"/>
    </row>
    <row r="2370" spans="1:1" s="23" customFormat="1" ht="15" customHeight="1">
      <c r="A2370" s="24"/>
    </row>
    <row r="2371" spans="1:1" s="23" customFormat="1" ht="15" customHeight="1">
      <c r="A2371" s="24"/>
    </row>
    <row r="2372" spans="1:1" s="23" customFormat="1" ht="15" customHeight="1">
      <c r="A2372" s="24"/>
    </row>
    <row r="2373" spans="1:1" s="23" customFormat="1" ht="15" customHeight="1">
      <c r="A2373" s="24"/>
    </row>
    <row r="2374" spans="1:1" s="23" customFormat="1" ht="15" customHeight="1">
      <c r="A2374" s="24"/>
    </row>
    <row r="2375" spans="1:1" s="23" customFormat="1" ht="15" customHeight="1">
      <c r="A2375" s="24"/>
    </row>
    <row r="2376" spans="1:1" s="23" customFormat="1" ht="15" customHeight="1">
      <c r="A2376" s="24"/>
    </row>
    <row r="2377" spans="1:1" s="23" customFormat="1" ht="15" customHeight="1">
      <c r="A2377" s="24"/>
    </row>
    <row r="2378" spans="1:1" s="23" customFormat="1" ht="15" customHeight="1">
      <c r="A2378" s="24"/>
    </row>
    <row r="2379" spans="1:1" s="23" customFormat="1" ht="15" customHeight="1">
      <c r="A2379" s="24"/>
    </row>
    <row r="2380" spans="1:1" s="23" customFormat="1" ht="15" customHeight="1">
      <c r="A2380" s="24"/>
    </row>
    <row r="2381" spans="1:1" s="23" customFormat="1" ht="15" customHeight="1">
      <c r="A2381" s="24"/>
    </row>
    <row r="2382" spans="1:1" s="23" customFormat="1" ht="15" customHeight="1">
      <c r="A2382" s="24"/>
    </row>
    <row r="2383" spans="1:1" s="23" customFormat="1" ht="15" customHeight="1">
      <c r="A2383" s="24"/>
    </row>
    <row r="2384" spans="1:1" s="23" customFormat="1" ht="15" customHeight="1">
      <c r="A2384" s="24"/>
    </row>
    <row r="2385" spans="1:1" s="23" customFormat="1" ht="15" customHeight="1">
      <c r="A2385" s="24"/>
    </row>
    <row r="2386" spans="1:1" s="23" customFormat="1" ht="15" customHeight="1">
      <c r="A2386" s="24"/>
    </row>
    <row r="2387" spans="1:1" s="23" customFormat="1" ht="15" customHeight="1">
      <c r="A2387" s="24"/>
    </row>
    <row r="2388" spans="1:1" s="23" customFormat="1" ht="15" customHeight="1">
      <c r="A2388" s="24"/>
    </row>
    <row r="2389" spans="1:1" s="23" customFormat="1" ht="15" customHeight="1">
      <c r="A2389" s="24"/>
    </row>
    <row r="2390" spans="1:1" s="23" customFormat="1" ht="15" customHeight="1">
      <c r="A2390" s="24"/>
    </row>
    <row r="2391" spans="1:1" s="23" customFormat="1" ht="15" customHeight="1">
      <c r="A2391" s="24"/>
    </row>
    <row r="2392" spans="1:1" s="23" customFormat="1" ht="15" customHeight="1">
      <c r="A2392" s="24"/>
    </row>
    <row r="2393" spans="1:1" s="23" customFormat="1" ht="15" customHeight="1">
      <c r="A2393" s="24"/>
    </row>
    <row r="2394" spans="1:1" s="23" customFormat="1" ht="15" customHeight="1">
      <c r="A2394" s="24"/>
    </row>
    <row r="2395" spans="1:1" s="23" customFormat="1" ht="15" customHeight="1">
      <c r="A2395" s="24"/>
    </row>
    <row r="2396" spans="1:1" s="23" customFormat="1" ht="15" customHeight="1">
      <c r="A2396" s="24"/>
    </row>
    <row r="2397" spans="1:1" s="23" customFormat="1" ht="15" customHeight="1">
      <c r="A2397" s="24"/>
    </row>
    <row r="2398" spans="1:1" s="23" customFormat="1" ht="15" customHeight="1">
      <c r="A2398" s="24"/>
    </row>
    <row r="2399" spans="1:1" s="23" customFormat="1" ht="15" customHeight="1">
      <c r="A2399" s="24"/>
    </row>
    <row r="2400" spans="1:1" s="23" customFormat="1" ht="15" customHeight="1">
      <c r="A2400" s="24"/>
    </row>
    <row r="2401" spans="1:1" s="23" customFormat="1" ht="15" customHeight="1">
      <c r="A2401" s="24"/>
    </row>
    <row r="2402" spans="1:1" s="23" customFormat="1" ht="15" customHeight="1">
      <c r="A2402" s="24"/>
    </row>
    <row r="2403" spans="1:1" s="23" customFormat="1" ht="15" customHeight="1">
      <c r="A2403" s="24"/>
    </row>
    <row r="2404" spans="1:1" s="23" customFormat="1" ht="15" customHeight="1">
      <c r="A2404" s="24"/>
    </row>
    <row r="2405" spans="1:1" s="23" customFormat="1" ht="15" customHeight="1">
      <c r="A2405" s="24"/>
    </row>
    <row r="2406" spans="1:1" s="23" customFormat="1" ht="15" customHeight="1">
      <c r="A2406" s="24"/>
    </row>
    <row r="2407" spans="1:1" s="23" customFormat="1" ht="15" customHeight="1">
      <c r="A2407" s="24"/>
    </row>
    <row r="2408" spans="1:1" s="23" customFormat="1" ht="15" customHeight="1">
      <c r="A2408" s="24"/>
    </row>
    <row r="2409" spans="1:1" s="23" customFormat="1" ht="15" customHeight="1">
      <c r="A2409" s="24"/>
    </row>
    <row r="2410" spans="1:1" s="23" customFormat="1" ht="15" customHeight="1">
      <c r="A2410" s="24"/>
    </row>
    <row r="2411" spans="1:1" s="23" customFormat="1" ht="15" customHeight="1">
      <c r="A2411" s="24"/>
    </row>
    <row r="2412" spans="1:1" s="23" customFormat="1" ht="15" customHeight="1">
      <c r="A2412" s="24"/>
    </row>
    <row r="2413" spans="1:1" s="23" customFormat="1" ht="15" customHeight="1">
      <c r="A2413" s="24"/>
    </row>
    <row r="2414" spans="1:1" s="23" customFormat="1" ht="15" customHeight="1">
      <c r="A2414" s="24"/>
    </row>
    <row r="2415" spans="1:1" s="23" customFormat="1" ht="15" customHeight="1">
      <c r="A2415" s="24"/>
    </row>
    <row r="2416" spans="1:1" s="23" customFormat="1" ht="15" customHeight="1">
      <c r="A2416" s="24"/>
    </row>
    <row r="2417" spans="1:1" s="23" customFormat="1" ht="15" customHeight="1">
      <c r="A2417" s="24"/>
    </row>
    <row r="2418" spans="1:1" s="23" customFormat="1" ht="15" customHeight="1">
      <c r="A2418" s="24"/>
    </row>
    <row r="2419" spans="1:1" s="23" customFormat="1" ht="15" customHeight="1">
      <c r="A2419" s="24"/>
    </row>
    <row r="2420" spans="1:1" s="23" customFormat="1" ht="15" customHeight="1">
      <c r="A2420" s="24"/>
    </row>
    <row r="2421" spans="1:1" s="23" customFormat="1" ht="15" customHeight="1">
      <c r="A2421" s="24"/>
    </row>
    <row r="2422" spans="1:1" s="23" customFormat="1" ht="15" customHeight="1">
      <c r="A2422" s="24"/>
    </row>
    <row r="2423" spans="1:1" s="23" customFormat="1" ht="15" customHeight="1">
      <c r="A2423" s="24"/>
    </row>
    <row r="2424" spans="1:1" s="23" customFormat="1" ht="15" customHeight="1">
      <c r="A2424" s="24"/>
    </row>
    <row r="2425" spans="1:1" s="23" customFormat="1" ht="15" customHeight="1">
      <c r="A2425" s="24"/>
    </row>
    <row r="2426" spans="1:1" s="23" customFormat="1" ht="15" customHeight="1">
      <c r="A2426" s="24"/>
    </row>
    <row r="2427" spans="1:1" s="23" customFormat="1" ht="15" customHeight="1">
      <c r="A2427" s="24"/>
    </row>
    <row r="2428" spans="1:1" s="23" customFormat="1" ht="15" customHeight="1">
      <c r="A2428" s="24"/>
    </row>
    <row r="2429" spans="1:1" s="23" customFormat="1" ht="15" customHeight="1">
      <c r="A2429" s="24"/>
    </row>
    <row r="2430" spans="1:1" s="23" customFormat="1" ht="15" customHeight="1">
      <c r="A2430" s="24"/>
    </row>
    <row r="2431" spans="1:1" s="23" customFormat="1" ht="15" customHeight="1">
      <c r="A2431" s="24"/>
    </row>
    <row r="2432" spans="1:1" s="23" customFormat="1" ht="15" customHeight="1">
      <c r="A2432" s="24"/>
    </row>
    <row r="2433" spans="1:1" s="23" customFormat="1" ht="15" customHeight="1">
      <c r="A2433" s="24"/>
    </row>
    <row r="2434" spans="1:1" s="23" customFormat="1" ht="15" customHeight="1">
      <c r="A2434" s="24"/>
    </row>
    <row r="2435" spans="1:1" s="23" customFormat="1" ht="15" customHeight="1">
      <c r="A2435" s="24"/>
    </row>
    <row r="2436" spans="1:1" s="23" customFormat="1" ht="15" customHeight="1">
      <c r="A2436" s="24"/>
    </row>
    <row r="2437" spans="1:1" s="23" customFormat="1" ht="15" customHeight="1">
      <c r="A2437" s="24"/>
    </row>
    <row r="2438" spans="1:1" s="23" customFormat="1" ht="15" customHeight="1">
      <c r="A2438" s="24"/>
    </row>
    <row r="2439" spans="1:1" s="23" customFormat="1" ht="15" customHeight="1">
      <c r="A2439" s="24"/>
    </row>
    <row r="2440" spans="1:1" s="23" customFormat="1" ht="15" customHeight="1">
      <c r="A2440" s="24"/>
    </row>
    <row r="2441" spans="1:1" s="23" customFormat="1" ht="15" customHeight="1">
      <c r="A2441" s="24"/>
    </row>
    <row r="2442" spans="1:1" s="23" customFormat="1" ht="15" customHeight="1">
      <c r="A2442" s="24"/>
    </row>
    <row r="2443" spans="1:1" s="23" customFormat="1" ht="15" customHeight="1">
      <c r="A2443" s="24"/>
    </row>
    <row r="2444" spans="1:1" s="23" customFormat="1" ht="15" customHeight="1">
      <c r="A2444" s="24"/>
    </row>
    <row r="2445" spans="1:1" s="23" customFormat="1" ht="15" customHeight="1">
      <c r="A2445" s="24"/>
    </row>
    <row r="2446" spans="1:1" s="23" customFormat="1" ht="15" customHeight="1">
      <c r="A2446" s="24"/>
    </row>
    <row r="2447" spans="1:1" s="23" customFormat="1" ht="15" customHeight="1">
      <c r="A2447" s="24"/>
    </row>
    <row r="2448" spans="1:1" s="23" customFormat="1" ht="15" customHeight="1">
      <c r="A2448" s="24"/>
    </row>
    <row r="2449" spans="1:1" s="23" customFormat="1" ht="15" customHeight="1">
      <c r="A2449" s="24"/>
    </row>
    <row r="2450" spans="1:1" s="23" customFormat="1" ht="15" customHeight="1">
      <c r="A2450" s="24"/>
    </row>
    <row r="2451" spans="1:1" s="23" customFormat="1" ht="15" customHeight="1">
      <c r="A2451" s="24"/>
    </row>
    <row r="2452" spans="1:1" s="23" customFormat="1" ht="15" customHeight="1">
      <c r="A2452" s="24"/>
    </row>
    <row r="2453" spans="1:1" s="23" customFormat="1" ht="15" customHeight="1">
      <c r="A2453" s="24"/>
    </row>
    <row r="2454" spans="1:1" s="23" customFormat="1" ht="15" customHeight="1">
      <c r="A2454" s="24"/>
    </row>
    <row r="2455" spans="1:1" s="23" customFormat="1" ht="15" customHeight="1">
      <c r="A2455" s="24"/>
    </row>
    <row r="2456" spans="1:1" s="23" customFormat="1" ht="15" customHeight="1">
      <c r="A2456" s="24"/>
    </row>
    <row r="2457" spans="1:1" s="23" customFormat="1" ht="15" customHeight="1">
      <c r="A2457" s="24"/>
    </row>
    <row r="2458" spans="1:1" s="23" customFormat="1" ht="15" customHeight="1">
      <c r="A2458" s="24"/>
    </row>
    <row r="2459" spans="1:1" s="23" customFormat="1" ht="15" customHeight="1">
      <c r="A2459" s="24"/>
    </row>
    <row r="2460" spans="1:1" s="23" customFormat="1" ht="15" customHeight="1">
      <c r="A2460" s="24"/>
    </row>
    <row r="2461" spans="1:1" s="23" customFormat="1" ht="15" customHeight="1">
      <c r="A2461" s="24"/>
    </row>
    <row r="2462" spans="1:1" s="23" customFormat="1" ht="15" customHeight="1">
      <c r="A2462" s="24"/>
    </row>
    <row r="2463" spans="1:1" s="23" customFormat="1" ht="15" customHeight="1">
      <c r="A2463" s="24"/>
    </row>
    <row r="2464" spans="1:1" s="23" customFormat="1" ht="15" customHeight="1">
      <c r="A2464" s="24"/>
    </row>
    <row r="2465" spans="1:1" s="23" customFormat="1" ht="15" customHeight="1">
      <c r="A2465" s="24"/>
    </row>
    <row r="2466" spans="1:1" s="23" customFormat="1" ht="15" customHeight="1">
      <c r="A2466" s="24"/>
    </row>
    <row r="2467" spans="1:1" s="23" customFormat="1" ht="15" customHeight="1">
      <c r="A2467" s="24"/>
    </row>
    <row r="2468" spans="1:1" s="23" customFormat="1" ht="15" customHeight="1">
      <c r="A2468" s="24"/>
    </row>
    <row r="2469" spans="1:1" s="23" customFormat="1" ht="15" customHeight="1">
      <c r="A2469" s="24"/>
    </row>
    <row r="2470" spans="1:1" s="23" customFormat="1" ht="15" customHeight="1">
      <c r="A2470" s="24"/>
    </row>
    <row r="2471" spans="1:1" s="23" customFormat="1" ht="15" customHeight="1">
      <c r="A2471" s="24"/>
    </row>
    <row r="2472" spans="1:1" s="23" customFormat="1" ht="15" customHeight="1">
      <c r="A2472" s="24"/>
    </row>
    <row r="2473" spans="1:1" s="23" customFormat="1" ht="15" customHeight="1">
      <c r="A2473" s="24"/>
    </row>
    <row r="2474" spans="1:1" s="23" customFormat="1" ht="15" customHeight="1">
      <c r="A2474" s="24"/>
    </row>
    <row r="2475" spans="1:1" s="23" customFormat="1" ht="15" customHeight="1">
      <c r="A2475" s="24"/>
    </row>
    <row r="2476" spans="1:1" s="23" customFormat="1" ht="15" customHeight="1">
      <c r="A2476" s="24"/>
    </row>
    <row r="2477" spans="1:1" s="23" customFormat="1" ht="15" customHeight="1">
      <c r="A2477" s="24"/>
    </row>
    <row r="2478" spans="1:1" s="23" customFormat="1" ht="15" customHeight="1">
      <c r="A2478" s="24"/>
    </row>
    <row r="2479" spans="1:1" s="23" customFormat="1" ht="15" customHeight="1">
      <c r="A2479" s="24"/>
    </row>
    <row r="2480" spans="1:1" s="23" customFormat="1" ht="15" customHeight="1">
      <c r="A2480" s="24"/>
    </row>
    <row r="2481" spans="1:1" s="23" customFormat="1" ht="15" customHeight="1">
      <c r="A2481" s="24"/>
    </row>
    <row r="2482" spans="1:1" s="23" customFormat="1" ht="15" customHeight="1">
      <c r="A2482" s="24"/>
    </row>
    <row r="2483" spans="1:1" s="23" customFormat="1" ht="15" customHeight="1">
      <c r="A2483" s="24"/>
    </row>
    <row r="2484" spans="1:1" s="23" customFormat="1" ht="15" customHeight="1">
      <c r="A2484" s="24"/>
    </row>
    <row r="2485" spans="1:1" s="23" customFormat="1" ht="15" customHeight="1">
      <c r="A2485" s="24"/>
    </row>
    <row r="2486" spans="1:1" s="23" customFormat="1" ht="15" customHeight="1">
      <c r="A2486" s="24"/>
    </row>
    <row r="2487" spans="1:1" s="23" customFormat="1" ht="15" customHeight="1">
      <c r="A2487" s="24"/>
    </row>
    <row r="2488" spans="1:1" s="23" customFormat="1" ht="15" customHeight="1">
      <c r="A2488" s="24"/>
    </row>
    <row r="2489" spans="1:1" s="23" customFormat="1" ht="15" customHeight="1">
      <c r="A2489" s="24"/>
    </row>
    <row r="2490" spans="1:1" s="23" customFormat="1" ht="15" customHeight="1">
      <c r="A2490" s="24"/>
    </row>
    <row r="2491" spans="1:1" s="23" customFormat="1" ht="15" customHeight="1">
      <c r="A2491" s="24"/>
    </row>
    <row r="2492" spans="1:1" s="23" customFormat="1" ht="15" customHeight="1">
      <c r="A2492" s="24"/>
    </row>
    <row r="2493" spans="1:1" s="23" customFormat="1" ht="15" customHeight="1">
      <c r="A2493" s="24"/>
    </row>
    <row r="2494" spans="1:1" s="23" customFormat="1" ht="15" customHeight="1">
      <c r="A2494" s="24"/>
    </row>
    <row r="2495" spans="1:1" s="23" customFormat="1" ht="15" customHeight="1">
      <c r="A2495" s="24"/>
    </row>
    <row r="2496" spans="1:1" s="23" customFormat="1" ht="15" customHeight="1">
      <c r="A2496" s="24"/>
    </row>
    <row r="2497" spans="1:1" s="23" customFormat="1" ht="15" customHeight="1">
      <c r="A2497" s="24"/>
    </row>
    <row r="2498" spans="1:1" s="23" customFormat="1" ht="15" customHeight="1">
      <c r="A2498" s="24"/>
    </row>
    <row r="2499" spans="1:1" s="23" customFormat="1" ht="15" customHeight="1">
      <c r="A2499" s="24"/>
    </row>
    <row r="2500" spans="1:1" s="23" customFormat="1" ht="15" customHeight="1">
      <c r="A2500" s="24"/>
    </row>
    <row r="2501" spans="1:1" s="23" customFormat="1" ht="15" customHeight="1">
      <c r="A2501" s="24"/>
    </row>
    <row r="2502" spans="1:1" s="23" customFormat="1" ht="15" customHeight="1">
      <c r="A2502" s="24"/>
    </row>
    <row r="2503" spans="1:1" s="23" customFormat="1" ht="15" customHeight="1">
      <c r="A2503" s="24"/>
    </row>
    <row r="2504" spans="1:1" s="23" customFormat="1" ht="15" customHeight="1">
      <c r="A2504" s="24"/>
    </row>
    <row r="2505" spans="1:1" s="23" customFormat="1" ht="15" customHeight="1">
      <c r="A2505" s="24"/>
    </row>
    <row r="2506" spans="1:1" s="23" customFormat="1" ht="15" customHeight="1">
      <c r="A2506" s="24"/>
    </row>
    <row r="2507" spans="1:1" s="23" customFormat="1" ht="15" customHeight="1">
      <c r="A2507" s="24"/>
    </row>
    <row r="2508" spans="1:1" s="23" customFormat="1" ht="15" customHeight="1">
      <c r="A2508" s="24"/>
    </row>
    <row r="2509" spans="1:1" s="23" customFormat="1" ht="15" customHeight="1">
      <c r="A2509" s="24"/>
    </row>
    <row r="2510" spans="1:1" s="23" customFormat="1" ht="15" customHeight="1">
      <c r="A2510" s="24"/>
    </row>
    <row r="2511" spans="1:1" s="23" customFormat="1" ht="15" customHeight="1">
      <c r="A2511" s="24"/>
    </row>
    <row r="2512" spans="1:1" s="23" customFormat="1" ht="15" customHeight="1">
      <c r="A2512" s="24"/>
    </row>
    <row r="2513" spans="1:1" s="23" customFormat="1" ht="15" customHeight="1">
      <c r="A2513" s="24"/>
    </row>
    <row r="2514" spans="1:1" s="23" customFormat="1" ht="15" customHeight="1">
      <c r="A2514" s="24"/>
    </row>
    <row r="2515" spans="1:1" s="23" customFormat="1" ht="15" customHeight="1">
      <c r="A2515" s="24"/>
    </row>
    <row r="2516" spans="1:1" s="23" customFormat="1" ht="15" customHeight="1">
      <c r="A2516" s="24"/>
    </row>
    <row r="2517" spans="1:1" s="23" customFormat="1" ht="15" customHeight="1">
      <c r="A2517" s="24"/>
    </row>
    <row r="2518" spans="1:1" s="23" customFormat="1" ht="15" customHeight="1">
      <c r="A2518" s="24"/>
    </row>
    <row r="2519" spans="1:1" s="23" customFormat="1" ht="15" customHeight="1">
      <c r="A2519" s="24"/>
    </row>
    <row r="2520" spans="1:1" s="23" customFormat="1" ht="15" customHeight="1">
      <c r="A2520" s="24"/>
    </row>
    <row r="2521" spans="1:1" s="23" customFormat="1" ht="15" customHeight="1">
      <c r="A2521" s="24"/>
    </row>
    <row r="2522" spans="1:1" s="23" customFormat="1" ht="15" customHeight="1">
      <c r="A2522" s="24"/>
    </row>
    <row r="2523" spans="1:1" s="23" customFormat="1" ht="15" customHeight="1">
      <c r="A2523" s="24"/>
    </row>
    <row r="2524" spans="1:1" s="23" customFormat="1" ht="15" customHeight="1">
      <c r="A2524" s="24"/>
    </row>
    <row r="2525" spans="1:1" s="23" customFormat="1" ht="15" customHeight="1">
      <c r="A2525" s="24"/>
    </row>
    <row r="2526" spans="1:1" s="23" customFormat="1" ht="15" customHeight="1">
      <c r="A2526" s="24"/>
    </row>
    <row r="2527" spans="1:1" s="23" customFormat="1" ht="15" customHeight="1">
      <c r="A2527" s="24"/>
    </row>
    <row r="2528" spans="1:1" s="23" customFormat="1" ht="15" customHeight="1">
      <c r="A2528" s="24"/>
    </row>
    <row r="2529" spans="1:1" s="23" customFormat="1" ht="15" customHeight="1">
      <c r="A2529" s="24"/>
    </row>
    <row r="2530" spans="1:1" s="23" customFormat="1" ht="15" customHeight="1">
      <c r="A2530" s="24"/>
    </row>
    <row r="2531" spans="1:1" s="23" customFormat="1" ht="15" customHeight="1">
      <c r="A2531" s="24"/>
    </row>
    <row r="2532" spans="1:1" s="23" customFormat="1" ht="15" customHeight="1">
      <c r="A2532" s="24"/>
    </row>
    <row r="2533" spans="1:1" s="23" customFormat="1" ht="15" customHeight="1">
      <c r="A2533" s="24"/>
    </row>
    <row r="2534" spans="1:1" s="23" customFormat="1" ht="15" customHeight="1">
      <c r="A2534" s="24"/>
    </row>
    <row r="2535" spans="1:1" s="23" customFormat="1" ht="15" customHeight="1">
      <c r="A2535" s="24"/>
    </row>
    <row r="2536" spans="1:1" s="23" customFormat="1" ht="15" customHeight="1">
      <c r="A2536" s="24"/>
    </row>
    <row r="2537" spans="1:1" s="23" customFormat="1" ht="15" customHeight="1">
      <c r="A2537" s="24"/>
    </row>
    <row r="2538" spans="1:1" s="23" customFormat="1" ht="15" customHeight="1">
      <c r="A2538" s="24"/>
    </row>
    <row r="2539" spans="1:1" s="23" customFormat="1" ht="15" customHeight="1">
      <c r="A2539" s="24"/>
    </row>
    <row r="2540" spans="1:1" s="23" customFormat="1" ht="15" customHeight="1">
      <c r="A2540" s="24"/>
    </row>
    <row r="2541" spans="1:1" s="23" customFormat="1" ht="15" customHeight="1">
      <c r="A2541" s="24"/>
    </row>
    <row r="2542" spans="1:1" s="23" customFormat="1" ht="15" customHeight="1">
      <c r="A2542" s="24"/>
    </row>
    <row r="2543" spans="1:1" s="23" customFormat="1" ht="15" customHeight="1">
      <c r="A2543" s="24"/>
    </row>
    <row r="2544" spans="1:1" s="23" customFormat="1" ht="15" customHeight="1">
      <c r="A2544" s="24"/>
    </row>
    <row r="2545" spans="1:1" s="23" customFormat="1" ht="15" customHeight="1">
      <c r="A2545" s="24"/>
    </row>
    <row r="2546" spans="1:1" s="23" customFormat="1" ht="15" customHeight="1">
      <c r="A2546" s="24"/>
    </row>
    <row r="2547" spans="1:1" s="23" customFormat="1" ht="15" customHeight="1">
      <c r="A2547" s="24"/>
    </row>
    <row r="2548" spans="1:1" s="23" customFormat="1" ht="15" customHeight="1">
      <c r="A2548" s="24"/>
    </row>
    <row r="2549" spans="1:1" s="23" customFormat="1" ht="15" customHeight="1">
      <c r="A2549" s="24"/>
    </row>
    <row r="2550" spans="1:1" s="23" customFormat="1" ht="15" customHeight="1">
      <c r="A2550" s="24"/>
    </row>
    <row r="2551" spans="1:1" s="23" customFormat="1" ht="15" customHeight="1">
      <c r="A2551" s="24"/>
    </row>
    <row r="2552" spans="1:1" s="23" customFormat="1" ht="15" customHeight="1">
      <c r="A2552" s="24"/>
    </row>
    <row r="2553" spans="1:1" s="23" customFormat="1" ht="15" customHeight="1">
      <c r="A2553" s="24"/>
    </row>
    <row r="2554" spans="1:1" s="23" customFormat="1" ht="15" customHeight="1">
      <c r="A2554" s="24"/>
    </row>
    <row r="2555" spans="1:1" s="23" customFormat="1" ht="15" customHeight="1">
      <c r="A2555" s="24"/>
    </row>
    <row r="2556" spans="1:1" s="23" customFormat="1" ht="15" customHeight="1">
      <c r="A2556" s="24"/>
    </row>
    <row r="2557" spans="1:1" s="23" customFormat="1" ht="15" customHeight="1">
      <c r="A2557" s="24"/>
    </row>
    <row r="2558" spans="1:1" s="23" customFormat="1" ht="15" customHeight="1">
      <c r="A2558" s="24"/>
    </row>
    <row r="2559" spans="1:1" s="23" customFormat="1" ht="15" customHeight="1">
      <c r="A2559" s="24"/>
    </row>
    <row r="2560" spans="1:1" s="23" customFormat="1" ht="15" customHeight="1">
      <c r="A2560" s="24"/>
    </row>
    <row r="2561" spans="1:1" s="23" customFormat="1" ht="15" customHeight="1">
      <c r="A2561" s="24"/>
    </row>
    <row r="2562" spans="1:1" s="23" customFormat="1" ht="15" customHeight="1">
      <c r="A2562" s="24"/>
    </row>
    <row r="2563" spans="1:1" s="23" customFormat="1" ht="15" customHeight="1">
      <c r="A2563" s="24"/>
    </row>
    <row r="2564" spans="1:1" s="23" customFormat="1" ht="15" customHeight="1">
      <c r="A2564" s="24"/>
    </row>
    <row r="2565" spans="1:1" s="23" customFormat="1" ht="15" customHeight="1">
      <c r="A2565" s="24"/>
    </row>
    <row r="2566" spans="1:1" s="23" customFormat="1" ht="15" customHeight="1">
      <c r="A2566" s="24"/>
    </row>
    <row r="2567" spans="1:1" s="23" customFormat="1" ht="15" customHeight="1">
      <c r="A2567" s="24"/>
    </row>
    <row r="2568" spans="1:1" s="23" customFormat="1" ht="15" customHeight="1">
      <c r="A2568" s="24"/>
    </row>
    <row r="2569" spans="1:1" s="23" customFormat="1" ht="15" customHeight="1">
      <c r="A2569" s="24"/>
    </row>
    <row r="2570" spans="1:1" s="23" customFormat="1" ht="15" customHeight="1">
      <c r="A2570" s="24"/>
    </row>
    <row r="2571" spans="1:1" s="23" customFormat="1" ht="15" customHeight="1">
      <c r="A2571" s="24"/>
    </row>
    <row r="2572" spans="1:1" s="23" customFormat="1" ht="15" customHeight="1">
      <c r="A2572" s="24"/>
    </row>
    <row r="2573" spans="1:1" s="23" customFormat="1" ht="15" customHeight="1">
      <c r="A2573" s="24"/>
    </row>
    <row r="2574" spans="1:1" s="23" customFormat="1" ht="15" customHeight="1">
      <c r="A2574" s="24"/>
    </row>
    <row r="2575" spans="1:1" s="23" customFormat="1" ht="15" customHeight="1">
      <c r="A2575" s="24"/>
    </row>
    <row r="2576" spans="1:1" s="23" customFormat="1" ht="15" customHeight="1">
      <c r="A2576" s="24"/>
    </row>
    <row r="2577" spans="1:1" s="23" customFormat="1" ht="15" customHeight="1">
      <c r="A2577" s="24"/>
    </row>
    <row r="2578" spans="1:1" s="23" customFormat="1" ht="15" customHeight="1">
      <c r="A2578" s="24"/>
    </row>
    <row r="2579" spans="1:1" s="23" customFormat="1" ht="15" customHeight="1">
      <c r="A2579" s="24"/>
    </row>
    <row r="2580" spans="1:1" s="23" customFormat="1" ht="15" customHeight="1">
      <c r="A2580" s="24"/>
    </row>
    <row r="2581" spans="1:1" s="23" customFormat="1" ht="15" customHeight="1">
      <c r="A2581" s="24"/>
    </row>
    <row r="2582" spans="1:1" s="23" customFormat="1" ht="15" customHeight="1">
      <c r="A2582" s="24"/>
    </row>
    <row r="2583" spans="1:1" s="23" customFormat="1" ht="15" customHeight="1">
      <c r="A2583" s="24"/>
    </row>
    <row r="2584" spans="1:1" s="23" customFormat="1" ht="15" customHeight="1">
      <c r="A2584" s="24"/>
    </row>
    <row r="2585" spans="1:1" s="23" customFormat="1" ht="15" customHeight="1">
      <c r="A2585" s="24"/>
    </row>
    <row r="2586" spans="1:1" s="23" customFormat="1" ht="15" customHeight="1">
      <c r="A2586" s="24"/>
    </row>
    <row r="2587" spans="1:1" s="23" customFormat="1" ht="15" customHeight="1">
      <c r="A2587" s="24"/>
    </row>
    <row r="2588" spans="1:1" s="23" customFormat="1" ht="15" customHeight="1">
      <c r="A2588" s="24"/>
    </row>
    <row r="2589" spans="1:1" s="23" customFormat="1" ht="15" customHeight="1">
      <c r="A2589" s="24"/>
    </row>
    <row r="2590" spans="1:1" s="23" customFormat="1" ht="15" customHeight="1">
      <c r="A2590" s="24"/>
    </row>
    <row r="2591" spans="1:1" s="23" customFormat="1" ht="15" customHeight="1">
      <c r="A2591" s="24"/>
    </row>
    <row r="2592" spans="1:1" s="23" customFormat="1" ht="15" customHeight="1">
      <c r="A2592" s="24"/>
    </row>
    <row r="2593" spans="1:1" s="23" customFormat="1" ht="15" customHeight="1">
      <c r="A2593" s="24"/>
    </row>
    <row r="2594" spans="1:1" s="23" customFormat="1" ht="15" customHeight="1">
      <c r="A2594" s="24"/>
    </row>
    <row r="2595" spans="1:1" s="23" customFormat="1" ht="15" customHeight="1">
      <c r="A2595" s="24"/>
    </row>
    <row r="2596" spans="1:1" s="23" customFormat="1" ht="15" customHeight="1">
      <c r="A2596" s="24"/>
    </row>
    <row r="2597" spans="1:1" s="23" customFormat="1" ht="15" customHeight="1">
      <c r="A2597" s="24"/>
    </row>
    <row r="2598" spans="1:1" s="23" customFormat="1" ht="15" customHeight="1">
      <c r="A2598" s="24"/>
    </row>
    <row r="2599" spans="1:1" s="23" customFormat="1" ht="15" customHeight="1">
      <c r="A2599" s="24"/>
    </row>
    <row r="2600" spans="1:1" s="23" customFormat="1" ht="15" customHeight="1">
      <c r="A2600" s="24"/>
    </row>
    <row r="2601" spans="1:1" s="23" customFormat="1" ht="15" customHeight="1">
      <c r="A2601" s="24"/>
    </row>
    <row r="2602" spans="1:1" s="23" customFormat="1" ht="15" customHeight="1">
      <c r="A2602" s="24"/>
    </row>
    <row r="2603" spans="1:1" s="23" customFormat="1" ht="15" customHeight="1">
      <c r="A2603" s="24"/>
    </row>
    <row r="2604" spans="1:1" s="23" customFormat="1" ht="15" customHeight="1">
      <c r="A2604" s="24"/>
    </row>
    <row r="2605" spans="1:1" s="23" customFormat="1" ht="15" customHeight="1">
      <c r="A2605" s="24"/>
    </row>
    <row r="2606" spans="1:1" s="23" customFormat="1" ht="15" customHeight="1">
      <c r="A2606" s="24"/>
    </row>
    <row r="2607" spans="1:1" s="23" customFormat="1" ht="15" customHeight="1">
      <c r="A2607" s="24"/>
    </row>
    <row r="2608" spans="1:1" s="23" customFormat="1" ht="15" customHeight="1">
      <c r="A2608" s="24"/>
    </row>
    <row r="2609" spans="1:1" s="23" customFormat="1" ht="15" customHeight="1">
      <c r="A2609" s="24"/>
    </row>
    <row r="2610" spans="1:1" s="23" customFormat="1" ht="15" customHeight="1">
      <c r="A2610" s="24"/>
    </row>
    <row r="2611" spans="1:1" s="23" customFormat="1" ht="15" customHeight="1">
      <c r="A2611" s="24"/>
    </row>
    <row r="2612" spans="1:1" s="23" customFormat="1" ht="15" customHeight="1">
      <c r="A2612" s="24"/>
    </row>
    <row r="2613" spans="1:1" s="23" customFormat="1" ht="15" customHeight="1">
      <c r="A2613" s="24"/>
    </row>
    <row r="2614" spans="1:1" s="23" customFormat="1" ht="15" customHeight="1">
      <c r="A2614" s="24"/>
    </row>
    <row r="2615" spans="1:1" s="23" customFormat="1" ht="15" customHeight="1">
      <c r="A2615" s="24"/>
    </row>
    <row r="2616" spans="1:1" s="23" customFormat="1" ht="15" customHeight="1">
      <c r="A2616" s="24"/>
    </row>
    <row r="2617" spans="1:1" s="23" customFormat="1" ht="15" customHeight="1">
      <c r="A2617" s="24"/>
    </row>
    <row r="2618" spans="1:1" s="23" customFormat="1" ht="15" customHeight="1">
      <c r="A2618" s="24"/>
    </row>
    <row r="2619" spans="1:1" s="23" customFormat="1" ht="15" customHeight="1">
      <c r="A2619" s="24"/>
    </row>
    <row r="2620" spans="1:1" s="23" customFormat="1" ht="15" customHeight="1">
      <c r="A2620" s="24"/>
    </row>
    <row r="2621" spans="1:1" s="23" customFormat="1" ht="15" customHeight="1">
      <c r="A2621" s="24"/>
    </row>
    <row r="2622" spans="1:1" s="23" customFormat="1" ht="15" customHeight="1">
      <c r="A2622" s="24"/>
    </row>
    <row r="2623" spans="1:1" s="23" customFormat="1" ht="15" customHeight="1">
      <c r="A2623" s="24"/>
    </row>
    <row r="2624" spans="1:1" s="23" customFormat="1" ht="15" customHeight="1">
      <c r="A2624" s="24"/>
    </row>
    <row r="2625" spans="1:1" s="23" customFormat="1" ht="15" customHeight="1">
      <c r="A2625" s="24"/>
    </row>
    <row r="2626" spans="1:1" s="23" customFormat="1" ht="15" customHeight="1">
      <c r="A2626" s="24"/>
    </row>
    <row r="2627" spans="1:1" s="23" customFormat="1" ht="15" customHeight="1">
      <c r="A2627" s="24"/>
    </row>
    <row r="2628" spans="1:1" s="23" customFormat="1" ht="15" customHeight="1">
      <c r="A2628" s="24"/>
    </row>
    <row r="2629" spans="1:1" s="23" customFormat="1" ht="15" customHeight="1">
      <c r="A2629" s="24"/>
    </row>
    <row r="2630" spans="1:1" s="23" customFormat="1" ht="15" customHeight="1">
      <c r="A2630" s="24"/>
    </row>
    <row r="2631" spans="1:1" s="23" customFormat="1" ht="15" customHeight="1">
      <c r="A2631" s="24"/>
    </row>
    <row r="2632" spans="1:1" s="23" customFormat="1" ht="15" customHeight="1">
      <c r="A2632" s="24"/>
    </row>
    <row r="2633" spans="1:1" s="23" customFormat="1" ht="15" customHeight="1">
      <c r="A2633" s="24"/>
    </row>
    <row r="2634" spans="1:1" s="23" customFormat="1" ht="15" customHeight="1">
      <c r="A2634" s="24"/>
    </row>
    <row r="2635" spans="1:1" s="23" customFormat="1" ht="15" customHeight="1">
      <c r="A2635" s="24"/>
    </row>
    <row r="2636" spans="1:1" s="23" customFormat="1" ht="15" customHeight="1">
      <c r="A2636" s="24"/>
    </row>
    <row r="2637" spans="1:1" s="23" customFormat="1" ht="15" customHeight="1">
      <c r="A2637" s="24"/>
    </row>
    <row r="2638" spans="1:1" s="23" customFormat="1" ht="15" customHeight="1">
      <c r="A2638" s="24"/>
    </row>
    <row r="2639" spans="1:1" s="23" customFormat="1" ht="15" customHeight="1">
      <c r="A2639" s="24"/>
    </row>
    <row r="2640" spans="1:1" s="23" customFormat="1" ht="15" customHeight="1">
      <c r="A2640" s="24"/>
    </row>
    <row r="2641" spans="1:1" s="23" customFormat="1" ht="15" customHeight="1">
      <c r="A2641" s="24"/>
    </row>
    <row r="2642" spans="1:1" s="23" customFormat="1" ht="15" customHeight="1">
      <c r="A2642" s="24"/>
    </row>
    <row r="2643" spans="1:1" s="23" customFormat="1" ht="15" customHeight="1">
      <c r="A2643" s="24"/>
    </row>
    <row r="2644" spans="1:1" s="23" customFormat="1" ht="15" customHeight="1">
      <c r="A2644" s="24"/>
    </row>
    <row r="2645" spans="1:1" s="23" customFormat="1" ht="15" customHeight="1">
      <c r="A2645" s="24"/>
    </row>
    <row r="2646" spans="1:1" s="23" customFormat="1" ht="15" customHeight="1">
      <c r="A2646" s="24"/>
    </row>
    <row r="2647" spans="1:1" s="23" customFormat="1" ht="15" customHeight="1">
      <c r="A2647" s="24"/>
    </row>
    <row r="2648" spans="1:1" s="23" customFormat="1" ht="15" customHeight="1">
      <c r="A2648" s="24"/>
    </row>
    <row r="2649" spans="1:1" s="23" customFormat="1" ht="15" customHeight="1">
      <c r="A2649" s="24"/>
    </row>
    <row r="2650" spans="1:1" s="23" customFormat="1" ht="15" customHeight="1">
      <c r="A2650" s="24"/>
    </row>
    <row r="2651" spans="1:1" s="23" customFormat="1" ht="15" customHeight="1">
      <c r="A2651" s="24"/>
    </row>
    <row r="2652" spans="1:1" s="23" customFormat="1" ht="15" customHeight="1">
      <c r="A2652" s="24"/>
    </row>
    <row r="2653" spans="1:1" s="23" customFormat="1" ht="15" customHeight="1">
      <c r="A2653" s="24"/>
    </row>
    <row r="2654" spans="1:1" s="23" customFormat="1" ht="15" customHeight="1">
      <c r="A2654" s="24"/>
    </row>
    <row r="2655" spans="1:1" s="23" customFormat="1" ht="15" customHeight="1">
      <c r="A2655" s="24"/>
    </row>
    <row r="2656" spans="1:1" s="23" customFormat="1" ht="15" customHeight="1">
      <c r="A2656" s="24"/>
    </row>
    <row r="2657" spans="1:1" s="23" customFormat="1" ht="15" customHeight="1">
      <c r="A2657" s="24"/>
    </row>
    <row r="2658" spans="1:1" s="23" customFormat="1" ht="15" customHeight="1">
      <c r="A2658" s="24"/>
    </row>
    <row r="2659" spans="1:1" s="23" customFormat="1" ht="15" customHeight="1">
      <c r="A2659" s="24"/>
    </row>
    <row r="2660" spans="1:1" s="23" customFormat="1" ht="15" customHeight="1">
      <c r="A2660" s="24"/>
    </row>
    <row r="2661" spans="1:1" s="23" customFormat="1" ht="15" customHeight="1">
      <c r="A2661" s="24"/>
    </row>
    <row r="2662" spans="1:1" s="23" customFormat="1" ht="15" customHeight="1">
      <c r="A2662" s="24"/>
    </row>
    <row r="2663" spans="1:1" s="23" customFormat="1" ht="15" customHeight="1">
      <c r="A2663" s="24"/>
    </row>
    <row r="2664" spans="1:1" s="23" customFormat="1" ht="15" customHeight="1">
      <c r="A2664" s="24"/>
    </row>
    <row r="2665" spans="1:1" s="23" customFormat="1" ht="15" customHeight="1">
      <c r="A2665" s="24"/>
    </row>
    <row r="2666" spans="1:1" s="23" customFormat="1" ht="15" customHeight="1">
      <c r="A2666" s="24"/>
    </row>
    <row r="2667" spans="1:1" s="23" customFormat="1" ht="15" customHeight="1">
      <c r="A2667" s="24"/>
    </row>
    <row r="2668" spans="1:1" s="23" customFormat="1" ht="15" customHeight="1">
      <c r="A2668" s="24"/>
    </row>
    <row r="2669" spans="1:1" s="23" customFormat="1" ht="15" customHeight="1">
      <c r="A2669" s="24"/>
    </row>
    <row r="2670" spans="1:1" s="23" customFormat="1" ht="15" customHeight="1">
      <c r="A2670" s="24"/>
    </row>
    <row r="2671" spans="1:1" s="23" customFormat="1" ht="15" customHeight="1">
      <c r="A2671" s="24"/>
    </row>
    <row r="2672" spans="1:1" s="23" customFormat="1" ht="15" customHeight="1">
      <c r="A2672" s="24"/>
    </row>
    <row r="2673" spans="1:1" s="23" customFormat="1" ht="15" customHeight="1">
      <c r="A2673" s="24"/>
    </row>
    <row r="2674" spans="1:1" s="23" customFormat="1" ht="15" customHeight="1">
      <c r="A2674" s="24"/>
    </row>
    <row r="2675" spans="1:1" s="23" customFormat="1" ht="15" customHeight="1">
      <c r="A2675" s="24"/>
    </row>
    <row r="2676" spans="1:1" s="23" customFormat="1" ht="15" customHeight="1">
      <c r="A2676" s="24"/>
    </row>
    <row r="2677" spans="1:1" s="23" customFormat="1" ht="15" customHeight="1">
      <c r="A2677" s="24"/>
    </row>
    <row r="2678" spans="1:1" s="23" customFormat="1" ht="15" customHeight="1">
      <c r="A2678" s="24"/>
    </row>
    <row r="2679" spans="1:1" s="23" customFormat="1" ht="15" customHeight="1">
      <c r="A2679" s="24"/>
    </row>
    <row r="2680" spans="1:1" s="23" customFormat="1" ht="15" customHeight="1">
      <c r="A2680" s="24"/>
    </row>
    <row r="2681" spans="1:1" s="23" customFormat="1" ht="15" customHeight="1">
      <c r="A2681" s="24"/>
    </row>
    <row r="2682" spans="1:1" s="23" customFormat="1" ht="15" customHeight="1">
      <c r="A2682" s="24"/>
    </row>
    <row r="2683" spans="1:1" s="23" customFormat="1" ht="15" customHeight="1">
      <c r="A2683" s="24"/>
    </row>
    <row r="2684" spans="1:1" s="23" customFormat="1" ht="15" customHeight="1">
      <c r="A2684" s="24"/>
    </row>
    <row r="2685" spans="1:1" s="23" customFormat="1" ht="15" customHeight="1">
      <c r="A2685" s="24"/>
    </row>
    <row r="2686" spans="1:1" s="23" customFormat="1" ht="15" customHeight="1">
      <c r="A2686" s="24"/>
    </row>
    <row r="2687" spans="1:1" s="23" customFormat="1" ht="15" customHeight="1">
      <c r="A2687" s="24"/>
    </row>
    <row r="2688" spans="1:1" s="23" customFormat="1" ht="15" customHeight="1">
      <c r="A2688" s="24"/>
    </row>
    <row r="2689" spans="1:1" s="23" customFormat="1" ht="15" customHeight="1">
      <c r="A2689" s="24"/>
    </row>
    <row r="2690" spans="1:1" s="23" customFormat="1" ht="15" customHeight="1">
      <c r="A2690" s="24"/>
    </row>
    <row r="2691" spans="1:1" s="23" customFormat="1" ht="15" customHeight="1">
      <c r="A2691" s="24"/>
    </row>
    <row r="2692" spans="1:1" s="23" customFormat="1" ht="15" customHeight="1">
      <c r="A2692" s="24"/>
    </row>
    <row r="2693" spans="1:1" s="23" customFormat="1" ht="15" customHeight="1">
      <c r="A2693" s="24"/>
    </row>
    <row r="2694" spans="1:1" s="23" customFormat="1" ht="15" customHeight="1">
      <c r="A2694" s="24"/>
    </row>
    <row r="2695" spans="1:1" s="23" customFormat="1" ht="15" customHeight="1">
      <c r="A2695" s="24"/>
    </row>
    <row r="2696" spans="1:1" s="23" customFormat="1" ht="15" customHeight="1">
      <c r="A2696" s="24"/>
    </row>
    <row r="2697" spans="1:1" s="23" customFormat="1" ht="15" customHeight="1">
      <c r="A2697" s="24"/>
    </row>
    <row r="2698" spans="1:1" s="23" customFormat="1" ht="15" customHeight="1">
      <c r="A2698" s="24"/>
    </row>
    <row r="2699" spans="1:1" s="23" customFormat="1" ht="15" customHeight="1">
      <c r="A2699" s="24"/>
    </row>
    <row r="2700" spans="1:1" s="23" customFormat="1" ht="15" customHeight="1">
      <c r="A2700" s="24"/>
    </row>
    <row r="2701" spans="1:1" s="23" customFormat="1" ht="15" customHeight="1">
      <c r="A2701" s="24"/>
    </row>
    <row r="2702" spans="1:1" s="23" customFormat="1" ht="15" customHeight="1">
      <c r="A2702" s="24"/>
    </row>
    <row r="2703" spans="1:1" s="23" customFormat="1" ht="15" customHeight="1">
      <c r="A2703" s="24"/>
    </row>
    <row r="2704" spans="1:1" s="23" customFormat="1" ht="15" customHeight="1">
      <c r="A2704" s="24"/>
    </row>
    <row r="2705" spans="1:1" s="23" customFormat="1" ht="15" customHeight="1">
      <c r="A2705" s="24"/>
    </row>
    <row r="2706" spans="1:1" s="23" customFormat="1" ht="15" customHeight="1">
      <c r="A2706" s="24"/>
    </row>
    <row r="2707" spans="1:1" s="23" customFormat="1" ht="15" customHeight="1">
      <c r="A2707" s="24"/>
    </row>
    <row r="2708" spans="1:1" s="23" customFormat="1" ht="15" customHeight="1">
      <c r="A2708" s="24"/>
    </row>
    <row r="2709" spans="1:1" s="23" customFormat="1" ht="15" customHeight="1">
      <c r="A2709" s="24"/>
    </row>
    <row r="2710" spans="1:1" s="23" customFormat="1" ht="15" customHeight="1">
      <c r="A2710" s="24"/>
    </row>
    <row r="2711" spans="1:1" s="23" customFormat="1" ht="15" customHeight="1">
      <c r="A2711" s="24"/>
    </row>
    <row r="2712" spans="1:1" s="23" customFormat="1" ht="15" customHeight="1">
      <c r="A2712" s="24"/>
    </row>
    <row r="2713" spans="1:1" s="23" customFormat="1" ht="15" customHeight="1">
      <c r="A2713" s="24"/>
    </row>
    <row r="2714" spans="1:1" s="23" customFormat="1" ht="15" customHeight="1">
      <c r="A2714" s="24"/>
    </row>
    <row r="2715" spans="1:1" s="23" customFormat="1" ht="15" customHeight="1">
      <c r="A2715" s="24"/>
    </row>
    <row r="2716" spans="1:1" s="23" customFormat="1" ht="15" customHeight="1">
      <c r="A2716" s="24"/>
    </row>
    <row r="2717" spans="1:1" s="23" customFormat="1" ht="15" customHeight="1">
      <c r="A2717" s="24"/>
    </row>
    <row r="2718" spans="1:1" s="23" customFormat="1" ht="15" customHeight="1">
      <c r="A2718" s="24"/>
    </row>
    <row r="2719" spans="1:1" s="23" customFormat="1" ht="15" customHeight="1">
      <c r="A2719" s="24"/>
    </row>
    <row r="2720" spans="1:1" s="23" customFormat="1" ht="15" customHeight="1">
      <c r="A2720" s="24"/>
    </row>
    <row r="2721" spans="1:1" s="23" customFormat="1" ht="15" customHeight="1">
      <c r="A2721" s="24"/>
    </row>
    <row r="2722" spans="1:1" s="23" customFormat="1" ht="15" customHeight="1">
      <c r="A2722" s="24"/>
    </row>
    <row r="2723" spans="1:1" s="23" customFormat="1" ht="15" customHeight="1">
      <c r="A2723" s="24"/>
    </row>
    <row r="2724" spans="1:1" s="23" customFormat="1" ht="15" customHeight="1">
      <c r="A2724" s="24"/>
    </row>
    <row r="2725" spans="1:1" s="23" customFormat="1" ht="15" customHeight="1">
      <c r="A2725" s="24"/>
    </row>
    <row r="2726" spans="1:1" s="23" customFormat="1" ht="15" customHeight="1">
      <c r="A2726" s="24"/>
    </row>
    <row r="2727" spans="1:1" s="23" customFormat="1" ht="15" customHeight="1">
      <c r="A2727" s="24"/>
    </row>
    <row r="2728" spans="1:1" s="23" customFormat="1" ht="15" customHeight="1">
      <c r="A2728" s="24"/>
    </row>
    <row r="2729" spans="1:1" s="23" customFormat="1" ht="15" customHeight="1">
      <c r="A2729" s="24"/>
    </row>
    <row r="2730" spans="1:1" s="23" customFormat="1" ht="15" customHeight="1">
      <c r="A2730" s="24"/>
    </row>
    <row r="2731" spans="1:1" s="23" customFormat="1" ht="15" customHeight="1">
      <c r="A2731" s="24"/>
    </row>
    <row r="2732" spans="1:1" s="23" customFormat="1" ht="15" customHeight="1">
      <c r="A2732" s="24"/>
    </row>
    <row r="2733" spans="1:1" s="23" customFormat="1" ht="15" customHeight="1">
      <c r="A2733" s="24"/>
    </row>
    <row r="2734" spans="1:1" s="23" customFormat="1" ht="15" customHeight="1">
      <c r="A2734" s="24"/>
    </row>
    <row r="2735" spans="1:1" s="23" customFormat="1" ht="15" customHeight="1">
      <c r="A2735" s="24"/>
    </row>
    <row r="2736" spans="1:1" s="23" customFormat="1" ht="15" customHeight="1">
      <c r="A2736" s="24"/>
    </row>
    <row r="2737" spans="1:1" s="23" customFormat="1" ht="15" customHeight="1">
      <c r="A2737" s="24"/>
    </row>
    <row r="2738" spans="1:1" s="23" customFormat="1" ht="15" customHeight="1">
      <c r="A2738" s="24"/>
    </row>
    <row r="2739" spans="1:1" s="23" customFormat="1" ht="15" customHeight="1">
      <c r="A2739" s="24"/>
    </row>
    <row r="2740" spans="1:1" s="23" customFormat="1" ht="15" customHeight="1">
      <c r="A2740" s="24"/>
    </row>
    <row r="2741" spans="1:1" s="23" customFormat="1" ht="15" customHeight="1">
      <c r="A2741" s="24"/>
    </row>
    <row r="2742" spans="1:1" s="23" customFormat="1" ht="15" customHeight="1">
      <c r="A2742" s="24"/>
    </row>
    <row r="2743" spans="1:1" s="23" customFormat="1" ht="15" customHeight="1">
      <c r="A2743" s="24"/>
    </row>
    <row r="2744" spans="1:1" s="23" customFormat="1" ht="15" customHeight="1">
      <c r="A2744" s="24"/>
    </row>
    <row r="2745" spans="1:1" s="23" customFormat="1" ht="15" customHeight="1">
      <c r="A2745" s="24"/>
    </row>
    <row r="2746" spans="1:1" s="23" customFormat="1" ht="15" customHeight="1">
      <c r="A2746" s="24"/>
    </row>
    <row r="2747" spans="1:1" s="23" customFormat="1" ht="15" customHeight="1">
      <c r="A2747" s="24"/>
    </row>
    <row r="2748" spans="1:1" s="23" customFormat="1" ht="15" customHeight="1">
      <c r="A2748" s="24"/>
    </row>
    <row r="2749" spans="1:1" s="23" customFormat="1" ht="15" customHeight="1">
      <c r="A2749" s="24"/>
    </row>
    <row r="2750" spans="1:1" s="23" customFormat="1" ht="15" customHeight="1">
      <c r="A2750" s="24"/>
    </row>
    <row r="2751" spans="1:1" s="23" customFormat="1" ht="15" customHeight="1">
      <c r="A2751" s="24"/>
    </row>
    <row r="2752" spans="1:1" s="23" customFormat="1" ht="15" customHeight="1">
      <c r="A2752" s="24"/>
    </row>
    <row r="2753" spans="1:1" s="23" customFormat="1" ht="15" customHeight="1">
      <c r="A2753" s="24"/>
    </row>
    <row r="2754" spans="1:1" s="23" customFormat="1" ht="15" customHeight="1">
      <c r="A2754" s="24"/>
    </row>
    <row r="2755" spans="1:1" s="23" customFormat="1" ht="15" customHeight="1">
      <c r="A2755" s="24"/>
    </row>
    <row r="2756" spans="1:1" s="23" customFormat="1" ht="15" customHeight="1">
      <c r="A2756" s="24"/>
    </row>
    <row r="2757" spans="1:1" s="23" customFormat="1" ht="15" customHeight="1">
      <c r="A2757" s="24"/>
    </row>
    <row r="2758" spans="1:1" s="23" customFormat="1" ht="15" customHeight="1">
      <c r="A2758" s="24"/>
    </row>
    <row r="2759" spans="1:1" s="23" customFormat="1" ht="15" customHeight="1">
      <c r="A2759" s="24"/>
    </row>
    <row r="2760" spans="1:1" s="23" customFormat="1" ht="15" customHeight="1">
      <c r="A2760" s="24"/>
    </row>
    <row r="2761" spans="1:1" s="23" customFormat="1" ht="15" customHeight="1">
      <c r="A2761" s="24"/>
    </row>
    <row r="2762" spans="1:1" s="23" customFormat="1" ht="15" customHeight="1">
      <c r="A2762" s="24"/>
    </row>
    <row r="2763" spans="1:1" s="23" customFormat="1" ht="15" customHeight="1">
      <c r="A2763" s="24"/>
    </row>
    <row r="2764" spans="1:1" s="23" customFormat="1" ht="15" customHeight="1">
      <c r="A2764" s="24"/>
    </row>
    <row r="2765" spans="1:1" s="23" customFormat="1" ht="15" customHeight="1">
      <c r="A2765" s="24"/>
    </row>
    <row r="2766" spans="1:1" s="23" customFormat="1" ht="15" customHeight="1">
      <c r="A2766" s="24"/>
    </row>
    <row r="2767" spans="1:1" s="23" customFormat="1" ht="15" customHeight="1">
      <c r="A2767" s="24"/>
    </row>
    <row r="2768" spans="1:1" s="23" customFormat="1" ht="15" customHeight="1">
      <c r="A2768" s="24"/>
    </row>
    <row r="2769" spans="1:1" s="23" customFormat="1" ht="15" customHeight="1">
      <c r="A2769" s="24"/>
    </row>
    <row r="2770" spans="1:1" s="23" customFormat="1" ht="15" customHeight="1">
      <c r="A2770" s="24"/>
    </row>
    <row r="2771" spans="1:1" s="23" customFormat="1" ht="15" customHeight="1">
      <c r="A2771" s="24"/>
    </row>
    <row r="2772" spans="1:1" s="23" customFormat="1" ht="15" customHeight="1">
      <c r="A2772" s="24"/>
    </row>
    <row r="2773" spans="1:1" s="23" customFormat="1" ht="15" customHeight="1">
      <c r="A2773" s="24"/>
    </row>
    <row r="2774" spans="1:1" s="23" customFormat="1" ht="15" customHeight="1">
      <c r="A2774" s="24"/>
    </row>
    <row r="2775" spans="1:1" s="23" customFormat="1" ht="15" customHeight="1">
      <c r="A2775" s="24"/>
    </row>
    <row r="2776" spans="1:1" s="23" customFormat="1" ht="15" customHeight="1">
      <c r="A2776" s="24"/>
    </row>
    <row r="2777" spans="1:1" s="23" customFormat="1" ht="15" customHeight="1">
      <c r="A2777" s="24"/>
    </row>
    <row r="2778" spans="1:1" s="23" customFormat="1" ht="15" customHeight="1">
      <c r="A2778" s="24"/>
    </row>
    <row r="2779" spans="1:1" s="23" customFormat="1" ht="15" customHeight="1">
      <c r="A2779" s="24"/>
    </row>
    <row r="2780" spans="1:1" s="23" customFormat="1" ht="15" customHeight="1">
      <c r="A2780" s="24"/>
    </row>
    <row r="2781" spans="1:1" s="23" customFormat="1" ht="15" customHeight="1">
      <c r="A2781" s="24"/>
    </row>
    <row r="2782" spans="1:1" s="23" customFormat="1" ht="15" customHeight="1">
      <c r="A2782" s="24"/>
    </row>
    <row r="2783" spans="1:1" s="23" customFormat="1" ht="15" customHeight="1">
      <c r="A2783" s="24"/>
    </row>
    <row r="2784" spans="1:1" s="23" customFormat="1" ht="15" customHeight="1">
      <c r="A2784" s="24"/>
    </row>
    <row r="2785" spans="1:1" s="23" customFormat="1" ht="15" customHeight="1">
      <c r="A2785" s="24"/>
    </row>
    <row r="2786" spans="1:1" s="23" customFormat="1" ht="15" customHeight="1">
      <c r="A2786" s="24"/>
    </row>
    <row r="2787" spans="1:1" s="23" customFormat="1" ht="15" customHeight="1">
      <c r="A2787" s="24"/>
    </row>
    <row r="2788" spans="1:1" s="23" customFormat="1" ht="15" customHeight="1">
      <c r="A2788" s="24"/>
    </row>
    <row r="2789" spans="1:1" s="23" customFormat="1" ht="15" customHeight="1">
      <c r="A2789" s="24"/>
    </row>
    <row r="2790" spans="1:1" s="23" customFormat="1" ht="15" customHeight="1">
      <c r="A2790" s="24"/>
    </row>
    <row r="2791" spans="1:1" s="23" customFormat="1" ht="15" customHeight="1">
      <c r="A2791" s="24"/>
    </row>
    <row r="2792" spans="1:1" s="23" customFormat="1" ht="15" customHeight="1">
      <c r="A2792" s="24"/>
    </row>
    <row r="2793" spans="1:1" s="23" customFormat="1" ht="15" customHeight="1">
      <c r="A2793" s="24"/>
    </row>
    <row r="2794" spans="1:1" s="23" customFormat="1" ht="15" customHeight="1">
      <c r="A2794" s="24"/>
    </row>
    <row r="2795" spans="1:1" s="23" customFormat="1" ht="15" customHeight="1">
      <c r="A2795" s="24"/>
    </row>
    <row r="2796" spans="1:1" s="23" customFormat="1" ht="15" customHeight="1">
      <c r="A2796" s="24"/>
    </row>
    <row r="2797" spans="1:1" s="23" customFormat="1" ht="15" customHeight="1">
      <c r="A2797" s="24"/>
    </row>
    <row r="2798" spans="1:1" s="23" customFormat="1" ht="15" customHeight="1">
      <c r="A2798" s="24"/>
    </row>
    <row r="2799" spans="1:1" s="23" customFormat="1" ht="15" customHeight="1">
      <c r="A2799" s="24"/>
    </row>
    <row r="2800" spans="1:1" s="23" customFormat="1" ht="15" customHeight="1">
      <c r="A2800" s="24"/>
    </row>
    <row r="2801" spans="1:1" s="23" customFormat="1" ht="15" customHeight="1">
      <c r="A2801" s="24"/>
    </row>
    <row r="2802" spans="1:1" s="23" customFormat="1" ht="15" customHeight="1">
      <c r="A2802" s="24"/>
    </row>
    <row r="2803" spans="1:1" s="23" customFormat="1" ht="15" customHeight="1">
      <c r="A2803" s="24"/>
    </row>
    <row r="2804" spans="1:1" s="23" customFormat="1" ht="15" customHeight="1">
      <c r="A2804" s="24"/>
    </row>
    <row r="2805" spans="1:1" s="23" customFormat="1" ht="15" customHeight="1">
      <c r="A2805" s="24"/>
    </row>
    <row r="2806" spans="1:1" s="23" customFormat="1" ht="15" customHeight="1">
      <c r="A2806" s="24"/>
    </row>
    <row r="2807" spans="1:1" s="23" customFormat="1" ht="15" customHeight="1">
      <c r="A2807" s="24"/>
    </row>
    <row r="2808" spans="1:1" s="23" customFormat="1" ht="15" customHeight="1">
      <c r="A2808" s="24"/>
    </row>
    <row r="2809" spans="1:1" s="23" customFormat="1" ht="15" customHeight="1">
      <c r="A2809" s="24"/>
    </row>
    <row r="2810" spans="1:1" s="23" customFormat="1" ht="15" customHeight="1">
      <c r="A2810" s="24"/>
    </row>
    <row r="2811" spans="1:1" s="23" customFormat="1" ht="15" customHeight="1">
      <c r="A2811" s="24"/>
    </row>
    <row r="2812" spans="1:1" s="23" customFormat="1" ht="15" customHeight="1">
      <c r="A2812" s="24"/>
    </row>
    <row r="2813" spans="1:1" s="23" customFormat="1" ht="15" customHeight="1">
      <c r="A2813" s="24"/>
    </row>
    <row r="2814" spans="1:1" s="23" customFormat="1" ht="15" customHeight="1">
      <c r="A2814" s="24"/>
    </row>
    <row r="2815" spans="1:1" s="23" customFormat="1" ht="15" customHeight="1">
      <c r="A2815" s="24"/>
    </row>
    <row r="2816" spans="1:1" s="23" customFormat="1" ht="15" customHeight="1">
      <c r="A2816" s="24"/>
    </row>
    <row r="2817" spans="1:1" s="23" customFormat="1" ht="15" customHeight="1">
      <c r="A2817" s="24"/>
    </row>
    <row r="2818" spans="1:1" s="23" customFormat="1" ht="15" customHeight="1">
      <c r="A2818" s="24"/>
    </row>
    <row r="2819" spans="1:1" s="23" customFormat="1" ht="15" customHeight="1">
      <c r="A2819" s="24"/>
    </row>
    <row r="2820" spans="1:1" s="23" customFormat="1" ht="15" customHeight="1">
      <c r="A2820" s="24"/>
    </row>
    <row r="2821" spans="1:1" s="23" customFormat="1" ht="15" customHeight="1">
      <c r="A2821" s="24"/>
    </row>
    <row r="2822" spans="1:1" s="23" customFormat="1" ht="15" customHeight="1">
      <c r="A2822" s="24"/>
    </row>
    <row r="2823" spans="1:1" s="23" customFormat="1" ht="15" customHeight="1">
      <c r="A2823" s="24"/>
    </row>
    <row r="2824" spans="1:1" s="23" customFormat="1" ht="15" customHeight="1">
      <c r="A2824" s="24"/>
    </row>
    <row r="2825" spans="1:1" s="23" customFormat="1" ht="15" customHeight="1">
      <c r="A2825" s="24"/>
    </row>
    <row r="2826" spans="1:1" s="23" customFormat="1" ht="15" customHeight="1">
      <c r="A2826" s="24"/>
    </row>
    <row r="2827" spans="1:1" s="23" customFormat="1" ht="15" customHeight="1">
      <c r="A2827" s="24"/>
    </row>
    <row r="2828" spans="1:1" s="23" customFormat="1" ht="15" customHeight="1">
      <c r="A2828" s="24"/>
    </row>
    <row r="2829" spans="1:1" s="23" customFormat="1" ht="15" customHeight="1">
      <c r="A2829" s="24"/>
    </row>
    <row r="2830" spans="1:1" s="23" customFormat="1" ht="15" customHeight="1">
      <c r="A2830" s="24"/>
    </row>
    <row r="2831" spans="1:1" s="23" customFormat="1" ht="15" customHeight="1">
      <c r="A2831" s="24"/>
    </row>
    <row r="2832" spans="1:1" s="23" customFormat="1" ht="15" customHeight="1">
      <c r="A2832" s="24"/>
    </row>
    <row r="2833" spans="1:1" s="23" customFormat="1" ht="15" customHeight="1">
      <c r="A2833" s="24"/>
    </row>
    <row r="2834" spans="1:1" s="23" customFormat="1" ht="15" customHeight="1">
      <c r="A2834" s="24"/>
    </row>
    <row r="2835" spans="1:1" s="23" customFormat="1" ht="15" customHeight="1">
      <c r="A2835" s="24"/>
    </row>
    <row r="2836" spans="1:1" s="23" customFormat="1" ht="15" customHeight="1">
      <c r="A2836" s="24"/>
    </row>
    <row r="2837" spans="1:1" s="23" customFormat="1" ht="15" customHeight="1">
      <c r="A2837" s="24"/>
    </row>
    <row r="2838" spans="1:1" s="23" customFormat="1" ht="15" customHeight="1">
      <c r="A2838" s="24"/>
    </row>
    <row r="2839" spans="1:1" s="23" customFormat="1" ht="15" customHeight="1">
      <c r="A2839" s="24"/>
    </row>
    <row r="2840" spans="1:1" s="23" customFormat="1" ht="15" customHeight="1">
      <c r="A2840" s="24"/>
    </row>
    <row r="2841" spans="1:1" s="23" customFormat="1" ht="15" customHeight="1">
      <c r="A2841" s="24"/>
    </row>
    <row r="2842" spans="1:1" s="23" customFormat="1" ht="15" customHeight="1">
      <c r="A2842" s="24"/>
    </row>
    <row r="2843" spans="1:1" s="23" customFormat="1" ht="15" customHeight="1">
      <c r="A2843" s="24"/>
    </row>
    <row r="2844" spans="1:1" s="23" customFormat="1" ht="15" customHeight="1">
      <c r="A2844" s="24"/>
    </row>
    <row r="2845" spans="1:1" s="23" customFormat="1" ht="15" customHeight="1">
      <c r="A2845" s="24"/>
    </row>
    <row r="2846" spans="1:1" s="23" customFormat="1" ht="15" customHeight="1">
      <c r="A2846" s="24"/>
    </row>
    <row r="2847" spans="1:1" s="23" customFormat="1" ht="15" customHeight="1">
      <c r="A2847" s="24"/>
    </row>
    <row r="2848" spans="1:1" s="23" customFormat="1" ht="15" customHeight="1">
      <c r="A2848" s="24"/>
    </row>
    <row r="2849" spans="1:1" s="23" customFormat="1" ht="15" customHeight="1">
      <c r="A2849" s="24"/>
    </row>
    <row r="2850" spans="1:1" s="23" customFormat="1" ht="15" customHeight="1">
      <c r="A2850" s="24"/>
    </row>
    <row r="2851" spans="1:1" s="23" customFormat="1" ht="15" customHeight="1">
      <c r="A2851" s="24"/>
    </row>
    <row r="2852" spans="1:1" s="23" customFormat="1" ht="15" customHeight="1">
      <c r="A2852" s="24"/>
    </row>
    <row r="2853" spans="1:1" s="23" customFormat="1" ht="15" customHeight="1">
      <c r="A2853" s="24"/>
    </row>
    <row r="2854" spans="1:1" s="23" customFormat="1" ht="15" customHeight="1">
      <c r="A2854" s="24"/>
    </row>
    <row r="2855" spans="1:1" s="23" customFormat="1" ht="15" customHeight="1">
      <c r="A2855" s="24"/>
    </row>
    <row r="2856" spans="1:1" s="23" customFormat="1" ht="15" customHeight="1">
      <c r="A2856" s="24"/>
    </row>
    <row r="2857" spans="1:1" s="23" customFormat="1" ht="15" customHeight="1">
      <c r="A2857" s="24"/>
    </row>
    <row r="2858" spans="1:1" s="23" customFormat="1" ht="15" customHeight="1">
      <c r="A2858" s="24"/>
    </row>
    <row r="2859" spans="1:1" s="23" customFormat="1" ht="15" customHeight="1">
      <c r="A2859" s="24"/>
    </row>
    <row r="2860" spans="1:1" s="23" customFormat="1" ht="15" customHeight="1">
      <c r="A2860" s="24"/>
    </row>
    <row r="2861" spans="1:1" s="23" customFormat="1" ht="15" customHeight="1">
      <c r="A2861" s="24"/>
    </row>
    <row r="2862" spans="1:1" s="23" customFormat="1" ht="15" customHeight="1">
      <c r="A2862" s="24"/>
    </row>
    <row r="2863" spans="1:1" s="23" customFormat="1" ht="15" customHeight="1">
      <c r="A2863" s="24"/>
    </row>
    <row r="2864" spans="1:1" s="23" customFormat="1" ht="15" customHeight="1">
      <c r="A2864" s="24"/>
    </row>
    <row r="2865" spans="1:1" s="23" customFormat="1" ht="15" customHeight="1">
      <c r="A2865" s="24"/>
    </row>
    <row r="2866" spans="1:1" s="23" customFormat="1" ht="15" customHeight="1">
      <c r="A2866" s="24"/>
    </row>
    <row r="2867" spans="1:1" s="23" customFormat="1" ht="15" customHeight="1">
      <c r="A2867" s="24"/>
    </row>
    <row r="2868" spans="1:1" s="23" customFormat="1" ht="15" customHeight="1">
      <c r="A2868" s="24"/>
    </row>
    <row r="2869" spans="1:1" s="23" customFormat="1" ht="15" customHeight="1">
      <c r="A2869" s="24"/>
    </row>
    <row r="2870" spans="1:1" s="23" customFormat="1" ht="15" customHeight="1">
      <c r="A2870" s="24"/>
    </row>
    <row r="2871" spans="1:1" s="23" customFormat="1" ht="15" customHeight="1">
      <c r="A2871" s="24"/>
    </row>
    <row r="2872" spans="1:1" s="23" customFormat="1" ht="15" customHeight="1">
      <c r="A2872" s="24"/>
    </row>
    <row r="2873" spans="1:1" s="23" customFormat="1" ht="15" customHeight="1">
      <c r="A2873" s="24"/>
    </row>
    <row r="2874" spans="1:1" s="23" customFormat="1" ht="15" customHeight="1">
      <c r="A2874" s="24"/>
    </row>
    <row r="2875" spans="1:1" s="23" customFormat="1" ht="15" customHeight="1">
      <c r="A2875" s="24"/>
    </row>
    <row r="2876" spans="1:1" s="23" customFormat="1" ht="15" customHeight="1">
      <c r="A2876" s="24"/>
    </row>
    <row r="2877" spans="1:1" s="23" customFormat="1" ht="15" customHeight="1">
      <c r="A2877" s="24"/>
    </row>
    <row r="2878" spans="1:1" s="23" customFormat="1" ht="15" customHeight="1">
      <c r="A2878" s="24"/>
    </row>
    <row r="2879" spans="1:1" s="23" customFormat="1" ht="15" customHeight="1">
      <c r="A2879" s="24"/>
    </row>
    <row r="2880" spans="1:1" s="23" customFormat="1" ht="15" customHeight="1">
      <c r="A2880" s="24"/>
    </row>
    <row r="2881" spans="1:1" s="23" customFormat="1" ht="15" customHeight="1">
      <c r="A2881" s="24"/>
    </row>
    <row r="2882" spans="1:1" s="23" customFormat="1" ht="15" customHeight="1">
      <c r="A2882" s="24"/>
    </row>
    <row r="2883" spans="1:1" s="23" customFormat="1" ht="15" customHeight="1">
      <c r="A2883" s="24"/>
    </row>
    <row r="2884" spans="1:1" s="23" customFormat="1" ht="15" customHeight="1">
      <c r="A2884" s="24"/>
    </row>
    <row r="2885" spans="1:1" s="23" customFormat="1" ht="15" customHeight="1">
      <c r="A2885" s="24"/>
    </row>
    <row r="2886" spans="1:1" s="23" customFormat="1" ht="15" customHeight="1">
      <c r="A2886" s="24"/>
    </row>
    <row r="2887" spans="1:1" s="23" customFormat="1" ht="15" customHeight="1">
      <c r="A2887" s="24"/>
    </row>
    <row r="2888" spans="1:1" s="23" customFormat="1" ht="15" customHeight="1">
      <c r="A2888" s="24"/>
    </row>
    <row r="2889" spans="1:1" s="23" customFormat="1" ht="15" customHeight="1">
      <c r="A2889" s="24"/>
    </row>
    <row r="2890" spans="1:1" s="23" customFormat="1" ht="15" customHeight="1">
      <c r="A2890" s="24"/>
    </row>
    <row r="2891" spans="1:1" s="23" customFormat="1" ht="15" customHeight="1">
      <c r="A2891" s="24"/>
    </row>
    <row r="2892" spans="1:1" s="23" customFormat="1" ht="15" customHeight="1">
      <c r="A2892" s="24"/>
    </row>
    <row r="2893" spans="1:1" s="23" customFormat="1" ht="15" customHeight="1">
      <c r="A2893" s="24"/>
    </row>
    <row r="2894" spans="1:1" s="23" customFormat="1" ht="15" customHeight="1">
      <c r="A2894" s="24"/>
    </row>
    <row r="2895" spans="1:1" s="23" customFormat="1" ht="15" customHeight="1">
      <c r="A2895" s="24"/>
    </row>
    <row r="2896" spans="1:1" s="23" customFormat="1" ht="15" customHeight="1">
      <c r="A2896" s="24"/>
    </row>
    <row r="2897" spans="1:1" s="23" customFormat="1" ht="15" customHeight="1">
      <c r="A2897" s="24"/>
    </row>
    <row r="2898" spans="1:1" s="23" customFormat="1" ht="15" customHeight="1">
      <c r="A2898" s="24"/>
    </row>
    <row r="2899" spans="1:1" s="23" customFormat="1" ht="15" customHeight="1">
      <c r="A2899" s="24"/>
    </row>
    <row r="2900" spans="1:1" s="23" customFormat="1" ht="15" customHeight="1">
      <c r="A2900" s="24"/>
    </row>
    <row r="2901" spans="1:1" s="23" customFormat="1" ht="15" customHeight="1">
      <c r="A2901" s="24"/>
    </row>
    <row r="2902" spans="1:1" s="23" customFormat="1" ht="15" customHeight="1">
      <c r="A2902" s="24"/>
    </row>
    <row r="2903" spans="1:1" s="23" customFormat="1" ht="15" customHeight="1">
      <c r="A2903" s="24"/>
    </row>
    <row r="2904" spans="1:1" s="23" customFormat="1" ht="15" customHeight="1">
      <c r="A2904" s="24"/>
    </row>
    <row r="2905" spans="1:1" s="23" customFormat="1" ht="15" customHeight="1">
      <c r="A2905" s="24"/>
    </row>
    <row r="2906" spans="1:1" s="23" customFormat="1" ht="15" customHeight="1">
      <c r="A2906" s="24"/>
    </row>
    <row r="2907" spans="1:1" s="23" customFormat="1" ht="15" customHeight="1">
      <c r="A2907" s="24"/>
    </row>
    <row r="2908" spans="1:1" s="23" customFormat="1" ht="15" customHeight="1">
      <c r="A2908" s="24"/>
    </row>
    <row r="2909" spans="1:1" s="23" customFormat="1" ht="15" customHeight="1">
      <c r="A2909" s="24"/>
    </row>
    <row r="2910" spans="1:1" s="23" customFormat="1" ht="15" customHeight="1">
      <c r="A2910" s="24"/>
    </row>
    <row r="2911" spans="1:1" s="23" customFormat="1" ht="15" customHeight="1">
      <c r="A2911" s="24"/>
    </row>
    <row r="2912" spans="1:1" s="23" customFormat="1" ht="15" customHeight="1">
      <c r="A2912" s="24"/>
    </row>
    <row r="2913" spans="1:1" s="23" customFormat="1" ht="15" customHeight="1">
      <c r="A2913" s="24"/>
    </row>
    <row r="2914" spans="1:1" s="23" customFormat="1" ht="15" customHeight="1">
      <c r="A2914" s="24"/>
    </row>
    <row r="2915" spans="1:1" s="23" customFormat="1" ht="15" customHeight="1">
      <c r="A2915" s="24"/>
    </row>
    <row r="2916" spans="1:1" s="23" customFormat="1" ht="15" customHeight="1">
      <c r="A2916" s="24"/>
    </row>
    <row r="2917" spans="1:1" s="23" customFormat="1" ht="15" customHeight="1">
      <c r="A2917" s="24"/>
    </row>
    <row r="2918" spans="1:1" s="23" customFormat="1" ht="15" customHeight="1">
      <c r="A2918" s="24"/>
    </row>
    <row r="2919" spans="1:1" s="23" customFormat="1" ht="15" customHeight="1">
      <c r="A2919" s="24"/>
    </row>
    <row r="2920" spans="1:1" s="23" customFormat="1" ht="15" customHeight="1">
      <c r="A2920" s="24"/>
    </row>
    <row r="2921" spans="1:1" s="23" customFormat="1" ht="15" customHeight="1">
      <c r="A2921" s="24"/>
    </row>
    <row r="2922" spans="1:1" s="23" customFormat="1" ht="15" customHeight="1">
      <c r="A2922" s="24"/>
    </row>
    <row r="2923" spans="1:1" s="23" customFormat="1" ht="15" customHeight="1">
      <c r="A2923" s="24"/>
    </row>
    <row r="2924" spans="1:1" s="23" customFormat="1" ht="15" customHeight="1">
      <c r="A2924" s="24"/>
    </row>
    <row r="2925" spans="1:1" s="23" customFormat="1" ht="15" customHeight="1">
      <c r="A2925" s="24"/>
    </row>
    <row r="2926" spans="1:1" s="23" customFormat="1" ht="15" customHeight="1">
      <c r="A2926" s="24"/>
    </row>
    <row r="2927" spans="1:1" s="23" customFormat="1" ht="15" customHeight="1">
      <c r="A2927" s="24"/>
    </row>
    <row r="2928" spans="1:1" s="23" customFormat="1" ht="15" customHeight="1">
      <c r="A2928" s="24"/>
    </row>
    <row r="2929" spans="1:1" s="23" customFormat="1" ht="15" customHeight="1">
      <c r="A2929" s="24"/>
    </row>
    <row r="2930" spans="1:1" s="23" customFormat="1" ht="15" customHeight="1">
      <c r="A2930" s="24"/>
    </row>
    <row r="2931" spans="1:1" s="23" customFormat="1" ht="15" customHeight="1">
      <c r="A2931" s="24"/>
    </row>
    <row r="2932" spans="1:1" s="23" customFormat="1" ht="15" customHeight="1">
      <c r="A2932" s="24"/>
    </row>
    <row r="2933" spans="1:1" s="23" customFormat="1" ht="15" customHeight="1">
      <c r="A2933" s="24"/>
    </row>
    <row r="2934" spans="1:1" s="23" customFormat="1" ht="15" customHeight="1">
      <c r="A2934" s="24"/>
    </row>
    <row r="2935" spans="1:1" s="23" customFormat="1" ht="15" customHeight="1">
      <c r="A2935" s="24"/>
    </row>
    <row r="2936" spans="1:1" s="23" customFormat="1" ht="15" customHeight="1">
      <c r="A2936" s="24"/>
    </row>
    <row r="2937" spans="1:1" s="23" customFormat="1" ht="15" customHeight="1">
      <c r="A2937" s="24"/>
    </row>
    <row r="2938" spans="1:1" s="23" customFormat="1" ht="15" customHeight="1">
      <c r="A2938" s="24"/>
    </row>
    <row r="2939" spans="1:1" s="23" customFormat="1" ht="15" customHeight="1">
      <c r="A2939" s="24"/>
    </row>
    <row r="2940" spans="1:1" s="23" customFormat="1" ht="15" customHeight="1">
      <c r="A2940" s="24"/>
    </row>
    <row r="2941" spans="1:1" s="23" customFormat="1" ht="15" customHeight="1">
      <c r="A2941" s="24"/>
    </row>
    <row r="2942" spans="1:1" s="23" customFormat="1" ht="15" customHeight="1">
      <c r="A2942" s="24"/>
    </row>
    <row r="2943" spans="1:1" s="23" customFormat="1" ht="15" customHeight="1">
      <c r="A2943" s="24"/>
    </row>
    <row r="2944" spans="1:1" s="23" customFormat="1" ht="15" customHeight="1">
      <c r="A2944" s="24"/>
    </row>
    <row r="2945" spans="1:1" s="23" customFormat="1" ht="15" customHeight="1">
      <c r="A2945" s="24"/>
    </row>
    <row r="2946" spans="1:1" s="23" customFormat="1" ht="15" customHeight="1">
      <c r="A2946" s="24"/>
    </row>
    <row r="2947" spans="1:1" s="23" customFormat="1" ht="15" customHeight="1">
      <c r="A2947" s="24"/>
    </row>
    <row r="2948" spans="1:1" s="23" customFormat="1" ht="15" customHeight="1">
      <c r="A2948" s="24"/>
    </row>
    <row r="2949" spans="1:1" s="23" customFormat="1" ht="15" customHeight="1">
      <c r="A2949" s="24"/>
    </row>
    <row r="2950" spans="1:1" s="23" customFormat="1" ht="15" customHeight="1">
      <c r="A2950" s="24"/>
    </row>
    <row r="2951" spans="1:1" s="23" customFormat="1" ht="15" customHeight="1">
      <c r="A2951" s="24"/>
    </row>
    <row r="2952" spans="1:1" s="23" customFormat="1" ht="15" customHeight="1">
      <c r="A2952" s="24"/>
    </row>
    <row r="2953" spans="1:1" s="23" customFormat="1" ht="15" customHeight="1">
      <c r="A2953" s="24"/>
    </row>
    <row r="2954" spans="1:1" s="23" customFormat="1" ht="15" customHeight="1">
      <c r="A2954" s="24"/>
    </row>
    <row r="2955" spans="1:1" s="23" customFormat="1" ht="15" customHeight="1">
      <c r="A2955" s="24"/>
    </row>
    <row r="2956" spans="1:1" s="23" customFormat="1" ht="15" customHeight="1">
      <c r="A2956" s="24"/>
    </row>
    <row r="2957" spans="1:1" s="23" customFormat="1" ht="15" customHeight="1">
      <c r="A2957" s="24"/>
    </row>
    <row r="2958" spans="1:1" s="23" customFormat="1" ht="15" customHeight="1">
      <c r="A2958" s="24"/>
    </row>
    <row r="2959" spans="1:1" s="23" customFormat="1" ht="15" customHeight="1">
      <c r="A2959" s="24"/>
    </row>
    <row r="2960" spans="1:1" s="23" customFormat="1" ht="15" customHeight="1">
      <c r="A2960" s="24"/>
    </row>
    <row r="2961" spans="1:1" s="23" customFormat="1" ht="15" customHeight="1">
      <c r="A2961" s="24"/>
    </row>
    <row r="2962" spans="1:1" s="23" customFormat="1" ht="15" customHeight="1">
      <c r="A2962" s="24"/>
    </row>
    <row r="2963" spans="1:1" s="23" customFormat="1" ht="15" customHeight="1">
      <c r="A2963" s="24"/>
    </row>
    <row r="2964" spans="1:1" s="23" customFormat="1" ht="15" customHeight="1">
      <c r="A2964" s="24"/>
    </row>
    <row r="2965" spans="1:1" s="23" customFormat="1" ht="15" customHeight="1">
      <c r="A2965" s="24"/>
    </row>
    <row r="2966" spans="1:1" s="23" customFormat="1" ht="15" customHeight="1">
      <c r="A2966" s="24"/>
    </row>
    <row r="2967" spans="1:1" s="23" customFormat="1" ht="15" customHeight="1">
      <c r="A2967" s="24"/>
    </row>
    <row r="2968" spans="1:1" s="23" customFormat="1" ht="15" customHeight="1">
      <c r="A2968" s="24"/>
    </row>
    <row r="2969" spans="1:1" s="23" customFormat="1" ht="15" customHeight="1">
      <c r="A2969" s="24"/>
    </row>
    <row r="2970" spans="1:1" s="23" customFormat="1" ht="15" customHeight="1">
      <c r="A2970" s="24"/>
    </row>
    <row r="2971" spans="1:1" s="23" customFormat="1" ht="15" customHeight="1">
      <c r="A2971" s="24"/>
    </row>
    <row r="2972" spans="1:1" s="23" customFormat="1" ht="15" customHeight="1">
      <c r="A2972" s="24"/>
    </row>
    <row r="2973" spans="1:1" s="23" customFormat="1" ht="15" customHeight="1">
      <c r="A2973" s="24"/>
    </row>
    <row r="2974" spans="1:1" s="23" customFormat="1" ht="15" customHeight="1">
      <c r="A2974" s="24"/>
    </row>
    <row r="2975" spans="1:1" s="23" customFormat="1" ht="15" customHeight="1">
      <c r="A2975" s="24"/>
    </row>
    <row r="2976" spans="1:1" s="23" customFormat="1" ht="15" customHeight="1">
      <c r="A2976" s="24"/>
    </row>
    <row r="2977" spans="1:1" s="23" customFormat="1" ht="15" customHeight="1">
      <c r="A2977" s="24"/>
    </row>
    <row r="2978" spans="1:1" s="23" customFormat="1" ht="15" customHeight="1">
      <c r="A2978" s="24"/>
    </row>
    <row r="2979" spans="1:1" s="23" customFormat="1" ht="15" customHeight="1">
      <c r="A2979" s="24"/>
    </row>
    <row r="2980" spans="1:1" s="23" customFormat="1" ht="15" customHeight="1">
      <c r="A2980" s="24"/>
    </row>
    <row r="2981" spans="1:1" s="23" customFormat="1" ht="15" customHeight="1">
      <c r="A2981" s="24"/>
    </row>
    <row r="2982" spans="1:1" s="23" customFormat="1" ht="15" customHeight="1">
      <c r="A2982" s="24"/>
    </row>
    <row r="2983" spans="1:1" s="23" customFormat="1" ht="15" customHeight="1">
      <c r="A2983" s="24"/>
    </row>
    <row r="2984" spans="1:1" s="23" customFormat="1" ht="15" customHeight="1">
      <c r="A2984" s="24"/>
    </row>
    <row r="2985" spans="1:1" s="23" customFormat="1" ht="15" customHeight="1">
      <c r="A2985" s="24"/>
    </row>
    <row r="2986" spans="1:1" s="23" customFormat="1" ht="15" customHeight="1">
      <c r="A2986" s="24"/>
    </row>
    <row r="2987" spans="1:1" s="23" customFormat="1" ht="15" customHeight="1">
      <c r="A2987" s="24"/>
    </row>
    <row r="2988" spans="1:1" s="23" customFormat="1" ht="15" customHeight="1">
      <c r="A2988" s="24"/>
    </row>
    <row r="2989" spans="1:1" s="23" customFormat="1" ht="15" customHeight="1">
      <c r="A2989" s="24"/>
    </row>
    <row r="2990" spans="1:1" s="23" customFormat="1" ht="15" customHeight="1">
      <c r="A2990" s="24"/>
    </row>
    <row r="2991" spans="1:1" s="23" customFormat="1" ht="15" customHeight="1">
      <c r="A2991" s="24"/>
    </row>
    <row r="2992" spans="1:1" s="23" customFormat="1" ht="15" customHeight="1">
      <c r="A2992" s="24"/>
    </row>
    <row r="2993" spans="1:1" s="23" customFormat="1" ht="15" customHeight="1">
      <c r="A2993" s="24"/>
    </row>
    <row r="2994" spans="1:1" s="23" customFormat="1" ht="15" customHeight="1">
      <c r="A2994" s="24"/>
    </row>
    <row r="2995" spans="1:1" s="23" customFormat="1" ht="15" customHeight="1">
      <c r="A2995" s="24"/>
    </row>
    <row r="2996" spans="1:1" s="23" customFormat="1" ht="15" customHeight="1">
      <c r="A2996" s="24"/>
    </row>
    <row r="2997" spans="1:1" s="23" customFormat="1" ht="15" customHeight="1">
      <c r="A2997" s="24"/>
    </row>
    <row r="2998" spans="1:1" s="23" customFormat="1" ht="15" customHeight="1">
      <c r="A2998" s="24"/>
    </row>
    <row r="2999" spans="1:1" s="23" customFormat="1" ht="15" customHeight="1">
      <c r="A2999" s="24"/>
    </row>
    <row r="3000" spans="1:1" s="23" customFormat="1" ht="15" customHeight="1">
      <c r="A3000" s="24"/>
    </row>
    <row r="3001" spans="1:1" s="23" customFormat="1" ht="15" customHeight="1">
      <c r="A3001" s="24"/>
    </row>
    <row r="3002" spans="1:1" s="23" customFormat="1" ht="15" customHeight="1">
      <c r="A3002" s="24"/>
    </row>
    <row r="3003" spans="1:1" s="23" customFormat="1" ht="15" customHeight="1">
      <c r="A3003" s="24"/>
    </row>
    <row r="3004" spans="1:1" s="23" customFormat="1" ht="15" customHeight="1">
      <c r="A3004" s="24"/>
    </row>
    <row r="3005" spans="1:1" s="23" customFormat="1" ht="15" customHeight="1">
      <c r="A3005" s="24"/>
    </row>
    <row r="3006" spans="1:1" s="23" customFormat="1" ht="15" customHeight="1">
      <c r="A3006" s="24"/>
    </row>
    <row r="3007" spans="1:1" s="23" customFormat="1" ht="15" customHeight="1">
      <c r="A3007" s="24"/>
    </row>
    <row r="3008" spans="1:1" s="23" customFormat="1" ht="15" customHeight="1">
      <c r="A3008" s="24"/>
    </row>
    <row r="3009" spans="1:1" s="23" customFormat="1" ht="15" customHeight="1">
      <c r="A3009" s="24"/>
    </row>
    <row r="3010" spans="1:1" s="23" customFormat="1" ht="15" customHeight="1">
      <c r="A3010" s="24"/>
    </row>
    <row r="3011" spans="1:1" s="23" customFormat="1" ht="15" customHeight="1">
      <c r="A3011" s="24"/>
    </row>
    <row r="3012" spans="1:1" s="23" customFormat="1" ht="15" customHeight="1">
      <c r="A3012" s="24"/>
    </row>
    <row r="3013" spans="1:1" s="23" customFormat="1" ht="15" customHeight="1">
      <c r="A3013" s="24"/>
    </row>
    <row r="3014" spans="1:1" s="23" customFormat="1" ht="15" customHeight="1">
      <c r="A3014" s="24"/>
    </row>
    <row r="3015" spans="1:1" s="23" customFormat="1" ht="15" customHeight="1">
      <c r="A3015" s="24"/>
    </row>
    <row r="3016" spans="1:1" s="23" customFormat="1" ht="15" customHeight="1">
      <c r="A3016" s="24"/>
    </row>
    <row r="3017" spans="1:1" s="23" customFormat="1" ht="15" customHeight="1">
      <c r="A3017" s="24"/>
    </row>
    <row r="3018" spans="1:1" s="23" customFormat="1" ht="15" customHeight="1">
      <c r="A3018" s="24"/>
    </row>
    <row r="3019" spans="1:1" s="23" customFormat="1" ht="15" customHeight="1">
      <c r="A3019" s="24"/>
    </row>
    <row r="3020" spans="1:1" s="23" customFormat="1" ht="15" customHeight="1">
      <c r="A3020" s="24"/>
    </row>
    <row r="3021" spans="1:1" s="23" customFormat="1" ht="15" customHeight="1">
      <c r="A3021" s="24"/>
    </row>
    <row r="3022" spans="1:1" s="23" customFormat="1" ht="15" customHeight="1">
      <c r="A3022" s="24"/>
    </row>
    <row r="3023" spans="1:1" s="23" customFormat="1" ht="15" customHeight="1">
      <c r="A3023" s="24"/>
    </row>
    <row r="3024" spans="1:1" s="23" customFormat="1" ht="15" customHeight="1">
      <c r="A3024" s="24"/>
    </row>
    <row r="3025" spans="1:1" s="23" customFormat="1" ht="15" customHeight="1">
      <c r="A3025" s="24"/>
    </row>
    <row r="3026" spans="1:1" s="23" customFormat="1" ht="15" customHeight="1">
      <c r="A3026" s="24"/>
    </row>
    <row r="3027" spans="1:1" s="23" customFormat="1" ht="15" customHeight="1">
      <c r="A3027" s="24"/>
    </row>
    <row r="3028" spans="1:1" s="23" customFormat="1" ht="15" customHeight="1">
      <c r="A3028" s="24"/>
    </row>
    <row r="3029" spans="1:1" s="23" customFormat="1" ht="15" customHeight="1">
      <c r="A3029" s="24"/>
    </row>
    <row r="3030" spans="1:1" s="23" customFormat="1" ht="15" customHeight="1">
      <c r="A3030" s="24"/>
    </row>
    <row r="3031" spans="1:1" s="23" customFormat="1" ht="15" customHeight="1">
      <c r="A3031" s="24"/>
    </row>
    <row r="3032" spans="1:1" s="23" customFormat="1" ht="15" customHeight="1">
      <c r="A3032" s="24"/>
    </row>
    <row r="3033" spans="1:1" s="23" customFormat="1" ht="15" customHeight="1">
      <c r="A3033" s="24"/>
    </row>
    <row r="3034" spans="1:1" s="23" customFormat="1" ht="15" customHeight="1">
      <c r="A3034" s="24"/>
    </row>
    <row r="3035" spans="1:1" s="23" customFormat="1" ht="15" customHeight="1">
      <c r="A3035" s="24"/>
    </row>
    <row r="3036" spans="1:1" s="23" customFormat="1" ht="15" customHeight="1">
      <c r="A3036" s="24"/>
    </row>
    <row r="3037" spans="1:1" s="23" customFormat="1" ht="15" customHeight="1">
      <c r="A3037" s="24"/>
    </row>
    <row r="3038" spans="1:1" s="23" customFormat="1" ht="15" customHeight="1">
      <c r="A3038" s="24"/>
    </row>
    <row r="3039" spans="1:1" s="23" customFormat="1" ht="15" customHeight="1">
      <c r="A3039" s="24"/>
    </row>
    <row r="3040" spans="1:1" s="23" customFormat="1" ht="15" customHeight="1">
      <c r="A3040" s="24"/>
    </row>
    <row r="3041" spans="1:1" s="23" customFormat="1" ht="15" customHeight="1">
      <c r="A3041" s="24"/>
    </row>
    <row r="3042" spans="1:1" s="23" customFormat="1" ht="15" customHeight="1">
      <c r="A3042" s="24"/>
    </row>
    <row r="3043" spans="1:1" s="23" customFormat="1" ht="15" customHeight="1">
      <c r="A3043" s="24"/>
    </row>
    <row r="3044" spans="1:1" s="23" customFormat="1" ht="15" customHeight="1">
      <c r="A3044" s="24"/>
    </row>
    <row r="3045" spans="1:1" s="23" customFormat="1" ht="15" customHeight="1">
      <c r="A3045" s="24"/>
    </row>
    <row r="3046" spans="1:1" s="23" customFormat="1" ht="15" customHeight="1">
      <c r="A3046" s="24"/>
    </row>
    <row r="3047" spans="1:1" s="23" customFormat="1" ht="15" customHeight="1">
      <c r="A3047" s="24"/>
    </row>
    <row r="3048" spans="1:1" s="23" customFormat="1" ht="15" customHeight="1">
      <c r="A3048" s="24"/>
    </row>
    <row r="3049" spans="1:1" s="23" customFormat="1" ht="15" customHeight="1">
      <c r="A3049" s="24"/>
    </row>
    <row r="3050" spans="1:1" s="23" customFormat="1" ht="15" customHeight="1">
      <c r="A3050" s="24"/>
    </row>
    <row r="3051" spans="1:1" s="23" customFormat="1" ht="15" customHeight="1">
      <c r="A3051" s="24"/>
    </row>
    <row r="3052" spans="1:1" s="23" customFormat="1" ht="15" customHeight="1">
      <c r="A3052" s="24"/>
    </row>
    <row r="3053" spans="1:1" s="23" customFormat="1" ht="15" customHeight="1">
      <c r="A3053" s="24"/>
    </row>
    <row r="3054" spans="1:1" s="23" customFormat="1" ht="15" customHeight="1">
      <c r="A3054" s="24"/>
    </row>
    <row r="3055" spans="1:1" s="23" customFormat="1" ht="15" customHeight="1">
      <c r="A3055" s="24"/>
    </row>
    <row r="3056" spans="1:1" s="23" customFormat="1" ht="15" customHeight="1">
      <c r="A3056" s="24"/>
    </row>
    <row r="3057" spans="1:1" s="23" customFormat="1" ht="15" customHeight="1">
      <c r="A3057" s="24"/>
    </row>
    <row r="3058" spans="1:1" s="23" customFormat="1" ht="15" customHeight="1">
      <c r="A3058" s="24"/>
    </row>
    <row r="3059" spans="1:1" s="23" customFormat="1" ht="15" customHeight="1">
      <c r="A3059" s="24"/>
    </row>
    <row r="3060" spans="1:1" s="23" customFormat="1" ht="15" customHeight="1">
      <c r="A3060" s="24"/>
    </row>
    <row r="3061" spans="1:1" s="23" customFormat="1" ht="15" customHeight="1">
      <c r="A3061" s="24"/>
    </row>
    <row r="3062" spans="1:1" s="23" customFormat="1" ht="15" customHeight="1">
      <c r="A3062" s="24"/>
    </row>
    <row r="3063" spans="1:1" s="23" customFormat="1" ht="15" customHeight="1">
      <c r="A3063" s="24"/>
    </row>
    <row r="3064" spans="1:1" s="23" customFormat="1" ht="15" customHeight="1">
      <c r="A3064" s="24"/>
    </row>
    <row r="3065" spans="1:1" s="23" customFormat="1" ht="15" customHeight="1">
      <c r="A3065" s="24"/>
    </row>
    <row r="3066" spans="1:1" s="23" customFormat="1" ht="15" customHeight="1">
      <c r="A3066" s="24"/>
    </row>
    <row r="3067" spans="1:1" s="23" customFormat="1" ht="15" customHeight="1">
      <c r="A3067" s="24"/>
    </row>
    <row r="3068" spans="1:1" s="23" customFormat="1" ht="15" customHeight="1">
      <c r="A3068" s="24"/>
    </row>
    <row r="3069" spans="1:1" s="23" customFormat="1" ht="15" customHeight="1">
      <c r="A3069" s="24"/>
    </row>
    <row r="3070" spans="1:1" s="23" customFormat="1" ht="15" customHeight="1">
      <c r="A3070" s="24"/>
    </row>
    <row r="3071" spans="1:1" s="23" customFormat="1" ht="15" customHeight="1">
      <c r="A3071" s="24"/>
    </row>
    <row r="3072" spans="1:1" s="23" customFormat="1" ht="15" customHeight="1">
      <c r="A3072" s="24"/>
    </row>
    <row r="3073" spans="1:1" s="23" customFormat="1" ht="15" customHeight="1">
      <c r="A3073" s="24"/>
    </row>
    <row r="3074" spans="1:1" s="23" customFormat="1" ht="15" customHeight="1">
      <c r="A3074" s="24"/>
    </row>
    <row r="3075" spans="1:1" s="23" customFormat="1" ht="15" customHeight="1">
      <c r="A3075" s="24"/>
    </row>
    <row r="3076" spans="1:1" s="23" customFormat="1" ht="15" customHeight="1">
      <c r="A3076" s="24"/>
    </row>
    <row r="3077" spans="1:1" s="23" customFormat="1" ht="15" customHeight="1">
      <c r="A3077" s="24"/>
    </row>
    <row r="3078" spans="1:1" s="23" customFormat="1" ht="15" customHeight="1">
      <c r="A3078" s="24"/>
    </row>
    <row r="3079" spans="1:1" s="23" customFormat="1" ht="15" customHeight="1">
      <c r="A3079" s="24"/>
    </row>
    <row r="3080" spans="1:1" s="23" customFormat="1" ht="15" customHeight="1">
      <c r="A3080" s="24"/>
    </row>
    <row r="3081" spans="1:1" s="23" customFormat="1" ht="15" customHeight="1">
      <c r="A3081" s="24"/>
    </row>
    <row r="3082" spans="1:1" s="23" customFormat="1" ht="15" customHeight="1">
      <c r="A3082" s="24"/>
    </row>
    <row r="3083" spans="1:1" s="23" customFormat="1" ht="15" customHeight="1">
      <c r="A3083" s="24"/>
    </row>
    <row r="3084" spans="1:1" s="23" customFormat="1" ht="15" customHeight="1">
      <c r="A3084" s="24"/>
    </row>
    <row r="3085" spans="1:1" s="23" customFormat="1" ht="15" customHeight="1">
      <c r="A3085" s="24"/>
    </row>
    <row r="3086" spans="1:1" s="23" customFormat="1" ht="15" customHeight="1">
      <c r="A3086" s="24"/>
    </row>
    <row r="3087" spans="1:1" s="23" customFormat="1" ht="15" customHeight="1">
      <c r="A3087" s="24"/>
    </row>
    <row r="3088" spans="1:1" s="23" customFormat="1" ht="15" customHeight="1">
      <c r="A3088" s="24"/>
    </row>
    <row r="3089" spans="1:1" s="23" customFormat="1" ht="15" customHeight="1">
      <c r="A3089" s="24"/>
    </row>
    <row r="3090" spans="1:1" s="23" customFormat="1" ht="15" customHeight="1">
      <c r="A3090" s="24"/>
    </row>
    <row r="3091" spans="1:1" s="23" customFormat="1" ht="15" customHeight="1">
      <c r="A3091" s="24"/>
    </row>
    <row r="3092" spans="1:1" s="23" customFormat="1" ht="15" customHeight="1">
      <c r="A3092" s="24"/>
    </row>
    <row r="3093" spans="1:1" s="23" customFormat="1" ht="15" customHeight="1">
      <c r="A3093" s="24"/>
    </row>
    <row r="3094" spans="1:1" s="23" customFormat="1" ht="15" customHeight="1">
      <c r="A3094" s="24"/>
    </row>
    <row r="3095" spans="1:1" s="23" customFormat="1" ht="15" customHeight="1">
      <c r="A3095" s="24"/>
    </row>
    <row r="3096" spans="1:1" s="23" customFormat="1" ht="15" customHeight="1">
      <c r="A3096" s="24"/>
    </row>
    <row r="3097" spans="1:1" s="23" customFormat="1" ht="15" customHeight="1">
      <c r="A3097" s="24"/>
    </row>
    <row r="3098" spans="1:1" s="23" customFormat="1" ht="15" customHeight="1">
      <c r="A3098" s="24"/>
    </row>
    <row r="3099" spans="1:1" s="23" customFormat="1" ht="15" customHeight="1">
      <c r="A3099" s="24"/>
    </row>
    <row r="3100" spans="1:1" s="23" customFormat="1" ht="15" customHeight="1">
      <c r="A3100" s="24"/>
    </row>
    <row r="3101" spans="1:1" s="23" customFormat="1" ht="15" customHeight="1">
      <c r="A3101" s="24"/>
    </row>
    <row r="3102" spans="1:1" s="23" customFormat="1" ht="15" customHeight="1">
      <c r="A3102" s="24"/>
    </row>
    <row r="3103" spans="1:1" s="23" customFormat="1" ht="15" customHeight="1">
      <c r="A3103" s="24"/>
    </row>
    <row r="3104" spans="1:1" s="23" customFormat="1" ht="15" customHeight="1">
      <c r="A3104" s="24"/>
    </row>
    <row r="3105" spans="1:1" s="23" customFormat="1" ht="15" customHeight="1">
      <c r="A3105" s="24"/>
    </row>
    <row r="3106" spans="1:1" s="23" customFormat="1" ht="15" customHeight="1">
      <c r="A3106" s="24"/>
    </row>
    <row r="3107" spans="1:1" s="23" customFormat="1" ht="15" customHeight="1">
      <c r="A3107" s="24"/>
    </row>
    <row r="3108" spans="1:1" s="23" customFormat="1" ht="15" customHeight="1">
      <c r="A3108" s="24"/>
    </row>
    <row r="3109" spans="1:1" s="23" customFormat="1" ht="15" customHeight="1">
      <c r="A3109" s="24"/>
    </row>
    <row r="3110" spans="1:1" s="23" customFormat="1" ht="15" customHeight="1">
      <c r="A3110" s="24"/>
    </row>
    <row r="3111" spans="1:1" s="23" customFormat="1" ht="15" customHeight="1">
      <c r="A3111" s="24"/>
    </row>
    <row r="3112" spans="1:1" s="23" customFormat="1" ht="15" customHeight="1">
      <c r="A3112" s="24"/>
    </row>
    <row r="3113" spans="1:1" s="23" customFormat="1" ht="15" customHeight="1">
      <c r="A3113" s="24"/>
    </row>
    <row r="3114" spans="1:1" s="23" customFormat="1" ht="15" customHeight="1">
      <c r="A3114" s="24"/>
    </row>
    <row r="3115" spans="1:1" s="23" customFormat="1" ht="15" customHeight="1">
      <c r="A3115" s="24"/>
    </row>
    <row r="3116" spans="1:1" s="23" customFormat="1" ht="15" customHeight="1">
      <c r="A3116" s="24"/>
    </row>
    <row r="3117" spans="1:1" s="23" customFormat="1" ht="15" customHeight="1">
      <c r="A3117" s="24"/>
    </row>
    <row r="3118" spans="1:1" s="23" customFormat="1" ht="15" customHeight="1">
      <c r="A3118" s="24"/>
    </row>
    <row r="3119" spans="1:1" s="23" customFormat="1" ht="15" customHeight="1">
      <c r="A3119" s="24"/>
    </row>
    <row r="3120" spans="1:1" s="23" customFormat="1" ht="15" customHeight="1">
      <c r="A3120" s="24"/>
    </row>
    <row r="3121" spans="1:1" s="23" customFormat="1" ht="15" customHeight="1">
      <c r="A3121" s="24"/>
    </row>
    <row r="3122" spans="1:1" s="23" customFormat="1" ht="15" customHeight="1">
      <c r="A3122" s="24"/>
    </row>
    <row r="3123" spans="1:1" s="23" customFormat="1" ht="15" customHeight="1">
      <c r="A3123" s="24"/>
    </row>
    <row r="3124" spans="1:1" s="23" customFormat="1" ht="15" customHeight="1">
      <c r="A3124" s="24"/>
    </row>
    <row r="3125" spans="1:1" s="23" customFormat="1" ht="15" customHeight="1">
      <c r="A3125" s="24"/>
    </row>
    <row r="3126" spans="1:1" s="23" customFormat="1" ht="15" customHeight="1">
      <c r="A3126" s="24"/>
    </row>
    <row r="3127" spans="1:1" s="23" customFormat="1" ht="15" customHeight="1">
      <c r="A3127" s="24"/>
    </row>
    <row r="3128" spans="1:1" s="23" customFormat="1" ht="15" customHeight="1">
      <c r="A3128" s="24"/>
    </row>
    <row r="3129" spans="1:1" s="23" customFormat="1" ht="15" customHeight="1">
      <c r="A3129" s="24"/>
    </row>
    <row r="3130" spans="1:1" s="23" customFormat="1" ht="15" customHeight="1">
      <c r="A3130" s="24"/>
    </row>
    <row r="3131" spans="1:1" s="23" customFormat="1" ht="15" customHeight="1">
      <c r="A3131" s="24"/>
    </row>
    <row r="3132" spans="1:1" s="23" customFormat="1" ht="15" customHeight="1">
      <c r="A3132" s="24"/>
    </row>
    <row r="3133" spans="1:1" s="23" customFormat="1" ht="15" customHeight="1">
      <c r="A3133" s="24"/>
    </row>
    <row r="3134" spans="1:1" s="23" customFormat="1" ht="15" customHeight="1">
      <c r="A3134" s="24"/>
    </row>
    <row r="3135" spans="1:1" s="23" customFormat="1" ht="15" customHeight="1">
      <c r="A3135" s="24"/>
    </row>
    <row r="3136" spans="1:1" s="23" customFormat="1" ht="15" customHeight="1">
      <c r="A3136" s="24"/>
    </row>
    <row r="3137" spans="1:1" s="23" customFormat="1" ht="15" customHeight="1">
      <c r="A3137" s="24"/>
    </row>
    <row r="3138" spans="1:1" s="23" customFormat="1" ht="15" customHeight="1">
      <c r="A3138" s="24"/>
    </row>
    <row r="3139" spans="1:1" s="23" customFormat="1" ht="15" customHeight="1">
      <c r="A3139" s="24"/>
    </row>
    <row r="3140" spans="1:1" s="23" customFormat="1" ht="15" customHeight="1">
      <c r="A3140" s="24"/>
    </row>
    <row r="3141" spans="1:1" s="23" customFormat="1" ht="15" customHeight="1">
      <c r="A3141" s="24"/>
    </row>
    <row r="3142" spans="1:1" s="23" customFormat="1" ht="15" customHeight="1">
      <c r="A3142" s="24"/>
    </row>
    <row r="3143" spans="1:1" s="23" customFormat="1" ht="15" customHeight="1">
      <c r="A3143" s="24"/>
    </row>
    <row r="3144" spans="1:1" s="23" customFormat="1" ht="15" customHeight="1">
      <c r="A3144" s="24"/>
    </row>
    <row r="3145" spans="1:1" s="23" customFormat="1" ht="15" customHeight="1">
      <c r="A3145" s="24"/>
    </row>
    <row r="3146" spans="1:1" s="23" customFormat="1" ht="15" customHeight="1">
      <c r="A3146" s="24"/>
    </row>
    <row r="3147" spans="1:1" s="23" customFormat="1" ht="15" customHeight="1">
      <c r="A3147" s="24"/>
    </row>
    <row r="3148" spans="1:1" s="23" customFormat="1" ht="15" customHeight="1">
      <c r="A3148" s="24"/>
    </row>
    <row r="3149" spans="1:1" s="23" customFormat="1" ht="15" customHeight="1">
      <c r="A3149" s="24"/>
    </row>
    <row r="3150" spans="1:1" s="23" customFormat="1" ht="15" customHeight="1">
      <c r="A3150" s="24"/>
    </row>
    <row r="3151" spans="1:1" s="23" customFormat="1" ht="15" customHeight="1">
      <c r="A3151" s="24"/>
    </row>
    <row r="3152" spans="1:1" s="23" customFormat="1" ht="15" customHeight="1">
      <c r="A3152" s="24"/>
    </row>
    <row r="3153" spans="1:1" s="23" customFormat="1" ht="15" customHeight="1">
      <c r="A3153" s="24"/>
    </row>
    <row r="3154" spans="1:1" s="23" customFormat="1" ht="15" customHeight="1">
      <c r="A3154" s="24"/>
    </row>
    <row r="3155" spans="1:1" s="23" customFormat="1" ht="15" customHeight="1">
      <c r="A3155" s="24"/>
    </row>
    <row r="3156" spans="1:1" s="23" customFormat="1" ht="15" customHeight="1">
      <c r="A3156" s="24"/>
    </row>
    <row r="3157" spans="1:1" s="23" customFormat="1" ht="15" customHeight="1">
      <c r="A3157" s="24"/>
    </row>
    <row r="3158" spans="1:1" s="23" customFormat="1" ht="15" customHeight="1">
      <c r="A3158" s="24"/>
    </row>
    <row r="3159" spans="1:1" s="23" customFormat="1" ht="15" customHeight="1">
      <c r="A3159" s="24"/>
    </row>
    <row r="3160" spans="1:1" s="23" customFormat="1" ht="15" customHeight="1">
      <c r="A3160" s="24"/>
    </row>
    <row r="3161" spans="1:1" s="23" customFormat="1" ht="15" customHeight="1">
      <c r="A3161" s="24"/>
    </row>
    <row r="3162" spans="1:1" s="23" customFormat="1" ht="15" customHeight="1">
      <c r="A3162" s="24"/>
    </row>
    <row r="3163" spans="1:1" s="23" customFormat="1" ht="15" customHeight="1">
      <c r="A3163" s="24"/>
    </row>
    <row r="3164" spans="1:1" s="23" customFormat="1" ht="15" customHeight="1">
      <c r="A3164" s="24"/>
    </row>
    <row r="3165" spans="1:1" s="23" customFormat="1" ht="15" customHeight="1">
      <c r="A3165" s="24"/>
    </row>
    <row r="3166" spans="1:1" s="23" customFormat="1" ht="15" customHeight="1">
      <c r="A3166" s="24"/>
    </row>
    <row r="3167" spans="1:1" s="23" customFormat="1" ht="15" customHeight="1">
      <c r="A3167" s="24"/>
    </row>
    <row r="3168" spans="1:1" s="23" customFormat="1" ht="15" customHeight="1">
      <c r="A3168" s="24"/>
    </row>
    <row r="3169" spans="1:1" s="23" customFormat="1" ht="15" customHeight="1">
      <c r="A3169" s="24"/>
    </row>
    <row r="3170" spans="1:1" s="23" customFormat="1" ht="15" customHeight="1">
      <c r="A3170" s="24"/>
    </row>
    <row r="3171" spans="1:1" s="23" customFormat="1" ht="15" customHeight="1">
      <c r="A3171" s="24"/>
    </row>
    <row r="3172" spans="1:1" s="23" customFormat="1" ht="15" customHeight="1">
      <c r="A3172" s="24"/>
    </row>
    <row r="3173" spans="1:1" s="23" customFormat="1" ht="15" customHeight="1">
      <c r="A3173" s="24"/>
    </row>
    <row r="3174" spans="1:1" s="23" customFormat="1" ht="15" customHeight="1">
      <c r="A3174" s="24"/>
    </row>
    <row r="3175" spans="1:1" s="23" customFormat="1" ht="15" customHeight="1">
      <c r="A3175" s="24"/>
    </row>
    <row r="3176" spans="1:1" s="23" customFormat="1" ht="15" customHeight="1">
      <c r="A3176" s="24"/>
    </row>
    <row r="3177" spans="1:1" s="23" customFormat="1" ht="15" customHeight="1">
      <c r="A3177" s="24"/>
    </row>
    <row r="3178" spans="1:1" s="23" customFormat="1" ht="15" customHeight="1">
      <c r="A3178" s="24"/>
    </row>
    <row r="3179" spans="1:1" s="23" customFormat="1" ht="15" customHeight="1">
      <c r="A3179" s="24"/>
    </row>
    <row r="3180" spans="1:1" s="23" customFormat="1" ht="15" customHeight="1">
      <c r="A3180" s="24"/>
    </row>
    <row r="3181" spans="1:1" s="23" customFormat="1" ht="15" customHeight="1">
      <c r="A3181" s="24"/>
    </row>
    <row r="3182" spans="1:1" s="23" customFormat="1" ht="15" customHeight="1">
      <c r="A3182" s="24"/>
    </row>
    <row r="3183" spans="1:1" s="23" customFormat="1" ht="15" customHeight="1">
      <c r="A3183" s="24"/>
    </row>
    <row r="3184" spans="1:1" s="23" customFormat="1" ht="15" customHeight="1">
      <c r="A3184" s="24"/>
    </row>
    <row r="3185" spans="1:1" s="23" customFormat="1" ht="15" customHeight="1">
      <c r="A3185" s="24"/>
    </row>
    <row r="3186" spans="1:1" s="23" customFormat="1" ht="15" customHeight="1">
      <c r="A3186" s="24"/>
    </row>
    <row r="3187" spans="1:1" s="23" customFormat="1" ht="15" customHeight="1">
      <c r="A3187" s="24"/>
    </row>
    <row r="3188" spans="1:1" s="23" customFormat="1" ht="15" customHeight="1">
      <c r="A3188" s="24"/>
    </row>
    <row r="3189" spans="1:1" s="23" customFormat="1" ht="15" customHeight="1">
      <c r="A3189" s="24"/>
    </row>
    <row r="3190" spans="1:1" s="23" customFormat="1" ht="15" customHeight="1">
      <c r="A3190" s="24"/>
    </row>
    <row r="3191" spans="1:1" s="23" customFormat="1" ht="15" customHeight="1">
      <c r="A3191" s="24"/>
    </row>
    <row r="3192" spans="1:1" s="23" customFormat="1" ht="15" customHeight="1">
      <c r="A3192" s="24"/>
    </row>
    <row r="3193" spans="1:1" s="23" customFormat="1" ht="15" customHeight="1">
      <c r="A3193" s="24"/>
    </row>
    <row r="3194" spans="1:1" s="23" customFormat="1" ht="15" customHeight="1">
      <c r="A3194" s="24"/>
    </row>
    <row r="3195" spans="1:1" s="23" customFormat="1" ht="15" customHeight="1">
      <c r="A3195" s="24"/>
    </row>
    <row r="3196" spans="1:1" s="23" customFormat="1" ht="15" customHeight="1">
      <c r="A3196" s="24"/>
    </row>
    <row r="3197" spans="1:1" s="23" customFormat="1" ht="15" customHeight="1">
      <c r="A3197" s="24"/>
    </row>
    <row r="3198" spans="1:1" s="23" customFormat="1" ht="15" customHeight="1">
      <c r="A3198" s="24"/>
    </row>
    <row r="3199" spans="1:1" s="23" customFormat="1" ht="15" customHeight="1">
      <c r="A3199" s="24"/>
    </row>
    <row r="3200" spans="1:1" s="23" customFormat="1" ht="15" customHeight="1">
      <c r="A3200" s="24"/>
    </row>
    <row r="3201" spans="1:1" s="23" customFormat="1" ht="15" customHeight="1">
      <c r="A3201" s="24"/>
    </row>
    <row r="3202" spans="1:1" s="23" customFormat="1" ht="15" customHeight="1">
      <c r="A3202" s="24"/>
    </row>
    <row r="3203" spans="1:1" s="23" customFormat="1" ht="15" customHeight="1">
      <c r="A3203" s="24"/>
    </row>
    <row r="3204" spans="1:1" s="23" customFormat="1" ht="15" customHeight="1">
      <c r="A3204" s="24"/>
    </row>
    <row r="3205" spans="1:1" s="23" customFormat="1" ht="15" customHeight="1">
      <c r="A3205" s="24"/>
    </row>
    <row r="3206" spans="1:1" s="23" customFormat="1" ht="15" customHeight="1">
      <c r="A3206" s="24"/>
    </row>
    <row r="3207" spans="1:1" s="23" customFormat="1" ht="15" customHeight="1">
      <c r="A3207" s="24"/>
    </row>
    <row r="3208" spans="1:1" s="23" customFormat="1" ht="15" customHeight="1">
      <c r="A3208" s="24"/>
    </row>
    <row r="3209" spans="1:1" s="23" customFormat="1" ht="15" customHeight="1">
      <c r="A3209" s="24"/>
    </row>
    <row r="3210" spans="1:1" s="23" customFormat="1" ht="15" customHeight="1">
      <c r="A3210" s="24"/>
    </row>
    <row r="3211" spans="1:1" s="23" customFormat="1" ht="15" customHeight="1">
      <c r="A3211" s="24"/>
    </row>
    <row r="3212" spans="1:1" s="23" customFormat="1" ht="15" customHeight="1">
      <c r="A3212" s="24"/>
    </row>
    <row r="3213" spans="1:1" s="23" customFormat="1" ht="15" customHeight="1">
      <c r="A3213" s="24"/>
    </row>
    <row r="3214" spans="1:1" s="23" customFormat="1" ht="15" customHeight="1">
      <c r="A3214" s="24"/>
    </row>
    <row r="3215" spans="1:1" s="23" customFormat="1" ht="15" customHeight="1">
      <c r="A3215" s="24"/>
    </row>
    <row r="3216" spans="1:1" s="23" customFormat="1" ht="15" customHeight="1">
      <c r="A3216" s="24"/>
    </row>
    <row r="3217" spans="1:1" s="23" customFormat="1" ht="15" customHeight="1">
      <c r="A3217" s="24"/>
    </row>
    <row r="3218" spans="1:1" s="23" customFormat="1" ht="15" customHeight="1">
      <c r="A3218" s="24"/>
    </row>
    <row r="3219" spans="1:1" s="23" customFormat="1" ht="15" customHeight="1">
      <c r="A3219" s="24"/>
    </row>
    <row r="3220" spans="1:1" s="23" customFormat="1" ht="15" customHeight="1">
      <c r="A3220" s="24"/>
    </row>
    <row r="3221" spans="1:1" s="23" customFormat="1" ht="15" customHeight="1">
      <c r="A3221" s="24"/>
    </row>
    <row r="3222" spans="1:1" s="23" customFormat="1" ht="15" customHeight="1">
      <c r="A3222" s="24"/>
    </row>
    <row r="3223" spans="1:1" s="23" customFormat="1" ht="15" customHeight="1">
      <c r="A3223" s="24"/>
    </row>
    <row r="3224" spans="1:1" s="23" customFormat="1" ht="15" customHeight="1">
      <c r="A3224" s="24"/>
    </row>
    <row r="3225" spans="1:1" s="23" customFormat="1" ht="15" customHeight="1">
      <c r="A3225" s="24"/>
    </row>
    <row r="3226" spans="1:1" s="23" customFormat="1" ht="15" customHeight="1">
      <c r="A3226" s="24"/>
    </row>
    <row r="3227" spans="1:1" s="23" customFormat="1" ht="15" customHeight="1">
      <c r="A3227" s="24"/>
    </row>
    <row r="3228" spans="1:1" s="23" customFormat="1" ht="15" customHeight="1">
      <c r="A3228" s="24"/>
    </row>
    <row r="3229" spans="1:1" s="23" customFormat="1" ht="15" customHeight="1">
      <c r="A3229" s="24"/>
    </row>
    <row r="3230" spans="1:1" s="23" customFormat="1" ht="15" customHeight="1">
      <c r="A3230" s="24"/>
    </row>
    <row r="3231" spans="1:1" s="23" customFormat="1" ht="15" customHeight="1">
      <c r="A3231" s="24"/>
    </row>
    <row r="3232" spans="1:1" s="23" customFormat="1" ht="15" customHeight="1">
      <c r="A3232" s="24"/>
    </row>
    <row r="3233" spans="1:1" s="23" customFormat="1" ht="15" customHeight="1">
      <c r="A3233" s="24"/>
    </row>
    <row r="3234" spans="1:1" s="23" customFormat="1" ht="15" customHeight="1">
      <c r="A3234" s="24"/>
    </row>
    <row r="3235" spans="1:1" s="23" customFormat="1" ht="15" customHeight="1">
      <c r="A3235" s="24"/>
    </row>
    <row r="3236" spans="1:1" s="23" customFormat="1" ht="15" customHeight="1">
      <c r="A3236" s="24"/>
    </row>
    <row r="3237" spans="1:1" s="23" customFormat="1" ht="15" customHeight="1">
      <c r="A3237" s="24"/>
    </row>
    <row r="3238" spans="1:1" s="23" customFormat="1" ht="15" customHeight="1">
      <c r="A3238" s="24"/>
    </row>
    <row r="3239" spans="1:1" s="23" customFormat="1" ht="15" customHeight="1">
      <c r="A3239" s="24"/>
    </row>
    <row r="3240" spans="1:1" s="23" customFormat="1" ht="15" customHeight="1">
      <c r="A3240" s="24"/>
    </row>
    <row r="3241" spans="1:1" s="23" customFormat="1" ht="15" customHeight="1">
      <c r="A3241" s="24"/>
    </row>
    <row r="3242" spans="1:1" s="23" customFormat="1" ht="15" customHeight="1">
      <c r="A3242" s="24"/>
    </row>
    <row r="3243" spans="1:1" s="23" customFormat="1" ht="15" customHeight="1">
      <c r="A3243" s="24"/>
    </row>
    <row r="3244" spans="1:1" s="23" customFormat="1" ht="15" customHeight="1">
      <c r="A3244" s="24"/>
    </row>
    <row r="3245" spans="1:1" s="23" customFormat="1" ht="15" customHeight="1">
      <c r="A3245" s="24"/>
    </row>
    <row r="3246" spans="1:1" s="23" customFormat="1" ht="15" customHeight="1">
      <c r="A3246" s="24"/>
    </row>
    <row r="3247" spans="1:1" s="23" customFormat="1" ht="15" customHeight="1">
      <c r="A3247" s="24"/>
    </row>
    <row r="3248" spans="1:1" s="23" customFormat="1" ht="15" customHeight="1">
      <c r="A3248" s="24"/>
    </row>
    <row r="3249" spans="1:1" s="23" customFormat="1" ht="15" customHeight="1">
      <c r="A3249" s="24"/>
    </row>
    <row r="3250" spans="1:1" s="23" customFormat="1" ht="15" customHeight="1">
      <c r="A3250" s="24"/>
    </row>
    <row r="3251" spans="1:1" s="23" customFormat="1" ht="15" customHeight="1">
      <c r="A3251" s="24"/>
    </row>
    <row r="3252" spans="1:1" s="23" customFormat="1" ht="15" customHeight="1">
      <c r="A3252" s="24"/>
    </row>
    <row r="3253" spans="1:1" s="23" customFormat="1" ht="15" customHeight="1">
      <c r="A3253" s="24"/>
    </row>
    <row r="3254" spans="1:1" s="23" customFormat="1" ht="15" customHeight="1">
      <c r="A3254" s="24"/>
    </row>
    <row r="3255" spans="1:1" s="23" customFormat="1" ht="15" customHeight="1">
      <c r="A3255" s="24"/>
    </row>
    <row r="3256" spans="1:1" s="23" customFormat="1" ht="15" customHeight="1">
      <c r="A3256" s="24"/>
    </row>
    <row r="3257" spans="1:1" s="23" customFormat="1" ht="15" customHeight="1">
      <c r="A3257" s="24"/>
    </row>
    <row r="3258" spans="1:1" s="23" customFormat="1" ht="15" customHeight="1">
      <c r="A3258" s="24"/>
    </row>
    <row r="3259" spans="1:1" s="23" customFormat="1" ht="15" customHeight="1">
      <c r="A3259" s="24"/>
    </row>
    <row r="3260" spans="1:1" s="23" customFormat="1" ht="15" customHeight="1">
      <c r="A3260" s="24"/>
    </row>
    <row r="3261" spans="1:1" s="23" customFormat="1" ht="15" customHeight="1">
      <c r="A3261" s="24"/>
    </row>
    <row r="3262" spans="1:1" s="23" customFormat="1" ht="15" customHeight="1">
      <c r="A3262" s="24"/>
    </row>
    <row r="3263" spans="1:1" s="23" customFormat="1" ht="15" customHeight="1">
      <c r="A3263" s="24"/>
    </row>
    <row r="3264" spans="1:1" s="23" customFormat="1" ht="15" customHeight="1">
      <c r="A3264" s="24"/>
    </row>
    <row r="3265" spans="1:1" s="23" customFormat="1" ht="15" customHeight="1">
      <c r="A3265" s="24"/>
    </row>
    <row r="3266" spans="1:1" s="23" customFormat="1" ht="15" customHeight="1">
      <c r="A3266" s="24"/>
    </row>
    <row r="3267" spans="1:1" s="23" customFormat="1" ht="15" customHeight="1">
      <c r="A3267" s="24"/>
    </row>
    <row r="3268" spans="1:1" s="23" customFormat="1" ht="15" customHeight="1">
      <c r="A3268" s="24"/>
    </row>
    <row r="3269" spans="1:1" s="23" customFormat="1" ht="15" customHeight="1">
      <c r="A3269" s="24"/>
    </row>
    <row r="3270" spans="1:1" s="23" customFormat="1" ht="15" customHeight="1">
      <c r="A3270" s="24"/>
    </row>
    <row r="3271" spans="1:1" s="23" customFormat="1" ht="15" customHeight="1">
      <c r="A3271" s="24"/>
    </row>
    <row r="3272" spans="1:1" s="23" customFormat="1" ht="15" customHeight="1">
      <c r="A3272" s="24"/>
    </row>
    <row r="3273" spans="1:1" s="23" customFormat="1" ht="15" customHeight="1">
      <c r="A3273" s="24"/>
    </row>
    <row r="3274" spans="1:1" s="23" customFormat="1" ht="15" customHeight="1">
      <c r="A3274" s="24"/>
    </row>
    <row r="3275" spans="1:1" s="23" customFormat="1" ht="15" customHeight="1">
      <c r="A3275" s="24"/>
    </row>
    <row r="3276" spans="1:1" s="23" customFormat="1" ht="15" customHeight="1">
      <c r="A3276" s="24"/>
    </row>
    <row r="3277" spans="1:1" s="23" customFormat="1" ht="15" customHeight="1">
      <c r="A3277" s="24"/>
    </row>
    <row r="3278" spans="1:1" s="23" customFormat="1" ht="15" customHeight="1">
      <c r="A3278" s="24"/>
    </row>
    <row r="3279" spans="1:1" s="23" customFormat="1" ht="15" customHeight="1">
      <c r="A3279" s="24"/>
    </row>
    <row r="3280" spans="1:1" s="23" customFormat="1" ht="15" customHeight="1">
      <c r="A3280" s="24"/>
    </row>
    <row r="3281" spans="1:1" s="23" customFormat="1" ht="15" customHeight="1">
      <c r="A3281" s="24"/>
    </row>
    <row r="3282" spans="1:1" s="23" customFormat="1" ht="15" customHeight="1">
      <c r="A3282" s="24"/>
    </row>
    <row r="3283" spans="1:1" s="23" customFormat="1" ht="15" customHeight="1">
      <c r="A3283" s="24"/>
    </row>
    <row r="3284" spans="1:1" s="23" customFormat="1" ht="15" customHeight="1">
      <c r="A3284" s="24"/>
    </row>
    <row r="3285" spans="1:1" s="23" customFormat="1" ht="15" customHeight="1">
      <c r="A3285" s="24"/>
    </row>
    <row r="3286" spans="1:1" s="23" customFormat="1" ht="15" customHeight="1">
      <c r="A3286" s="24"/>
    </row>
    <row r="3287" spans="1:1" s="23" customFormat="1" ht="15" customHeight="1">
      <c r="A3287" s="24"/>
    </row>
    <row r="3288" spans="1:1" s="23" customFormat="1" ht="15" customHeight="1">
      <c r="A3288" s="24"/>
    </row>
    <row r="3289" spans="1:1" s="23" customFormat="1" ht="15" customHeight="1">
      <c r="A3289" s="24"/>
    </row>
    <row r="3290" spans="1:1" s="23" customFormat="1" ht="15" customHeight="1">
      <c r="A3290" s="24"/>
    </row>
    <row r="3291" spans="1:1" s="23" customFormat="1" ht="15" customHeight="1">
      <c r="A3291" s="24"/>
    </row>
    <row r="3292" spans="1:1" s="23" customFormat="1" ht="15" customHeight="1">
      <c r="A3292" s="24"/>
    </row>
    <row r="3293" spans="1:1" s="23" customFormat="1" ht="15" customHeight="1">
      <c r="A3293" s="24"/>
    </row>
    <row r="3294" spans="1:1" s="23" customFormat="1" ht="15" customHeight="1">
      <c r="A3294" s="24"/>
    </row>
    <row r="3295" spans="1:1" s="23" customFormat="1" ht="15" customHeight="1">
      <c r="A3295" s="24"/>
    </row>
    <row r="3296" spans="1:1" s="23" customFormat="1" ht="15" customHeight="1">
      <c r="A3296" s="24"/>
    </row>
    <row r="3297" spans="1:1" s="23" customFormat="1" ht="15" customHeight="1">
      <c r="A3297" s="24"/>
    </row>
    <row r="3298" spans="1:1" s="23" customFormat="1" ht="15" customHeight="1">
      <c r="A3298" s="24"/>
    </row>
    <row r="3299" spans="1:1" s="23" customFormat="1" ht="15" customHeight="1">
      <c r="A3299" s="24"/>
    </row>
    <row r="3300" spans="1:1" s="23" customFormat="1" ht="15" customHeight="1">
      <c r="A3300" s="24"/>
    </row>
    <row r="3301" spans="1:1" s="23" customFormat="1" ht="15" customHeight="1">
      <c r="A3301" s="24"/>
    </row>
    <row r="3302" spans="1:1" s="23" customFormat="1" ht="15" customHeight="1">
      <c r="A3302" s="24"/>
    </row>
    <row r="3303" spans="1:1" s="23" customFormat="1" ht="15" customHeight="1">
      <c r="A3303" s="24"/>
    </row>
    <row r="3304" spans="1:1" s="23" customFormat="1" ht="15" customHeight="1">
      <c r="A3304" s="24"/>
    </row>
    <row r="3305" spans="1:1" s="23" customFormat="1" ht="15" customHeight="1">
      <c r="A3305" s="24"/>
    </row>
    <row r="3306" spans="1:1" s="23" customFormat="1" ht="15" customHeight="1">
      <c r="A3306" s="24"/>
    </row>
    <row r="3307" spans="1:1" s="23" customFormat="1" ht="15" customHeight="1">
      <c r="A3307" s="24"/>
    </row>
    <row r="3308" spans="1:1" s="23" customFormat="1" ht="15" customHeight="1">
      <c r="A3308" s="24"/>
    </row>
    <row r="3309" spans="1:1" s="23" customFormat="1" ht="15" customHeight="1">
      <c r="A3309" s="24"/>
    </row>
    <row r="3310" spans="1:1" s="23" customFormat="1" ht="15" customHeight="1">
      <c r="A3310" s="24"/>
    </row>
    <row r="3311" spans="1:1" s="23" customFormat="1" ht="15" customHeight="1">
      <c r="A3311" s="24"/>
    </row>
    <row r="3312" spans="1:1" s="23" customFormat="1" ht="15" customHeight="1">
      <c r="A3312" s="24"/>
    </row>
    <row r="3313" spans="1:1" s="23" customFormat="1" ht="15" customHeight="1">
      <c r="A3313" s="24"/>
    </row>
    <row r="3314" spans="1:1" s="23" customFormat="1" ht="15" customHeight="1">
      <c r="A3314" s="24"/>
    </row>
    <row r="3315" spans="1:1" s="23" customFormat="1" ht="15" customHeight="1">
      <c r="A3315" s="24"/>
    </row>
    <row r="3316" spans="1:1" s="23" customFormat="1" ht="15" customHeight="1">
      <c r="A3316" s="24"/>
    </row>
    <row r="3317" spans="1:1" s="23" customFormat="1" ht="15" customHeight="1">
      <c r="A3317" s="24"/>
    </row>
    <row r="3318" spans="1:1" s="23" customFormat="1" ht="15" customHeight="1">
      <c r="A3318" s="24"/>
    </row>
    <row r="3319" spans="1:1" s="23" customFormat="1" ht="15" customHeight="1">
      <c r="A3319" s="24"/>
    </row>
    <row r="3320" spans="1:1" s="23" customFormat="1" ht="15" customHeight="1">
      <c r="A3320" s="24"/>
    </row>
    <row r="3321" spans="1:1" s="23" customFormat="1" ht="15" customHeight="1">
      <c r="A3321" s="24"/>
    </row>
    <row r="3322" spans="1:1" s="23" customFormat="1" ht="15" customHeight="1">
      <c r="A3322" s="24"/>
    </row>
    <row r="3323" spans="1:1" s="23" customFormat="1" ht="15" customHeight="1">
      <c r="A3323" s="24"/>
    </row>
    <row r="3324" spans="1:1" s="23" customFormat="1" ht="15" customHeight="1">
      <c r="A3324" s="24"/>
    </row>
    <row r="3325" spans="1:1" s="23" customFormat="1" ht="15" customHeight="1">
      <c r="A3325" s="24"/>
    </row>
    <row r="3326" spans="1:1" s="23" customFormat="1" ht="15" customHeight="1">
      <c r="A3326" s="24"/>
    </row>
    <row r="3327" spans="1:1" s="23" customFormat="1" ht="15" customHeight="1">
      <c r="A3327" s="24"/>
    </row>
    <row r="3328" spans="1:1" s="23" customFormat="1" ht="15" customHeight="1">
      <c r="A3328" s="24"/>
    </row>
    <row r="3329" spans="1:1" s="23" customFormat="1" ht="15" customHeight="1">
      <c r="A3329" s="24"/>
    </row>
    <row r="3330" spans="1:1" s="23" customFormat="1" ht="15" customHeight="1">
      <c r="A3330" s="24"/>
    </row>
    <row r="3331" spans="1:1" s="23" customFormat="1" ht="15" customHeight="1">
      <c r="A3331" s="24"/>
    </row>
    <row r="3332" spans="1:1" s="23" customFormat="1" ht="15" customHeight="1">
      <c r="A3332" s="24"/>
    </row>
    <row r="3333" spans="1:1" s="23" customFormat="1" ht="15" customHeight="1">
      <c r="A3333" s="24"/>
    </row>
    <row r="3334" spans="1:1" s="23" customFormat="1" ht="15" customHeight="1">
      <c r="A3334" s="24"/>
    </row>
    <row r="3335" spans="1:1" s="23" customFormat="1" ht="15" customHeight="1">
      <c r="A3335" s="24"/>
    </row>
    <row r="3336" spans="1:1" s="23" customFormat="1" ht="15" customHeight="1">
      <c r="A3336" s="24"/>
    </row>
    <row r="3337" spans="1:1" s="23" customFormat="1" ht="15" customHeight="1">
      <c r="A3337" s="24"/>
    </row>
    <row r="3338" spans="1:1" s="23" customFormat="1" ht="15" customHeight="1">
      <c r="A3338" s="24"/>
    </row>
    <row r="3339" spans="1:1" s="23" customFormat="1" ht="15" customHeight="1">
      <c r="A3339" s="24"/>
    </row>
    <row r="3340" spans="1:1" s="23" customFormat="1" ht="15" customHeight="1">
      <c r="A3340" s="24"/>
    </row>
    <row r="3341" spans="1:1" s="23" customFormat="1" ht="15" customHeight="1">
      <c r="A3341" s="24"/>
    </row>
    <row r="3342" spans="1:1" s="23" customFormat="1" ht="15" customHeight="1">
      <c r="A3342" s="24"/>
    </row>
    <row r="3343" spans="1:1" s="23" customFormat="1" ht="15" customHeight="1">
      <c r="A3343" s="24"/>
    </row>
    <row r="3344" spans="1:1" s="23" customFormat="1" ht="15" customHeight="1">
      <c r="A3344" s="24"/>
    </row>
    <row r="3345" spans="1:1" s="23" customFormat="1" ht="15" customHeight="1">
      <c r="A3345" s="24"/>
    </row>
    <row r="3346" spans="1:1" s="23" customFormat="1" ht="15" customHeight="1">
      <c r="A3346" s="24"/>
    </row>
    <row r="3347" spans="1:1" s="23" customFormat="1" ht="15" customHeight="1">
      <c r="A3347" s="24"/>
    </row>
    <row r="3348" spans="1:1" s="23" customFormat="1" ht="15" customHeight="1">
      <c r="A3348" s="24"/>
    </row>
    <row r="3349" spans="1:1" s="23" customFormat="1" ht="15" customHeight="1">
      <c r="A3349" s="24"/>
    </row>
    <row r="3350" spans="1:1" s="23" customFormat="1" ht="15" customHeight="1">
      <c r="A3350" s="24"/>
    </row>
    <row r="3351" spans="1:1" s="23" customFormat="1" ht="15" customHeight="1">
      <c r="A3351" s="24"/>
    </row>
    <row r="3352" spans="1:1" s="23" customFormat="1" ht="15" customHeight="1">
      <c r="A3352" s="24"/>
    </row>
    <row r="3353" spans="1:1" s="23" customFormat="1" ht="15" customHeight="1">
      <c r="A3353" s="24"/>
    </row>
    <row r="3354" spans="1:1" s="23" customFormat="1" ht="15" customHeight="1">
      <c r="A3354" s="24"/>
    </row>
    <row r="3355" spans="1:1" s="23" customFormat="1" ht="15" customHeight="1">
      <c r="A3355" s="24"/>
    </row>
    <row r="3356" spans="1:1" s="23" customFormat="1" ht="15" customHeight="1">
      <c r="A3356" s="24"/>
    </row>
    <row r="3357" spans="1:1" s="23" customFormat="1" ht="15" customHeight="1">
      <c r="A3357" s="24"/>
    </row>
    <row r="3358" spans="1:1" s="23" customFormat="1" ht="15" customHeight="1">
      <c r="A3358" s="24"/>
    </row>
    <row r="3359" spans="1:1" s="23" customFormat="1" ht="15" customHeight="1">
      <c r="A3359" s="24"/>
    </row>
    <row r="3360" spans="1:1" s="23" customFormat="1" ht="15" customHeight="1">
      <c r="A3360" s="24"/>
    </row>
    <row r="3361" spans="1:1" s="23" customFormat="1" ht="15" customHeight="1">
      <c r="A3361" s="24"/>
    </row>
    <row r="3362" spans="1:1" s="23" customFormat="1" ht="15" customHeight="1">
      <c r="A3362" s="24"/>
    </row>
    <row r="3363" spans="1:1" s="23" customFormat="1" ht="15" customHeight="1">
      <c r="A3363" s="24"/>
    </row>
    <row r="3364" spans="1:1" s="23" customFormat="1" ht="15" customHeight="1">
      <c r="A3364" s="24"/>
    </row>
    <row r="3365" spans="1:1" s="23" customFormat="1" ht="15" customHeight="1">
      <c r="A3365" s="24"/>
    </row>
    <row r="3366" spans="1:1" s="23" customFormat="1" ht="15" customHeight="1">
      <c r="A3366" s="24"/>
    </row>
    <row r="3367" spans="1:1" s="23" customFormat="1" ht="15" customHeight="1">
      <c r="A3367" s="24"/>
    </row>
    <row r="3368" spans="1:1" s="23" customFormat="1" ht="15" customHeight="1">
      <c r="A3368" s="24"/>
    </row>
    <row r="3369" spans="1:1" s="23" customFormat="1" ht="15" customHeight="1">
      <c r="A3369" s="24"/>
    </row>
    <row r="3370" spans="1:1" s="23" customFormat="1" ht="15" customHeight="1">
      <c r="A3370" s="24"/>
    </row>
    <row r="3371" spans="1:1" s="23" customFormat="1" ht="15" customHeight="1">
      <c r="A3371" s="24"/>
    </row>
    <row r="3372" spans="1:1" s="23" customFormat="1" ht="15" customHeight="1">
      <c r="A3372" s="24"/>
    </row>
    <row r="3373" spans="1:1" s="23" customFormat="1" ht="15" customHeight="1">
      <c r="A3373" s="24"/>
    </row>
    <row r="3374" spans="1:1" s="23" customFormat="1" ht="15" customHeight="1">
      <c r="A3374" s="24"/>
    </row>
    <row r="3375" spans="1:1" s="23" customFormat="1" ht="15" customHeight="1">
      <c r="A3375" s="24"/>
    </row>
    <row r="3376" spans="1:1" s="23" customFormat="1" ht="15" customHeight="1">
      <c r="A3376" s="24"/>
    </row>
    <row r="3377" spans="1:1" s="23" customFormat="1" ht="15" customHeight="1">
      <c r="A3377" s="24"/>
    </row>
    <row r="3378" spans="1:1" s="23" customFormat="1" ht="15" customHeight="1">
      <c r="A3378" s="24"/>
    </row>
    <row r="3379" spans="1:1" s="23" customFormat="1" ht="15" customHeight="1">
      <c r="A3379" s="24"/>
    </row>
    <row r="3380" spans="1:1" s="23" customFormat="1" ht="15" customHeight="1">
      <c r="A3380" s="24"/>
    </row>
    <row r="3381" spans="1:1" s="23" customFormat="1" ht="15" customHeight="1">
      <c r="A3381" s="24"/>
    </row>
    <row r="3382" spans="1:1" s="23" customFormat="1" ht="15" customHeight="1">
      <c r="A3382" s="24"/>
    </row>
    <row r="3383" spans="1:1" s="23" customFormat="1" ht="15" customHeight="1">
      <c r="A3383" s="24"/>
    </row>
    <row r="3384" spans="1:1" s="23" customFormat="1" ht="15" customHeight="1">
      <c r="A3384" s="24"/>
    </row>
    <row r="3385" spans="1:1" s="23" customFormat="1" ht="15" customHeight="1">
      <c r="A3385" s="24"/>
    </row>
    <row r="3386" spans="1:1" s="23" customFormat="1" ht="15" customHeight="1">
      <c r="A3386" s="24"/>
    </row>
    <row r="3387" spans="1:1" s="23" customFormat="1" ht="15" customHeight="1">
      <c r="A3387" s="24"/>
    </row>
    <row r="3388" spans="1:1" s="23" customFormat="1" ht="15" customHeight="1">
      <c r="A3388" s="24"/>
    </row>
    <row r="3389" spans="1:1" s="23" customFormat="1" ht="15" customHeight="1">
      <c r="A3389" s="24"/>
    </row>
    <row r="3390" spans="1:1" s="23" customFormat="1" ht="15" customHeight="1">
      <c r="A3390" s="24"/>
    </row>
    <row r="3391" spans="1:1" s="23" customFormat="1" ht="15" customHeight="1">
      <c r="A3391" s="24"/>
    </row>
    <row r="3392" spans="1:1" s="23" customFormat="1" ht="15" customHeight="1">
      <c r="A3392" s="24"/>
    </row>
    <row r="3393" spans="1:1" s="23" customFormat="1" ht="15" customHeight="1">
      <c r="A3393" s="24"/>
    </row>
    <row r="3394" spans="1:1" s="23" customFormat="1" ht="15" customHeight="1">
      <c r="A3394" s="24"/>
    </row>
    <row r="3395" spans="1:1" s="23" customFormat="1" ht="15" customHeight="1">
      <c r="A3395" s="24"/>
    </row>
    <row r="3396" spans="1:1" s="23" customFormat="1" ht="15" customHeight="1">
      <c r="A3396" s="24"/>
    </row>
    <row r="3397" spans="1:1" s="23" customFormat="1" ht="15" customHeight="1">
      <c r="A3397" s="24"/>
    </row>
    <row r="3398" spans="1:1" s="23" customFormat="1" ht="15" customHeight="1">
      <c r="A3398" s="24"/>
    </row>
    <row r="3399" spans="1:1" s="23" customFormat="1" ht="15" customHeight="1">
      <c r="A3399" s="24"/>
    </row>
    <row r="3400" spans="1:1" s="23" customFormat="1" ht="15" customHeight="1">
      <c r="A3400" s="24"/>
    </row>
    <row r="3401" spans="1:1" s="23" customFormat="1" ht="15" customHeight="1">
      <c r="A3401" s="24"/>
    </row>
    <row r="3402" spans="1:1" s="23" customFormat="1" ht="15" customHeight="1">
      <c r="A3402" s="24"/>
    </row>
    <row r="3403" spans="1:1" s="23" customFormat="1" ht="15" customHeight="1">
      <c r="A3403" s="24"/>
    </row>
    <row r="3404" spans="1:1" s="23" customFormat="1" ht="15" customHeight="1">
      <c r="A3404" s="24"/>
    </row>
    <row r="3405" spans="1:1" s="23" customFormat="1" ht="15" customHeight="1">
      <c r="A3405" s="24"/>
    </row>
    <row r="3406" spans="1:1" s="23" customFormat="1" ht="15" customHeight="1">
      <c r="A3406" s="24"/>
    </row>
    <row r="3407" spans="1:1" s="23" customFormat="1" ht="15" customHeight="1">
      <c r="A3407" s="24"/>
    </row>
    <row r="3408" spans="1:1" s="23" customFormat="1" ht="15" customHeight="1">
      <c r="A3408" s="24"/>
    </row>
    <row r="3409" spans="1:1" s="23" customFormat="1" ht="15" customHeight="1">
      <c r="A3409" s="24"/>
    </row>
    <row r="3410" spans="1:1" s="23" customFormat="1" ht="15" customHeight="1">
      <c r="A3410" s="24"/>
    </row>
    <row r="3411" spans="1:1" s="23" customFormat="1" ht="15" customHeight="1">
      <c r="A3411" s="24"/>
    </row>
    <row r="3412" spans="1:1" s="23" customFormat="1" ht="15" customHeight="1">
      <c r="A3412" s="24"/>
    </row>
    <row r="3413" spans="1:1" s="23" customFormat="1" ht="15" customHeight="1">
      <c r="A3413" s="24"/>
    </row>
    <row r="3414" spans="1:1" s="23" customFormat="1" ht="15" customHeight="1">
      <c r="A3414" s="24"/>
    </row>
    <row r="3415" spans="1:1" s="23" customFormat="1" ht="15" customHeight="1">
      <c r="A3415" s="24"/>
    </row>
    <row r="3416" spans="1:1" s="23" customFormat="1" ht="15" customHeight="1">
      <c r="A3416" s="24"/>
    </row>
    <row r="3417" spans="1:1" s="23" customFormat="1" ht="15" customHeight="1">
      <c r="A3417" s="24"/>
    </row>
    <row r="3418" spans="1:1" s="23" customFormat="1" ht="15" customHeight="1">
      <c r="A3418" s="24"/>
    </row>
    <row r="3419" spans="1:1" s="23" customFormat="1" ht="15" customHeight="1">
      <c r="A3419" s="24"/>
    </row>
    <row r="3420" spans="1:1" s="23" customFormat="1" ht="15" customHeight="1">
      <c r="A3420" s="24"/>
    </row>
    <row r="3421" spans="1:1" s="23" customFormat="1" ht="15" customHeight="1">
      <c r="A3421" s="24"/>
    </row>
    <row r="3422" spans="1:1" s="23" customFormat="1" ht="15" customHeight="1">
      <c r="A3422" s="24"/>
    </row>
    <row r="3423" spans="1:1" s="23" customFormat="1" ht="15" customHeight="1">
      <c r="A3423" s="24"/>
    </row>
    <row r="3424" spans="1:1" s="23" customFormat="1" ht="15" customHeight="1">
      <c r="A3424" s="24"/>
    </row>
    <row r="3425" spans="1:1" s="23" customFormat="1" ht="15" customHeight="1">
      <c r="A3425" s="24"/>
    </row>
    <row r="3426" spans="1:1" s="23" customFormat="1" ht="15" customHeight="1">
      <c r="A3426" s="24"/>
    </row>
    <row r="3427" spans="1:1" s="23" customFormat="1" ht="15" customHeight="1">
      <c r="A3427" s="24"/>
    </row>
    <row r="3428" spans="1:1" s="23" customFormat="1" ht="15" customHeight="1">
      <c r="A3428" s="24"/>
    </row>
    <row r="3429" spans="1:1" s="23" customFormat="1" ht="15" customHeight="1">
      <c r="A3429" s="24"/>
    </row>
    <row r="3430" spans="1:1" s="23" customFormat="1" ht="15" customHeight="1">
      <c r="A3430" s="24"/>
    </row>
    <row r="3431" spans="1:1" s="23" customFormat="1" ht="15" customHeight="1">
      <c r="A3431" s="24"/>
    </row>
    <row r="3432" spans="1:1" s="23" customFormat="1" ht="15" customHeight="1">
      <c r="A3432" s="24"/>
    </row>
    <row r="3433" spans="1:1" s="23" customFormat="1" ht="15" customHeight="1">
      <c r="A3433" s="24"/>
    </row>
    <row r="3434" spans="1:1" s="23" customFormat="1" ht="15" customHeight="1">
      <c r="A3434" s="24"/>
    </row>
    <row r="3435" spans="1:1" s="23" customFormat="1" ht="15" customHeight="1">
      <c r="A3435" s="24"/>
    </row>
    <row r="3436" spans="1:1" s="23" customFormat="1" ht="15" customHeight="1">
      <c r="A3436" s="24"/>
    </row>
    <row r="3437" spans="1:1" s="23" customFormat="1" ht="15" customHeight="1">
      <c r="A3437" s="24"/>
    </row>
    <row r="3438" spans="1:1" s="23" customFormat="1" ht="15" customHeight="1">
      <c r="A3438" s="24"/>
    </row>
    <row r="3439" spans="1:1" s="23" customFormat="1" ht="15" customHeight="1">
      <c r="A3439" s="24"/>
    </row>
    <row r="3440" spans="1:1" s="23" customFormat="1" ht="15" customHeight="1">
      <c r="A3440" s="24"/>
    </row>
    <row r="3441" spans="1:1" s="23" customFormat="1" ht="15" customHeight="1">
      <c r="A3441" s="24"/>
    </row>
    <row r="3442" spans="1:1" s="23" customFormat="1" ht="15" customHeight="1">
      <c r="A3442" s="24"/>
    </row>
    <row r="3443" spans="1:1" s="23" customFormat="1" ht="15" customHeight="1">
      <c r="A3443" s="24"/>
    </row>
    <row r="3444" spans="1:1" s="23" customFormat="1" ht="15" customHeight="1">
      <c r="A3444" s="24"/>
    </row>
    <row r="3445" spans="1:1" s="23" customFormat="1" ht="15" customHeight="1">
      <c r="A3445" s="24"/>
    </row>
    <row r="3446" spans="1:1" s="23" customFormat="1" ht="15" customHeight="1">
      <c r="A3446" s="24"/>
    </row>
    <row r="3447" spans="1:1" s="23" customFormat="1" ht="15" customHeight="1">
      <c r="A3447" s="24"/>
    </row>
    <row r="3448" spans="1:1" s="23" customFormat="1" ht="15" customHeight="1">
      <c r="A3448" s="24"/>
    </row>
    <row r="3449" spans="1:1" s="23" customFormat="1" ht="15" customHeight="1">
      <c r="A3449" s="24"/>
    </row>
    <row r="3450" spans="1:1" s="23" customFormat="1" ht="15" customHeight="1">
      <c r="A3450" s="24"/>
    </row>
    <row r="3451" spans="1:1" s="23" customFormat="1" ht="15" customHeight="1">
      <c r="A3451" s="24"/>
    </row>
    <row r="3452" spans="1:1" s="23" customFormat="1" ht="15" customHeight="1">
      <c r="A3452" s="24"/>
    </row>
    <row r="3453" spans="1:1" s="23" customFormat="1" ht="15" customHeight="1">
      <c r="A3453" s="24"/>
    </row>
    <row r="3454" spans="1:1" s="23" customFormat="1" ht="15" customHeight="1">
      <c r="A3454" s="24"/>
    </row>
    <row r="3455" spans="1:1" s="23" customFormat="1" ht="15" customHeight="1">
      <c r="A3455" s="24"/>
    </row>
    <row r="3456" spans="1:1" s="23" customFormat="1" ht="15" customHeight="1">
      <c r="A3456" s="24"/>
    </row>
    <row r="3457" spans="1:1" s="23" customFormat="1" ht="15" customHeight="1">
      <c r="A3457" s="24"/>
    </row>
    <row r="3458" spans="1:1" s="23" customFormat="1" ht="15" customHeight="1">
      <c r="A3458" s="24"/>
    </row>
    <row r="3459" spans="1:1" s="23" customFormat="1" ht="15" customHeight="1">
      <c r="A3459" s="24"/>
    </row>
    <row r="3460" spans="1:1" s="23" customFormat="1" ht="15" customHeight="1">
      <c r="A3460" s="24"/>
    </row>
    <row r="3461" spans="1:1" s="23" customFormat="1" ht="15" customHeight="1">
      <c r="A3461" s="24"/>
    </row>
    <row r="3462" spans="1:1" s="23" customFormat="1" ht="15" customHeight="1">
      <c r="A3462" s="24"/>
    </row>
    <row r="3463" spans="1:1" s="23" customFormat="1" ht="15" customHeight="1">
      <c r="A3463" s="24"/>
    </row>
    <row r="3464" spans="1:1" s="23" customFormat="1" ht="15" customHeight="1">
      <c r="A3464" s="24"/>
    </row>
    <row r="3465" spans="1:1" s="23" customFormat="1" ht="15" customHeight="1">
      <c r="A3465" s="24"/>
    </row>
    <row r="3466" spans="1:1" s="23" customFormat="1" ht="15" customHeight="1">
      <c r="A3466" s="24"/>
    </row>
    <row r="3467" spans="1:1" s="23" customFormat="1" ht="15" customHeight="1">
      <c r="A3467" s="24"/>
    </row>
    <row r="3468" spans="1:1" s="23" customFormat="1" ht="15" customHeight="1">
      <c r="A3468" s="24"/>
    </row>
    <row r="3469" spans="1:1" s="23" customFormat="1" ht="15" customHeight="1">
      <c r="A3469" s="24"/>
    </row>
    <row r="3470" spans="1:1" s="23" customFormat="1" ht="15" customHeight="1">
      <c r="A3470" s="24"/>
    </row>
    <row r="3471" spans="1:1" s="23" customFormat="1" ht="15" customHeight="1">
      <c r="A3471" s="24"/>
    </row>
    <row r="3472" spans="1:1" s="23" customFormat="1" ht="15" customHeight="1">
      <c r="A3472" s="24"/>
    </row>
    <row r="3473" spans="1:1" s="23" customFormat="1" ht="15" customHeight="1">
      <c r="A3473" s="24"/>
    </row>
    <row r="3474" spans="1:1" s="23" customFormat="1" ht="15" customHeight="1">
      <c r="A3474" s="24"/>
    </row>
    <row r="3475" spans="1:1" s="23" customFormat="1" ht="15" customHeight="1">
      <c r="A3475" s="24"/>
    </row>
    <row r="3476" spans="1:1" s="23" customFormat="1" ht="15" customHeight="1">
      <c r="A3476" s="24"/>
    </row>
    <row r="3477" spans="1:1" s="23" customFormat="1" ht="15" customHeight="1">
      <c r="A3477" s="24"/>
    </row>
    <row r="3478" spans="1:1" s="23" customFormat="1" ht="15" customHeight="1">
      <c r="A3478" s="24"/>
    </row>
    <row r="3479" spans="1:1" s="23" customFormat="1" ht="15" customHeight="1">
      <c r="A3479" s="24"/>
    </row>
    <row r="3480" spans="1:1" s="23" customFormat="1" ht="15" customHeight="1">
      <c r="A3480" s="24"/>
    </row>
    <row r="3481" spans="1:1" s="23" customFormat="1" ht="15" customHeight="1">
      <c r="A3481" s="24"/>
    </row>
    <row r="3482" spans="1:1" s="23" customFormat="1" ht="15" customHeight="1">
      <c r="A3482" s="24"/>
    </row>
    <row r="3483" spans="1:1" s="23" customFormat="1" ht="15" customHeight="1">
      <c r="A3483" s="24"/>
    </row>
    <row r="3484" spans="1:1" s="23" customFormat="1" ht="15" customHeight="1">
      <c r="A3484" s="24"/>
    </row>
    <row r="3485" spans="1:1" s="23" customFormat="1" ht="15" customHeight="1">
      <c r="A3485" s="24"/>
    </row>
    <row r="3486" spans="1:1" s="23" customFormat="1" ht="15" customHeight="1">
      <c r="A3486" s="24"/>
    </row>
    <row r="3487" spans="1:1" s="23" customFormat="1" ht="15" customHeight="1">
      <c r="A3487" s="24"/>
    </row>
    <row r="3488" spans="1:1" s="23" customFormat="1" ht="15" customHeight="1">
      <c r="A3488" s="24"/>
    </row>
    <row r="3489" spans="1:1" s="23" customFormat="1" ht="15" customHeight="1">
      <c r="A3489" s="24"/>
    </row>
    <row r="3490" spans="1:1" s="23" customFormat="1" ht="15" customHeight="1">
      <c r="A3490" s="24"/>
    </row>
    <row r="3491" spans="1:1" s="23" customFormat="1" ht="15" customHeight="1">
      <c r="A3491" s="24"/>
    </row>
    <row r="3492" spans="1:1" s="23" customFormat="1" ht="15" customHeight="1">
      <c r="A3492" s="24"/>
    </row>
    <row r="3493" spans="1:1" s="23" customFormat="1" ht="15" customHeight="1">
      <c r="A3493" s="24"/>
    </row>
    <row r="3494" spans="1:1" s="23" customFormat="1" ht="15" customHeight="1">
      <c r="A3494" s="24"/>
    </row>
    <row r="3495" spans="1:1" s="23" customFormat="1" ht="15" customHeight="1">
      <c r="A3495" s="24"/>
    </row>
    <row r="3496" spans="1:1" s="23" customFormat="1" ht="15" customHeight="1">
      <c r="A3496" s="24"/>
    </row>
    <row r="3497" spans="1:1" s="23" customFormat="1" ht="15" customHeight="1">
      <c r="A3497" s="24"/>
    </row>
    <row r="3498" spans="1:1" s="23" customFormat="1" ht="15" customHeight="1">
      <c r="A3498" s="24"/>
    </row>
    <row r="3499" spans="1:1" s="23" customFormat="1" ht="15" customHeight="1">
      <c r="A3499" s="24"/>
    </row>
    <row r="3500" spans="1:1" s="23" customFormat="1" ht="15" customHeight="1">
      <c r="A3500" s="24"/>
    </row>
    <row r="3501" spans="1:1" s="23" customFormat="1" ht="15" customHeight="1">
      <c r="A3501" s="24"/>
    </row>
    <row r="3502" spans="1:1" s="23" customFormat="1" ht="15" customHeight="1">
      <c r="A3502" s="24"/>
    </row>
    <row r="3503" spans="1:1" s="23" customFormat="1" ht="15" customHeight="1">
      <c r="A3503" s="24"/>
    </row>
    <row r="3504" spans="1:1" s="23" customFormat="1" ht="15" customHeight="1">
      <c r="A3504" s="24"/>
    </row>
    <row r="3505" spans="1:1" s="23" customFormat="1" ht="15" customHeight="1">
      <c r="A3505" s="24"/>
    </row>
    <row r="3506" spans="1:1" s="23" customFormat="1" ht="15" customHeight="1">
      <c r="A3506" s="24"/>
    </row>
    <row r="3507" spans="1:1" s="23" customFormat="1" ht="15" customHeight="1">
      <c r="A3507" s="24"/>
    </row>
    <row r="3508" spans="1:1" s="23" customFormat="1" ht="15" customHeight="1">
      <c r="A3508" s="24"/>
    </row>
    <row r="3509" spans="1:1" s="23" customFormat="1" ht="15" customHeight="1">
      <c r="A3509" s="24"/>
    </row>
    <row r="3510" spans="1:1" s="23" customFormat="1" ht="15" customHeight="1">
      <c r="A3510" s="24"/>
    </row>
    <row r="3511" spans="1:1" s="23" customFormat="1" ht="15" customHeight="1">
      <c r="A3511" s="24"/>
    </row>
    <row r="3512" spans="1:1" s="23" customFormat="1" ht="15" customHeight="1">
      <c r="A3512" s="24"/>
    </row>
    <row r="3513" spans="1:1" s="23" customFormat="1" ht="15" customHeight="1">
      <c r="A3513" s="24"/>
    </row>
    <row r="3514" spans="1:1" s="23" customFormat="1" ht="15" customHeight="1">
      <c r="A3514" s="24"/>
    </row>
    <row r="3515" spans="1:1" s="23" customFormat="1" ht="15" customHeight="1">
      <c r="A3515" s="24"/>
    </row>
    <row r="3516" spans="1:1" s="23" customFormat="1" ht="15" customHeight="1">
      <c r="A3516" s="24"/>
    </row>
    <row r="3517" spans="1:1" s="23" customFormat="1" ht="15" customHeight="1">
      <c r="A3517" s="24"/>
    </row>
    <row r="3518" spans="1:1" s="23" customFormat="1" ht="15" customHeight="1">
      <c r="A3518" s="24"/>
    </row>
    <row r="3519" spans="1:1" s="23" customFormat="1" ht="15" customHeight="1">
      <c r="A3519" s="24"/>
    </row>
    <row r="3520" spans="1:1" s="23" customFormat="1" ht="15" customHeight="1">
      <c r="A3520" s="24"/>
    </row>
    <row r="3521" spans="1:1" s="23" customFormat="1" ht="15" customHeight="1">
      <c r="A3521" s="24"/>
    </row>
    <row r="3522" spans="1:1" s="23" customFormat="1" ht="15" customHeight="1">
      <c r="A3522" s="24"/>
    </row>
    <row r="3523" spans="1:1" s="23" customFormat="1" ht="15" customHeight="1">
      <c r="A3523" s="24"/>
    </row>
    <row r="3524" spans="1:1" s="23" customFormat="1" ht="15" customHeight="1">
      <c r="A3524" s="24"/>
    </row>
    <row r="3525" spans="1:1" s="23" customFormat="1" ht="15" customHeight="1">
      <c r="A3525" s="24"/>
    </row>
    <row r="3526" spans="1:1" s="23" customFormat="1" ht="15" customHeight="1">
      <c r="A3526" s="24"/>
    </row>
    <row r="3527" spans="1:1" s="23" customFormat="1" ht="15" customHeight="1">
      <c r="A3527" s="24"/>
    </row>
    <row r="3528" spans="1:1" s="23" customFormat="1" ht="15" customHeight="1">
      <c r="A3528" s="24"/>
    </row>
    <row r="3529" spans="1:1" s="23" customFormat="1" ht="15" customHeight="1">
      <c r="A3529" s="24"/>
    </row>
    <row r="3530" spans="1:1" s="23" customFormat="1" ht="15" customHeight="1">
      <c r="A3530" s="24"/>
    </row>
    <row r="3531" spans="1:1" s="23" customFormat="1" ht="15" customHeight="1">
      <c r="A3531" s="24"/>
    </row>
    <row r="3532" spans="1:1" s="23" customFormat="1" ht="15" customHeight="1">
      <c r="A3532" s="24"/>
    </row>
    <row r="3533" spans="1:1" s="23" customFormat="1" ht="15" customHeight="1">
      <c r="A3533" s="24"/>
    </row>
    <row r="3534" spans="1:1" s="23" customFormat="1" ht="15" customHeight="1">
      <c r="A3534" s="24"/>
    </row>
    <row r="3535" spans="1:1" s="23" customFormat="1" ht="15" customHeight="1">
      <c r="A3535" s="24"/>
    </row>
    <row r="3536" spans="1:1" s="23" customFormat="1" ht="15" customHeight="1">
      <c r="A3536" s="24"/>
    </row>
    <row r="3537" spans="1:1" s="23" customFormat="1" ht="15" customHeight="1">
      <c r="A3537" s="24"/>
    </row>
    <row r="3538" spans="1:1" s="23" customFormat="1" ht="15" customHeight="1">
      <c r="A3538" s="24"/>
    </row>
    <row r="3539" spans="1:1" s="23" customFormat="1" ht="15" customHeight="1">
      <c r="A3539" s="24"/>
    </row>
    <row r="3540" spans="1:1" s="23" customFormat="1" ht="15" customHeight="1">
      <c r="A3540" s="24"/>
    </row>
    <row r="3541" spans="1:1" s="23" customFormat="1" ht="15" customHeight="1">
      <c r="A3541" s="24"/>
    </row>
    <row r="3542" spans="1:1" s="23" customFormat="1" ht="15" customHeight="1">
      <c r="A3542" s="24"/>
    </row>
    <row r="3543" spans="1:1" s="23" customFormat="1" ht="15" customHeight="1">
      <c r="A3543" s="24"/>
    </row>
    <row r="3544" spans="1:1" s="23" customFormat="1" ht="15" customHeight="1">
      <c r="A3544" s="24"/>
    </row>
    <row r="3545" spans="1:1" s="23" customFormat="1" ht="15" customHeight="1">
      <c r="A3545" s="24"/>
    </row>
    <row r="3546" spans="1:1" s="23" customFormat="1" ht="15" customHeight="1">
      <c r="A3546" s="24"/>
    </row>
    <row r="3547" spans="1:1" s="23" customFormat="1" ht="15" customHeight="1">
      <c r="A3547" s="24"/>
    </row>
    <row r="3548" spans="1:1" s="23" customFormat="1" ht="15" customHeight="1">
      <c r="A3548" s="24"/>
    </row>
    <row r="3549" spans="1:1" s="23" customFormat="1" ht="15" customHeight="1">
      <c r="A3549" s="24"/>
    </row>
    <row r="3550" spans="1:1" s="23" customFormat="1" ht="15" customHeight="1">
      <c r="A3550" s="24"/>
    </row>
    <row r="3551" spans="1:1" s="23" customFormat="1" ht="15" customHeight="1">
      <c r="A3551" s="24"/>
    </row>
    <row r="3552" spans="1:1" s="23" customFormat="1" ht="15" customHeight="1">
      <c r="A3552" s="24"/>
    </row>
    <row r="3553" spans="1:1" s="23" customFormat="1" ht="15" customHeight="1">
      <c r="A3553" s="24"/>
    </row>
    <row r="3554" spans="1:1" s="23" customFormat="1" ht="15" customHeight="1">
      <c r="A3554" s="24"/>
    </row>
    <row r="3555" spans="1:1" s="23" customFormat="1" ht="15" customHeight="1">
      <c r="A3555" s="24"/>
    </row>
    <row r="3556" spans="1:1" s="23" customFormat="1" ht="15" customHeight="1">
      <c r="A3556" s="24"/>
    </row>
    <row r="3557" spans="1:1" s="23" customFormat="1" ht="15" customHeight="1">
      <c r="A3557" s="24"/>
    </row>
    <row r="3558" spans="1:1" s="23" customFormat="1" ht="15" customHeight="1">
      <c r="A3558" s="24"/>
    </row>
    <row r="3559" spans="1:1" s="23" customFormat="1" ht="15" customHeight="1">
      <c r="A3559" s="24"/>
    </row>
    <row r="3560" spans="1:1" s="23" customFormat="1" ht="15" customHeight="1">
      <c r="A3560" s="24"/>
    </row>
    <row r="3561" spans="1:1" s="23" customFormat="1" ht="15" customHeight="1">
      <c r="A3561" s="24"/>
    </row>
    <row r="3562" spans="1:1" s="23" customFormat="1" ht="15" customHeight="1">
      <c r="A3562" s="24"/>
    </row>
    <row r="3563" spans="1:1" s="23" customFormat="1" ht="15" customHeight="1">
      <c r="A3563" s="24"/>
    </row>
    <row r="3564" spans="1:1" s="23" customFormat="1" ht="15" customHeight="1">
      <c r="A3564" s="24"/>
    </row>
    <row r="3565" spans="1:1" s="23" customFormat="1" ht="15" customHeight="1">
      <c r="A3565" s="24"/>
    </row>
    <row r="3566" spans="1:1" s="23" customFormat="1" ht="15" customHeight="1">
      <c r="A3566" s="24"/>
    </row>
    <row r="3567" spans="1:1" s="23" customFormat="1" ht="15" customHeight="1">
      <c r="A3567" s="24"/>
    </row>
    <row r="3568" spans="1:1" s="23" customFormat="1" ht="15" customHeight="1">
      <c r="A3568" s="24"/>
    </row>
    <row r="3569" spans="1:1" s="23" customFormat="1" ht="15" customHeight="1">
      <c r="A3569" s="24"/>
    </row>
    <row r="3570" spans="1:1" s="23" customFormat="1" ht="15" customHeight="1">
      <c r="A3570" s="24"/>
    </row>
    <row r="3571" spans="1:1" s="23" customFormat="1" ht="15" customHeight="1">
      <c r="A3571" s="24"/>
    </row>
    <row r="3572" spans="1:1" s="23" customFormat="1" ht="15" customHeight="1">
      <c r="A3572" s="24"/>
    </row>
    <row r="3573" spans="1:1" s="23" customFormat="1" ht="15" customHeight="1">
      <c r="A3573" s="24"/>
    </row>
    <row r="3574" spans="1:1" s="23" customFormat="1" ht="15" customHeight="1">
      <c r="A3574" s="24"/>
    </row>
    <row r="3575" spans="1:1" s="23" customFormat="1" ht="15" customHeight="1">
      <c r="A3575" s="24"/>
    </row>
    <row r="3576" spans="1:1" s="23" customFormat="1" ht="15" customHeight="1">
      <c r="A3576" s="24"/>
    </row>
    <row r="3577" spans="1:1" s="23" customFormat="1" ht="15" customHeight="1">
      <c r="A3577" s="24"/>
    </row>
    <row r="3578" spans="1:1" s="23" customFormat="1" ht="15" customHeight="1">
      <c r="A3578" s="24"/>
    </row>
    <row r="3579" spans="1:1" s="23" customFormat="1" ht="15" customHeight="1">
      <c r="A3579" s="24"/>
    </row>
    <row r="3580" spans="1:1" s="23" customFormat="1" ht="15" customHeight="1">
      <c r="A3580" s="24"/>
    </row>
    <row r="3581" spans="1:1" s="23" customFormat="1" ht="15" customHeight="1">
      <c r="A3581" s="24"/>
    </row>
    <row r="3582" spans="1:1" s="23" customFormat="1" ht="15" customHeight="1">
      <c r="A3582" s="24"/>
    </row>
    <row r="3583" spans="1:1" s="23" customFormat="1" ht="15" customHeight="1">
      <c r="A3583" s="24"/>
    </row>
    <row r="3584" spans="1:1" s="23" customFormat="1" ht="15" customHeight="1">
      <c r="A3584" s="24"/>
    </row>
    <row r="3585" spans="1:1" s="23" customFormat="1" ht="15" customHeight="1">
      <c r="A3585" s="24"/>
    </row>
    <row r="3586" spans="1:1" s="23" customFormat="1" ht="15" customHeight="1">
      <c r="A3586" s="24"/>
    </row>
    <row r="3587" spans="1:1" s="23" customFormat="1" ht="15" customHeight="1">
      <c r="A3587" s="24"/>
    </row>
    <row r="3588" spans="1:1" s="23" customFormat="1" ht="15" customHeight="1">
      <c r="A3588" s="24"/>
    </row>
    <row r="3589" spans="1:1" s="23" customFormat="1" ht="15" customHeight="1">
      <c r="A3589" s="24"/>
    </row>
    <row r="3590" spans="1:1" s="23" customFormat="1" ht="15" customHeight="1">
      <c r="A3590" s="24"/>
    </row>
    <row r="3591" spans="1:1" s="23" customFormat="1" ht="15" customHeight="1">
      <c r="A3591" s="24"/>
    </row>
    <row r="3592" spans="1:1" s="23" customFormat="1" ht="15" customHeight="1">
      <c r="A3592" s="24"/>
    </row>
    <row r="3593" spans="1:1" s="23" customFormat="1" ht="15" customHeight="1">
      <c r="A3593" s="24"/>
    </row>
    <row r="3594" spans="1:1" s="23" customFormat="1" ht="15" customHeight="1">
      <c r="A3594" s="24"/>
    </row>
    <row r="3595" spans="1:1" s="23" customFormat="1" ht="15" customHeight="1">
      <c r="A3595" s="24"/>
    </row>
    <row r="3596" spans="1:1" s="23" customFormat="1" ht="15" customHeight="1">
      <c r="A3596" s="24"/>
    </row>
    <row r="3597" spans="1:1" s="23" customFormat="1" ht="15" customHeight="1">
      <c r="A3597" s="24"/>
    </row>
    <row r="3598" spans="1:1" s="23" customFormat="1" ht="15" customHeight="1">
      <c r="A3598" s="24"/>
    </row>
    <row r="3599" spans="1:1" s="23" customFormat="1" ht="15" customHeight="1">
      <c r="A3599" s="24"/>
    </row>
    <row r="3600" spans="1:1" s="23" customFormat="1" ht="15" customHeight="1">
      <c r="A3600" s="24"/>
    </row>
    <row r="3601" spans="1:1" s="23" customFormat="1" ht="15" customHeight="1">
      <c r="A3601" s="24"/>
    </row>
    <row r="3602" spans="1:1" s="23" customFormat="1" ht="15" customHeight="1">
      <c r="A3602" s="24"/>
    </row>
    <row r="3603" spans="1:1" s="23" customFormat="1" ht="15" customHeight="1">
      <c r="A3603" s="24"/>
    </row>
    <row r="3604" spans="1:1" s="23" customFormat="1" ht="15" customHeight="1">
      <c r="A3604" s="24"/>
    </row>
    <row r="3605" spans="1:1" s="23" customFormat="1" ht="15" customHeight="1">
      <c r="A3605" s="24"/>
    </row>
    <row r="3606" spans="1:1" s="23" customFormat="1" ht="15" customHeight="1">
      <c r="A3606" s="24"/>
    </row>
    <row r="3607" spans="1:1" s="23" customFormat="1" ht="15" customHeight="1">
      <c r="A3607" s="24"/>
    </row>
    <row r="3608" spans="1:1" s="23" customFormat="1" ht="15" customHeight="1">
      <c r="A3608" s="24"/>
    </row>
    <row r="3609" spans="1:1" s="23" customFormat="1" ht="15" customHeight="1">
      <c r="A3609" s="24"/>
    </row>
    <row r="3610" spans="1:1" s="23" customFormat="1" ht="15" customHeight="1">
      <c r="A3610" s="24"/>
    </row>
    <row r="3611" spans="1:1" s="23" customFormat="1" ht="15" customHeight="1">
      <c r="A3611" s="24"/>
    </row>
    <row r="3612" spans="1:1" s="23" customFormat="1" ht="15" customHeight="1">
      <c r="A3612" s="24"/>
    </row>
    <row r="3613" spans="1:1" s="23" customFormat="1" ht="15" customHeight="1">
      <c r="A3613" s="24"/>
    </row>
    <row r="3614" spans="1:1" s="23" customFormat="1" ht="15" customHeight="1">
      <c r="A3614" s="24"/>
    </row>
    <row r="3615" spans="1:1" s="23" customFormat="1" ht="15" customHeight="1">
      <c r="A3615" s="24"/>
    </row>
    <row r="3616" spans="1:1" s="23" customFormat="1" ht="15" customHeight="1">
      <c r="A3616" s="24"/>
    </row>
    <row r="3617" spans="1:1" s="23" customFormat="1" ht="15" customHeight="1">
      <c r="A3617" s="24"/>
    </row>
    <row r="3618" spans="1:1" s="23" customFormat="1" ht="15" customHeight="1">
      <c r="A3618" s="24"/>
    </row>
    <row r="3619" spans="1:1" s="23" customFormat="1" ht="15" customHeight="1">
      <c r="A3619" s="24"/>
    </row>
    <row r="3620" spans="1:1" s="23" customFormat="1" ht="15" customHeight="1">
      <c r="A3620" s="24"/>
    </row>
    <row r="3621" spans="1:1" s="23" customFormat="1" ht="15" customHeight="1">
      <c r="A3621" s="24"/>
    </row>
    <row r="3622" spans="1:1" s="23" customFormat="1" ht="15" customHeight="1">
      <c r="A3622" s="24"/>
    </row>
    <row r="3623" spans="1:1" s="23" customFormat="1" ht="15" customHeight="1">
      <c r="A3623" s="24"/>
    </row>
    <row r="3624" spans="1:1" s="23" customFormat="1" ht="15" customHeight="1">
      <c r="A3624" s="24"/>
    </row>
    <row r="3625" spans="1:1" s="23" customFormat="1" ht="15" customHeight="1">
      <c r="A3625" s="24"/>
    </row>
    <row r="3626" spans="1:1" s="23" customFormat="1" ht="15" customHeight="1">
      <c r="A3626" s="24"/>
    </row>
    <row r="3627" spans="1:1" s="23" customFormat="1" ht="15" customHeight="1">
      <c r="A3627" s="24"/>
    </row>
    <row r="3628" spans="1:1" s="23" customFormat="1" ht="15" customHeight="1">
      <c r="A3628" s="24"/>
    </row>
    <row r="3629" spans="1:1" s="23" customFormat="1" ht="15" customHeight="1">
      <c r="A3629" s="24"/>
    </row>
    <row r="3630" spans="1:1" s="23" customFormat="1" ht="15" customHeight="1">
      <c r="A3630" s="24"/>
    </row>
    <row r="3631" spans="1:1" s="23" customFormat="1" ht="15" customHeight="1">
      <c r="A3631" s="24"/>
    </row>
    <row r="3632" spans="1:1" s="23" customFormat="1" ht="15" customHeight="1">
      <c r="A3632" s="24"/>
    </row>
    <row r="3633" spans="1:1" s="23" customFormat="1" ht="15" customHeight="1">
      <c r="A3633" s="24"/>
    </row>
    <row r="3634" spans="1:1" s="23" customFormat="1" ht="15" customHeight="1">
      <c r="A3634" s="24"/>
    </row>
    <row r="3635" spans="1:1" s="23" customFormat="1" ht="15" customHeight="1">
      <c r="A3635" s="24"/>
    </row>
    <row r="3636" spans="1:1" s="23" customFormat="1" ht="15" customHeight="1">
      <c r="A3636" s="24"/>
    </row>
    <row r="3637" spans="1:1" s="23" customFormat="1" ht="15" customHeight="1">
      <c r="A3637" s="24"/>
    </row>
    <row r="3638" spans="1:1" s="23" customFormat="1" ht="15" customHeight="1">
      <c r="A3638" s="24"/>
    </row>
    <row r="3639" spans="1:1" s="23" customFormat="1" ht="15" customHeight="1">
      <c r="A3639" s="24"/>
    </row>
    <row r="3640" spans="1:1" s="23" customFormat="1" ht="15" customHeight="1">
      <c r="A3640" s="24"/>
    </row>
    <row r="3641" spans="1:1" s="23" customFormat="1" ht="15" customHeight="1">
      <c r="A3641" s="24"/>
    </row>
    <row r="3642" spans="1:1" s="23" customFormat="1" ht="15" customHeight="1">
      <c r="A3642" s="24"/>
    </row>
    <row r="3643" spans="1:1" s="23" customFormat="1" ht="15" customHeight="1">
      <c r="A3643" s="24"/>
    </row>
    <row r="3644" spans="1:1" s="23" customFormat="1" ht="15" customHeight="1">
      <c r="A3644" s="24"/>
    </row>
    <row r="3645" spans="1:1" s="23" customFormat="1" ht="15" customHeight="1">
      <c r="A3645" s="24"/>
    </row>
    <row r="3646" spans="1:1" s="23" customFormat="1" ht="15" customHeight="1">
      <c r="A3646" s="24"/>
    </row>
    <row r="3647" spans="1:1" s="23" customFormat="1" ht="15" customHeight="1">
      <c r="A3647" s="24"/>
    </row>
    <row r="3648" spans="1:1" s="23" customFormat="1" ht="15" customHeight="1">
      <c r="A3648" s="24"/>
    </row>
    <row r="3649" spans="1:1" s="23" customFormat="1" ht="15" customHeight="1">
      <c r="A3649" s="24"/>
    </row>
    <row r="3650" spans="1:1" s="23" customFormat="1" ht="15" customHeight="1">
      <c r="A3650" s="24"/>
    </row>
    <row r="3651" spans="1:1" s="23" customFormat="1" ht="15" customHeight="1">
      <c r="A3651" s="24"/>
    </row>
    <row r="3652" spans="1:1" s="23" customFormat="1" ht="15" customHeight="1">
      <c r="A3652" s="24"/>
    </row>
    <row r="3653" spans="1:1" s="23" customFormat="1" ht="15" customHeight="1">
      <c r="A3653" s="24"/>
    </row>
    <row r="3654" spans="1:1" s="23" customFormat="1" ht="15" customHeight="1">
      <c r="A3654" s="24"/>
    </row>
    <row r="3655" spans="1:1" s="23" customFormat="1" ht="15" customHeight="1">
      <c r="A3655" s="24"/>
    </row>
    <row r="3656" spans="1:1" s="23" customFormat="1" ht="15" customHeight="1">
      <c r="A3656" s="24"/>
    </row>
    <row r="3657" spans="1:1" s="23" customFormat="1" ht="15" customHeight="1">
      <c r="A3657" s="24"/>
    </row>
    <row r="3658" spans="1:1" s="23" customFormat="1" ht="15" customHeight="1">
      <c r="A3658" s="24"/>
    </row>
    <row r="3659" spans="1:1" s="23" customFormat="1" ht="15" customHeight="1">
      <c r="A3659" s="24"/>
    </row>
    <row r="3660" spans="1:1" s="23" customFormat="1" ht="15" customHeight="1">
      <c r="A3660" s="24"/>
    </row>
    <row r="3661" spans="1:1" s="23" customFormat="1" ht="15" customHeight="1">
      <c r="A3661" s="24"/>
    </row>
    <row r="3662" spans="1:1" s="23" customFormat="1" ht="15" customHeight="1">
      <c r="A3662" s="24"/>
    </row>
    <row r="3663" spans="1:1" s="23" customFormat="1" ht="15" customHeight="1">
      <c r="A3663" s="24"/>
    </row>
    <row r="3664" spans="1:1" s="23" customFormat="1" ht="15" customHeight="1">
      <c r="A3664" s="24"/>
    </row>
    <row r="3665" spans="1:1" s="23" customFormat="1" ht="15" customHeight="1">
      <c r="A3665" s="24"/>
    </row>
    <row r="3666" spans="1:1" s="23" customFormat="1" ht="15" customHeight="1">
      <c r="A3666" s="24"/>
    </row>
    <row r="3667" spans="1:1" s="23" customFormat="1" ht="15" customHeight="1">
      <c r="A3667" s="24"/>
    </row>
    <row r="3668" spans="1:1" s="23" customFormat="1" ht="15" customHeight="1">
      <c r="A3668" s="24"/>
    </row>
    <row r="3669" spans="1:1" s="23" customFormat="1" ht="15" customHeight="1">
      <c r="A3669" s="24"/>
    </row>
    <row r="3670" spans="1:1" s="23" customFormat="1" ht="15" customHeight="1">
      <c r="A3670" s="24"/>
    </row>
    <row r="3671" spans="1:1" s="23" customFormat="1" ht="15" customHeight="1">
      <c r="A3671" s="24"/>
    </row>
    <row r="3672" spans="1:1" s="23" customFormat="1" ht="15" customHeight="1">
      <c r="A3672" s="24"/>
    </row>
    <row r="3673" spans="1:1" s="23" customFormat="1" ht="15" customHeight="1">
      <c r="A3673" s="24"/>
    </row>
    <row r="3674" spans="1:1" s="23" customFormat="1" ht="15" customHeight="1">
      <c r="A3674" s="24"/>
    </row>
    <row r="3675" spans="1:1" s="23" customFormat="1" ht="15" customHeight="1">
      <c r="A3675" s="24"/>
    </row>
    <row r="3676" spans="1:1" s="23" customFormat="1" ht="15" customHeight="1">
      <c r="A3676" s="24"/>
    </row>
    <row r="3677" spans="1:1" s="23" customFormat="1" ht="15" customHeight="1">
      <c r="A3677" s="24"/>
    </row>
    <row r="3678" spans="1:1" s="23" customFormat="1" ht="15" customHeight="1">
      <c r="A3678" s="24"/>
    </row>
    <row r="3679" spans="1:1" s="23" customFormat="1" ht="15" customHeight="1">
      <c r="A3679" s="24"/>
    </row>
    <row r="3680" spans="1:1" s="23" customFormat="1" ht="15" customHeight="1">
      <c r="A3680" s="24"/>
    </row>
    <row r="3681" spans="1:1" s="23" customFormat="1" ht="15" customHeight="1">
      <c r="A3681" s="24"/>
    </row>
    <row r="3682" spans="1:1" s="23" customFormat="1" ht="15" customHeight="1">
      <c r="A3682" s="24"/>
    </row>
    <row r="3683" spans="1:1" s="23" customFormat="1" ht="15" customHeight="1">
      <c r="A3683" s="24"/>
    </row>
    <row r="3684" spans="1:1" s="23" customFormat="1" ht="15" customHeight="1">
      <c r="A3684" s="24"/>
    </row>
    <row r="3685" spans="1:1" s="23" customFormat="1" ht="15" customHeight="1">
      <c r="A3685" s="24"/>
    </row>
    <row r="3686" spans="1:1" s="23" customFormat="1" ht="15" customHeight="1">
      <c r="A3686" s="24"/>
    </row>
    <row r="3687" spans="1:1" s="23" customFormat="1" ht="15" customHeight="1">
      <c r="A3687" s="24"/>
    </row>
    <row r="3688" spans="1:1" s="23" customFormat="1" ht="15" customHeight="1">
      <c r="A3688" s="24"/>
    </row>
    <row r="3689" spans="1:1" s="23" customFormat="1" ht="15" customHeight="1">
      <c r="A3689" s="24"/>
    </row>
    <row r="3690" spans="1:1" s="23" customFormat="1" ht="15" customHeight="1">
      <c r="A3690" s="24"/>
    </row>
    <row r="3691" spans="1:1" s="23" customFormat="1" ht="15" customHeight="1">
      <c r="A3691" s="24"/>
    </row>
    <row r="3692" spans="1:1" s="23" customFormat="1" ht="15" customHeight="1">
      <c r="A3692" s="24"/>
    </row>
    <row r="3693" spans="1:1" s="23" customFormat="1" ht="15" customHeight="1">
      <c r="A3693" s="24"/>
    </row>
    <row r="3694" spans="1:1" s="23" customFormat="1" ht="15" customHeight="1">
      <c r="A3694" s="24"/>
    </row>
    <row r="3695" spans="1:1" s="23" customFormat="1" ht="15" customHeight="1">
      <c r="A3695" s="24"/>
    </row>
    <row r="3696" spans="1:1" s="23" customFormat="1" ht="15" customHeight="1">
      <c r="A3696" s="24"/>
    </row>
    <row r="3697" spans="1:1" s="23" customFormat="1" ht="15" customHeight="1">
      <c r="A3697" s="24"/>
    </row>
    <row r="3698" spans="1:1" s="23" customFormat="1" ht="15" customHeight="1">
      <c r="A3698" s="24"/>
    </row>
    <row r="3699" spans="1:1" s="23" customFormat="1" ht="15" customHeight="1">
      <c r="A3699" s="24"/>
    </row>
    <row r="3700" spans="1:1" s="23" customFormat="1" ht="15" customHeight="1">
      <c r="A3700" s="24"/>
    </row>
    <row r="3701" spans="1:1" s="23" customFormat="1" ht="15" customHeight="1">
      <c r="A3701" s="24"/>
    </row>
    <row r="3702" spans="1:1" s="23" customFormat="1" ht="15" customHeight="1">
      <c r="A3702" s="24"/>
    </row>
    <row r="3703" spans="1:1" s="23" customFormat="1" ht="15" customHeight="1">
      <c r="A3703" s="24"/>
    </row>
    <row r="3704" spans="1:1" s="23" customFormat="1" ht="15" customHeight="1">
      <c r="A3704" s="24"/>
    </row>
    <row r="3705" spans="1:1" s="23" customFormat="1" ht="15" customHeight="1">
      <c r="A3705" s="24"/>
    </row>
    <row r="3706" spans="1:1" s="23" customFormat="1" ht="15" customHeight="1">
      <c r="A3706" s="24"/>
    </row>
    <row r="3707" spans="1:1" s="23" customFormat="1" ht="15" customHeight="1">
      <c r="A3707" s="24"/>
    </row>
    <row r="3708" spans="1:1" s="23" customFormat="1" ht="15" customHeight="1">
      <c r="A3708" s="24"/>
    </row>
    <row r="3709" spans="1:1" s="23" customFormat="1" ht="15" customHeight="1">
      <c r="A3709" s="24"/>
    </row>
    <row r="3710" spans="1:1" s="23" customFormat="1" ht="15" customHeight="1">
      <c r="A3710" s="24"/>
    </row>
    <row r="3711" spans="1:1" s="23" customFormat="1" ht="15" customHeight="1">
      <c r="A3711" s="24"/>
    </row>
    <row r="3712" spans="1:1" s="23" customFormat="1" ht="15" customHeight="1">
      <c r="A3712" s="24"/>
    </row>
    <row r="3713" spans="1:1" s="23" customFormat="1" ht="15" customHeight="1">
      <c r="A3713" s="24"/>
    </row>
    <row r="3714" spans="1:1" s="23" customFormat="1" ht="15" customHeight="1">
      <c r="A3714" s="24"/>
    </row>
    <row r="3715" spans="1:1" s="23" customFormat="1" ht="15" customHeight="1">
      <c r="A3715" s="24"/>
    </row>
    <row r="3716" spans="1:1" s="23" customFormat="1" ht="15" customHeight="1">
      <c r="A3716" s="24"/>
    </row>
    <row r="3717" spans="1:1" s="23" customFormat="1" ht="15" customHeight="1">
      <c r="A3717" s="24"/>
    </row>
    <row r="3718" spans="1:1" s="23" customFormat="1" ht="15" customHeight="1">
      <c r="A3718" s="24"/>
    </row>
    <row r="3719" spans="1:1" s="23" customFormat="1" ht="15" customHeight="1">
      <c r="A3719" s="24"/>
    </row>
    <row r="3720" spans="1:1" s="23" customFormat="1" ht="15" customHeight="1">
      <c r="A3720" s="24"/>
    </row>
    <row r="3721" spans="1:1" s="23" customFormat="1" ht="15" customHeight="1">
      <c r="A3721" s="24"/>
    </row>
    <row r="3722" spans="1:1" s="23" customFormat="1" ht="15" customHeight="1">
      <c r="A3722" s="24"/>
    </row>
    <row r="3723" spans="1:1" s="23" customFormat="1" ht="15" customHeight="1">
      <c r="A3723" s="24"/>
    </row>
    <row r="3724" spans="1:1" s="23" customFormat="1" ht="15" customHeight="1">
      <c r="A3724" s="24"/>
    </row>
    <row r="3725" spans="1:1" s="23" customFormat="1" ht="15" customHeight="1">
      <c r="A3725" s="24"/>
    </row>
    <row r="3726" spans="1:1" s="23" customFormat="1" ht="15" customHeight="1">
      <c r="A3726" s="24"/>
    </row>
    <row r="3727" spans="1:1" s="23" customFormat="1" ht="15" customHeight="1">
      <c r="A3727" s="24"/>
    </row>
    <row r="3728" spans="1:1" s="23" customFormat="1" ht="15" customHeight="1">
      <c r="A3728" s="24"/>
    </row>
    <row r="3729" spans="1:1" s="23" customFormat="1" ht="15" customHeight="1">
      <c r="A3729" s="24"/>
    </row>
    <row r="3730" spans="1:1" s="23" customFormat="1" ht="15" customHeight="1">
      <c r="A3730" s="24"/>
    </row>
    <row r="3731" spans="1:1" s="23" customFormat="1" ht="15" customHeight="1">
      <c r="A3731" s="24"/>
    </row>
    <row r="3732" spans="1:1" s="23" customFormat="1" ht="15" customHeight="1">
      <c r="A3732" s="24"/>
    </row>
    <row r="3733" spans="1:1" s="23" customFormat="1" ht="15" customHeight="1">
      <c r="A3733" s="24"/>
    </row>
    <row r="3734" spans="1:1" s="23" customFormat="1" ht="15" customHeight="1">
      <c r="A3734" s="24"/>
    </row>
    <row r="3735" spans="1:1" s="23" customFormat="1" ht="15" customHeight="1">
      <c r="A3735" s="24"/>
    </row>
    <row r="3736" spans="1:1" s="23" customFormat="1" ht="15" customHeight="1">
      <c r="A3736" s="24"/>
    </row>
    <row r="3737" spans="1:1" s="23" customFormat="1" ht="15" customHeight="1">
      <c r="A3737" s="24"/>
    </row>
    <row r="3738" spans="1:1" s="23" customFormat="1" ht="15" customHeight="1">
      <c r="A3738" s="24"/>
    </row>
    <row r="3739" spans="1:1" s="23" customFormat="1" ht="15" customHeight="1">
      <c r="A3739" s="24"/>
    </row>
    <row r="3740" spans="1:1" s="23" customFormat="1" ht="15" customHeight="1">
      <c r="A3740" s="24"/>
    </row>
    <row r="3741" spans="1:1" s="23" customFormat="1" ht="15" customHeight="1">
      <c r="A3741" s="24"/>
    </row>
    <row r="3742" spans="1:1" s="23" customFormat="1" ht="15" customHeight="1">
      <c r="A3742" s="24"/>
    </row>
    <row r="3743" spans="1:1" s="23" customFormat="1" ht="15" customHeight="1">
      <c r="A3743" s="24"/>
    </row>
    <row r="3744" spans="1:1" s="23" customFormat="1" ht="15" customHeight="1">
      <c r="A3744" s="24"/>
    </row>
    <row r="3745" spans="1:1" s="23" customFormat="1" ht="15" customHeight="1">
      <c r="A3745" s="24"/>
    </row>
    <row r="3746" spans="1:1" s="23" customFormat="1" ht="15" customHeight="1">
      <c r="A3746" s="24"/>
    </row>
    <row r="3747" spans="1:1" s="23" customFormat="1" ht="15" customHeight="1">
      <c r="A3747" s="24"/>
    </row>
    <row r="3748" spans="1:1" s="23" customFormat="1" ht="15" customHeight="1">
      <c r="A3748" s="24"/>
    </row>
    <row r="3749" spans="1:1" s="23" customFormat="1" ht="15" customHeight="1">
      <c r="A3749" s="24"/>
    </row>
    <row r="3750" spans="1:1" s="23" customFormat="1" ht="15" customHeight="1">
      <c r="A3750" s="24"/>
    </row>
    <row r="3751" spans="1:1" s="23" customFormat="1" ht="15" customHeight="1">
      <c r="A3751" s="24"/>
    </row>
    <row r="3752" spans="1:1" s="23" customFormat="1" ht="15" customHeight="1">
      <c r="A3752" s="24"/>
    </row>
    <row r="3753" spans="1:1" s="23" customFormat="1" ht="15" customHeight="1">
      <c r="A3753" s="24"/>
    </row>
    <row r="3754" spans="1:1" s="23" customFormat="1" ht="15" customHeight="1">
      <c r="A3754" s="24"/>
    </row>
    <row r="3755" spans="1:1" s="23" customFormat="1" ht="15" customHeight="1">
      <c r="A3755" s="24"/>
    </row>
    <row r="3756" spans="1:1" s="23" customFormat="1" ht="15" customHeight="1">
      <c r="A3756" s="24"/>
    </row>
    <row r="3757" spans="1:1" s="23" customFormat="1" ht="15" customHeight="1">
      <c r="A3757" s="24"/>
    </row>
    <row r="3758" spans="1:1" s="23" customFormat="1" ht="15" customHeight="1">
      <c r="A3758" s="24"/>
    </row>
    <row r="3759" spans="1:1" s="23" customFormat="1" ht="15" customHeight="1">
      <c r="A3759" s="24"/>
    </row>
    <row r="3760" spans="1:1" s="23" customFormat="1" ht="15" customHeight="1">
      <c r="A3760" s="24"/>
    </row>
    <row r="3761" spans="1:1" s="23" customFormat="1" ht="15" customHeight="1">
      <c r="A3761" s="24"/>
    </row>
    <row r="3762" spans="1:1" s="23" customFormat="1" ht="15" customHeight="1">
      <c r="A3762" s="24"/>
    </row>
    <row r="3763" spans="1:1" s="23" customFormat="1" ht="15" customHeight="1">
      <c r="A3763" s="24"/>
    </row>
    <row r="3764" spans="1:1" s="23" customFormat="1" ht="15" customHeight="1">
      <c r="A3764" s="24"/>
    </row>
    <row r="3765" spans="1:1" s="23" customFormat="1" ht="15" customHeight="1">
      <c r="A3765" s="24"/>
    </row>
    <row r="3766" spans="1:1" s="23" customFormat="1" ht="15" customHeight="1">
      <c r="A3766" s="24"/>
    </row>
    <row r="3767" spans="1:1" s="23" customFormat="1" ht="15" customHeight="1">
      <c r="A3767" s="24"/>
    </row>
    <row r="3768" spans="1:1" s="23" customFormat="1" ht="15" customHeight="1">
      <c r="A3768" s="24"/>
    </row>
    <row r="3769" spans="1:1" s="23" customFormat="1" ht="15" customHeight="1">
      <c r="A3769" s="24"/>
    </row>
    <row r="3770" spans="1:1" s="23" customFormat="1" ht="15" customHeight="1">
      <c r="A3770" s="24"/>
    </row>
    <row r="3771" spans="1:1" s="23" customFormat="1" ht="15" customHeight="1">
      <c r="A3771" s="24"/>
    </row>
    <row r="3772" spans="1:1" s="23" customFormat="1" ht="15" customHeight="1">
      <c r="A3772" s="24"/>
    </row>
    <row r="3773" spans="1:1" s="23" customFormat="1" ht="15" customHeight="1">
      <c r="A3773" s="24"/>
    </row>
    <row r="3774" spans="1:1" s="23" customFormat="1" ht="15" customHeight="1">
      <c r="A3774" s="24"/>
    </row>
    <row r="3775" spans="1:1" s="23" customFormat="1" ht="15" customHeight="1">
      <c r="A3775" s="24"/>
    </row>
    <row r="3776" spans="1:1" s="23" customFormat="1" ht="15" customHeight="1">
      <c r="A3776" s="24"/>
    </row>
    <row r="3777" spans="1:1" s="23" customFormat="1" ht="15" customHeight="1">
      <c r="A3777" s="24"/>
    </row>
    <row r="3778" spans="1:1" s="23" customFormat="1" ht="15" customHeight="1">
      <c r="A3778" s="24"/>
    </row>
    <row r="3779" spans="1:1" s="23" customFormat="1" ht="15" customHeight="1">
      <c r="A3779" s="24"/>
    </row>
    <row r="3780" spans="1:1" s="23" customFormat="1" ht="15" customHeight="1">
      <c r="A3780" s="24"/>
    </row>
    <row r="3781" spans="1:1" s="23" customFormat="1" ht="15" customHeight="1">
      <c r="A3781" s="24"/>
    </row>
    <row r="3782" spans="1:1" s="23" customFormat="1" ht="15" customHeight="1">
      <c r="A3782" s="24"/>
    </row>
    <row r="3783" spans="1:1" s="23" customFormat="1" ht="15" customHeight="1">
      <c r="A3783" s="24"/>
    </row>
    <row r="3784" spans="1:1" s="23" customFormat="1" ht="15" customHeight="1">
      <c r="A3784" s="24"/>
    </row>
    <row r="3785" spans="1:1" s="23" customFormat="1" ht="15" customHeight="1">
      <c r="A3785" s="24"/>
    </row>
    <row r="3786" spans="1:1" s="23" customFormat="1" ht="15" customHeight="1">
      <c r="A3786" s="24"/>
    </row>
    <row r="3787" spans="1:1" s="23" customFormat="1" ht="15" customHeight="1">
      <c r="A3787" s="24"/>
    </row>
    <row r="3788" spans="1:1" s="23" customFormat="1" ht="15" customHeight="1">
      <c r="A3788" s="24"/>
    </row>
    <row r="3789" spans="1:1" s="23" customFormat="1" ht="15" customHeight="1">
      <c r="A3789" s="24"/>
    </row>
    <row r="3790" spans="1:1" s="23" customFormat="1" ht="15" customHeight="1">
      <c r="A3790" s="24"/>
    </row>
    <row r="3791" spans="1:1" s="23" customFormat="1" ht="15" customHeight="1">
      <c r="A3791" s="24"/>
    </row>
    <row r="3792" spans="1:1" s="23" customFormat="1" ht="15" customHeight="1">
      <c r="A3792" s="24"/>
    </row>
    <row r="3793" spans="1:1" s="23" customFormat="1" ht="15" customHeight="1">
      <c r="A3793" s="24"/>
    </row>
    <row r="3794" spans="1:1" s="23" customFormat="1" ht="15" customHeight="1">
      <c r="A3794" s="24"/>
    </row>
    <row r="3795" spans="1:1" s="23" customFormat="1" ht="15" customHeight="1">
      <c r="A3795" s="24"/>
    </row>
    <row r="3796" spans="1:1" s="23" customFormat="1" ht="15" customHeight="1">
      <c r="A3796" s="24"/>
    </row>
    <row r="3797" spans="1:1" s="23" customFormat="1" ht="15" customHeight="1">
      <c r="A3797" s="24"/>
    </row>
    <row r="3798" spans="1:1" s="23" customFormat="1" ht="15" customHeight="1">
      <c r="A3798" s="24"/>
    </row>
    <row r="3799" spans="1:1" s="23" customFormat="1" ht="15" customHeight="1">
      <c r="A3799" s="24"/>
    </row>
    <row r="3800" spans="1:1" s="23" customFormat="1" ht="15" customHeight="1">
      <c r="A3800" s="24"/>
    </row>
    <row r="3801" spans="1:1" s="23" customFormat="1" ht="15" customHeight="1">
      <c r="A3801" s="24"/>
    </row>
    <row r="3802" spans="1:1" s="23" customFormat="1" ht="15" customHeight="1">
      <c r="A3802" s="24"/>
    </row>
    <row r="3803" spans="1:1" s="23" customFormat="1" ht="15" customHeight="1">
      <c r="A3803" s="24"/>
    </row>
    <row r="3804" spans="1:1" s="23" customFormat="1" ht="15" customHeight="1">
      <c r="A3804" s="24"/>
    </row>
    <row r="3805" spans="1:1" s="23" customFormat="1" ht="15" customHeight="1">
      <c r="A3805" s="24"/>
    </row>
    <row r="3806" spans="1:1" s="23" customFormat="1" ht="15" customHeight="1">
      <c r="A3806" s="24"/>
    </row>
    <row r="3807" spans="1:1" s="23" customFormat="1" ht="15" customHeight="1">
      <c r="A3807" s="24"/>
    </row>
    <row r="3808" spans="1:1" s="23" customFormat="1" ht="15" customHeight="1">
      <c r="A3808" s="24"/>
    </row>
    <row r="3809" spans="1:1" s="23" customFormat="1" ht="15" customHeight="1">
      <c r="A3809" s="24"/>
    </row>
    <row r="3810" spans="1:1" s="23" customFormat="1" ht="15" customHeight="1">
      <c r="A3810" s="24"/>
    </row>
    <row r="3811" spans="1:1" s="23" customFormat="1" ht="15" customHeight="1">
      <c r="A3811" s="24"/>
    </row>
    <row r="3812" spans="1:1" s="23" customFormat="1" ht="15" customHeight="1">
      <c r="A3812" s="24"/>
    </row>
    <row r="3813" spans="1:1" s="23" customFormat="1" ht="15" customHeight="1">
      <c r="A3813" s="24"/>
    </row>
    <row r="3814" spans="1:1" s="23" customFormat="1" ht="15" customHeight="1">
      <c r="A3814" s="24"/>
    </row>
    <row r="3815" spans="1:1" s="23" customFormat="1" ht="15" customHeight="1">
      <c r="A3815" s="24"/>
    </row>
    <row r="3816" spans="1:1" s="23" customFormat="1" ht="15" customHeight="1">
      <c r="A3816" s="24"/>
    </row>
    <row r="3817" spans="1:1" s="23" customFormat="1" ht="15" customHeight="1">
      <c r="A3817" s="24"/>
    </row>
    <row r="3818" spans="1:1" s="23" customFormat="1" ht="15" customHeight="1">
      <c r="A3818" s="24"/>
    </row>
    <row r="3819" spans="1:1" s="23" customFormat="1" ht="15" customHeight="1">
      <c r="A3819" s="24"/>
    </row>
    <row r="3820" spans="1:1" s="23" customFormat="1" ht="15" customHeight="1">
      <c r="A3820" s="24"/>
    </row>
    <row r="3821" spans="1:1" s="23" customFormat="1" ht="15" customHeight="1">
      <c r="A3821" s="24"/>
    </row>
    <row r="3822" spans="1:1" s="23" customFormat="1" ht="15" customHeight="1">
      <c r="A3822" s="24"/>
    </row>
    <row r="3823" spans="1:1" s="23" customFormat="1" ht="15" customHeight="1">
      <c r="A3823" s="24"/>
    </row>
    <row r="3824" spans="1:1" s="23" customFormat="1" ht="15" customHeight="1">
      <c r="A3824" s="24"/>
    </row>
    <row r="3825" spans="1:1" s="23" customFormat="1" ht="15" customHeight="1">
      <c r="A3825" s="24"/>
    </row>
    <row r="3826" spans="1:1" s="23" customFormat="1" ht="15" customHeight="1">
      <c r="A3826" s="24"/>
    </row>
    <row r="3827" spans="1:1" s="23" customFormat="1" ht="15" customHeight="1">
      <c r="A3827" s="24"/>
    </row>
    <row r="3828" spans="1:1" s="23" customFormat="1" ht="15" customHeight="1">
      <c r="A3828" s="24"/>
    </row>
    <row r="3829" spans="1:1" s="23" customFormat="1" ht="15" customHeight="1">
      <c r="A3829" s="24"/>
    </row>
    <row r="3830" spans="1:1" s="23" customFormat="1" ht="15" customHeight="1">
      <c r="A3830" s="24"/>
    </row>
    <row r="3831" spans="1:1" s="23" customFormat="1" ht="15" customHeight="1">
      <c r="A3831" s="24"/>
    </row>
    <row r="3832" spans="1:1" s="23" customFormat="1" ht="15" customHeight="1">
      <c r="A3832" s="24"/>
    </row>
    <row r="3833" spans="1:1" s="23" customFormat="1" ht="15" customHeight="1">
      <c r="A3833" s="24"/>
    </row>
    <row r="3834" spans="1:1" s="23" customFormat="1" ht="15" customHeight="1">
      <c r="A3834" s="24"/>
    </row>
    <row r="3835" spans="1:1" s="23" customFormat="1" ht="15" customHeight="1">
      <c r="A3835" s="24"/>
    </row>
    <row r="3836" spans="1:1" s="23" customFormat="1" ht="15" customHeight="1">
      <c r="A3836" s="24"/>
    </row>
    <row r="3837" spans="1:1" s="23" customFormat="1" ht="15" customHeight="1">
      <c r="A3837" s="24"/>
    </row>
    <row r="3838" spans="1:1" s="23" customFormat="1" ht="15" customHeight="1">
      <c r="A3838" s="24"/>
    </row>
    <row r="3839" spans="1:1" s="23" customFormat="1" ht="15" customHeight="1">
      <c r="A3839" s="24"/>
    </row>
    <row r="3840" spans="1:1" s="23" customFormat="1" ht="15" customHeight="1">
      <c r="A3840" s="24"/>
    </row>
    <row r="3841" spans="1:1" s="23" customFormat="1" ht="15" customHeight="1">
      <c r="A3841" s="24"/>
    </row>
    <row r="3842" spans="1:1" s="23" customFormat="1" ht="15" customHeight="1">
      <c r="A3842" s="24"/>
    </row>
    <row r="3843" spans="1:1" s="23" customFormat="1" ht="15" customHeight="1">
      <c r="A3843" s="24"/>
    </row>
    <row r="3844" spans="1:1" s="23" customFormat="1" ht="15" customHeight="1">
      <c r="A3844" s="24"/>
    </row>
    <row r="3845" spans="1:1" s="23" customFormat="1" ht="15" customHeight="1">
      <c r="A3845" s="24"/>
    </row>
    <row r="3846" spans="1:1" s="23" customFormat="1" ht="15" customHeight="1">
      <c r="A3846" s="24"/>
    </row>
    <row r="3847" spans="1:1" s="23" customFormat="1" ht="15" customHeight="1">
      <c r="A3847" s="24"/>
    </row>
    <row r="3848" spans="1:1" s="23" customFormat="1" ht="15" customHeight="1">
      <c r="A3848" s="24"/>
    </row>
    <row r="3849" spans="1:1" s="23" customFormat="1" ht="15" customHeight="1">
      <c r="A3849" s="24"/>
    </row>
    <row r="3850" spans="1:1" s="23" customFormat="1" ht="15" customHeight="1">
      <c r="A3850" s="24"/>
    </row>
    <row r="3851" spans="1:1" s="23" customFormat="1" ht="15" customHeight="1">
      <c r="A3851" s="24"/>
    </row>
    <row r="3852" spans="1:1" s="23" customFormat="1" ht="15" customHeight="1">
      <c r="A3852" s="24"/>
    </row>
    <row r="3853" spans="1:1" s="23" customFormat="1" ht="15" customHeight="1">
      <c r="A3853" s="24"/>
    </row>
    <row r="3854" spans="1:1" s="23" customFormat="1" ht="15" customHeight="1">
      <c r="A3854" s="24"/>
    </row>
    <row r="3855" spans="1:1" s="23" customFormat="1" ht="15" customHeight="1">
      <c r="A3855" s="24"/>
    </row>
    <row r="3856" spans="1:1" s="23" customFormat="1" ht="15" customHeight="1">
      <c r="A3856" s="24"/>
    </row>
    <row r="3857" spans="1:1" s="23" customFormat="1" ht="15" customHeight="1">
      <c r="A3857" s="24"/>
    </row>
    <row r="3858" spans="1:1" s="23" customFormat="1" ht="15" customHeight="1">
      <c r="A3858" s="24"/>
    </row>
    <row r="3859" spans="1:1" s="23" customFormat="1" ht="15" customHeight="1">
      <c r="A3859" s="24"/>
    </row>
    <row r="3860" spans="1:1" s="23" customFormat="1" ht="15" customHeight="1">
      <c r="A3860" s="24"/>
    </row>
    <row r="3861" spans="1:1" s="23" customFormat="1" ht="15" customHeight="1">
      <c r="A3861" s="24"/>
    </row>
    <row r="3862" spans="1:1" s="23" customFormat="1" ht="15" customHeight="1">
      <c r="A3862" s="24"/>
    </row>
    <row r="3863" spans="1:1" s="23" customFormat="1" ht="15" customHeight="1">
      <c r="A3863" s="24"/>
    </row>
    <row r="3864" spans="1:1" s="23" customFormat="1" ht="15" customHeight="1">
      <c r="A3864" s="24"/>
    </row>
    <row r="3865" spans="1:1" s="23" customFormat="1" ht="15" customHeight="1">
      <c r="A3865" s="24"/>
    </row>
    <row r="3866" spans="1:1" s="23" customFormat="1" ht="15" customHeight="1">
      <c r="A3866" s="24"/>
    </row>
    <row r="3867" spans="1:1" s="23" customFormat="1" ht="15" customHeight="1">
      <c r="A3867" s="24"/>
    </row>
    <row r="3868" spans="1:1" s="23" customFormat="1" ht="15" customHeight="1">
      <c r="A3868" s="24"/>
    </row>
    <row r="3869" spans="1:1" s="23" customFormat="1" ht="15" customHeight="1">
      <c r="A3869" s="24"/>
    </row>
    <row r="3870" spans="1:1" s="23" customFormat="1" ht="15" customHeight="1">
      <c r="A3870" s="24"/>
    </row>
    <row r="3871" spans="1:1" s="23" customFormat="1" ht="15" customHeight="1">
      <c r="A3871" s="24"/>
    </row>
    <row r="3872" spans="1:1" s="23" customFormat="1" ht="15" customHeight="1">
      <c r="A3872" s="24"/>
    </row>
    <row r="3873" spans="1:1" s="23" customFormat="1" ht="15" customHeight="1">
      <c r="A3873" s="24"/>
    </row>
    <row r="3874" spans="1:1" s="23" customFormat="1" ht="15" customHeight="1">
      <c r="A3874" s="24"/>
    </row>
    <row r="3875" spans="1:1" s="23" customFormat="1" ht="15" customHeight="1">
      <c r="A3875" s="24"/>
    </row>
    <row r="3876" spans="1:1" s="23" customFormat="1" ht="15" customHeight="1">
      <c r="A3876" s="24"/>
    </row>
    <row r="3877" spans="1:1" s="23" customFormat="1" ht="15" customHeight="1">
      <c r="A3877" s="24"/>
    </row>
    <row r="3878" spans="1:1" s="23" customFormat="1" ht="15" customHeight="1">
      <c r="A3878" s="24"/>
    </row>
    <row r="3879" spans="1:1" s="23" customFormat="1" ht="15" customHeight="1">
      <c r="A3879" s="24"/>
    </row>
    <row r="3880" spans="1:1" s="23" customFormat="1" ht="15" customHeight="1">
      <c r="A3880" s="24"/>
    </row>
    <row r="3881" spans="1:1" s="23" customFormat="1" ht="15" customHeight="1">
      <c r="A3881" s="24"/>
    </row>
    <row r="3882" spans="1:1" s="23" customFormat="1" ht="15" customHeight="1">
      <c r="A3882" s="24"/>
    </row>
    <row r="3883" spans="1:1" s="23" customFormat="1" ht="15" customHeight="1">
      <c r="A3883" s="24"/>
    </row>
    <row r="3884" spans="1:1" s="23" customFormat="1" ht="15" customHeight="1">
      <c r="A3884" s="24"/>
    </row>
    <row r="3885" spans="1:1" s="23" customFormat="1" ht="15" customHeight="1">
      <c r="A3885" s="24"/>
    </row>
    <row r="3886" spans="1:1" s="23" customFormat="1" ht="15" customHeight="1">
      <c r="A3886" s="24"/>
    </row>
    <row r="3887" spans="1:1" s="23" customFormat="1" ht="15" customHeight="1">
      <c r="A3887" s="24"/>
    </row>
    <row r="3888" spans="1:1" s="23" customFormat="1" ht="15" customHeight="1">
      <c r="A3888" s="24"/>
    </row>
    <row r="3889" spans="1:1" s="23" customFormat="1" ht="15" customHeight="1">
      <c r="A3889" s="24"/>
    </row>
    <row r="3890" spans="1:1" s="23" customFormat="1" ht="15" customHeight="1">
      <c r="A3890" s="24"/>
    </row>
    <row r="3891" spans="1:1" s="23" customFormat="1" ht="15" customHeight="1">
      <c r="A3891" s="24"/>
    </row>
    <row r="3892" spans="1:1" s="23" customFormat="1" ht="15" customHeight="1">
      <c r="A3892" s="24"/>
    </row>
    <row r="3893" spans="1:1" s="23" customFormat="1" ht="15" customHeight="1">
      <c r="A3893" s="24"/>
    </row>
    <row r="3894" spans="1:1" s="23" customFormat="1" ht="15" customHeight="1">
      <c r="A3894" s="24"/>
    </row>
    <row r="3895" spans="1:1" s="23" customFormat="1" ht="15" customHeight="1">
      <c r="A3895" s="24"/>
    </row>
    <row r="3896" spans="1:1" s="23" customFormat="1" ht="15" customHeight="1">
      <c r="A3896" s="24"/>
    </row>
    <row r="3897" spans="1:1" s="23" customFormat="1" ht="15" customHeight="1">
      <c r="A3897" s="24"/>
    </row>
    <row r="3898" spans="1:1" s="23" customFormat="1" ht="15" customHeight="1">
      <c r="A3898" s="24"/>
    </row>
    <row r="3899" spans="1:1" s="23" customFormat="1" ht="15" customHeight="1">
      <c r="A3899" s="24"/>
    </row>
    <row r="3900" spans="1:1" s="23" customFormat="1" ht="15" customHeight="1">
      <c r="A3900" s="24"/>
    </row>
    <row r="3901" spans="1:1" s="23" customFormat="1" ht="15" customHeight="1">
      <c r="A3901" s="24"/>
    </row>
    <row r="3902" spans="1:1" s="23" customFormat="1" ht="15" customHeight="1">
      <c r="A3902" s="24"/>
    </row>
    <row r="3903" spans="1:1" s="23" customFormat="1" ht="15" customHeight="1">
      <c r="A3903" s="24"/>
    </row>
    <row r="3904" spans="1:1" s="23" customFormat="1" ht="15" customHeight="1">
      <c r="A3904" s="24"/>
    </row>
    <row r="3905" spans="1:1" s="23" customFormat="1" ht="15" customHeight="1">
      <c r="A3905" s="24"/>
    </row>
    <row r="3906" spans="1:1" s="23" customFormat="1" ht="15" customHeight="1">
      <c r="A3906" s="24"/>
    </row>
    <row r="3907" spans="1:1" s="23" customFormat="1" ht="15" customHeight="1">
      <c r="A3907" s="24"/>
    </row>
    <row r="3908" spans="1:1" s="23" customFormat="1" ht="15" customHeight="1">
      <c r="A3908" s="24"/>
    </row>
    <row r="3909" spans="1:1" s="23" customFormat="1" ht="15" customHeight="1">
      <c r="A3909" s="24"/>
    </row>
    <row r="3910" spans="1:1" s="23" customFormat="1" ht="15" customHeight="1">
      <c r="A3910" s="24"/>
    </row>
    <row r="3911" spans="1:1" s="23" customFormat="1" ht="15" customHeight="1">
      <c r="A3911" s="24"/>
    </row>
    <row r="3912" spans="1:1" s="23" customFormat="1" ht="15" customHeight="1">
      <c r="A3912" s="24"/>
    </row>
    <row r="3913" spans="1:1" s="23" customFormat="1" ht="15" customHeight="1">
      <c r="A3913" s="24"/>
    </row>
    <row r="3914" spans="1:1" s="23" customFormat="1" ht="15" customHeight="1">
      <c r="A3914" s="24"/>
    </row>
    <row r="3915" spans="1:1" s="23" customFormat="1" ht="15" customHeight="1">
      <c r="A3915" s="24"/>
    </row>
    <row r="3916" spans="1:1" s="23" customFormat="1" ht="15" customHeight="1">
      <c r="A3916" s="24"/>
    </row>
    <row r="3917" spans="1:1" s="23" customFormat="1" ht="15" customHeight="1">
      <c r="A3917" s="24"/>
    </row>
    <row r="3918" spans="1:1" s="23" customFormat="1" ht="15" customHeight="1">
      <c r="A3918" s="24"/>
    </row>
    <row r="3919" spans="1:1" s="23" customFormat="1" ht="15" customHeight="1">
      <c r="A3919" s="24"/>
    </row>
    <row r="3920" spans="1:1" s="23" customFormat="1" ht="15" customHeight="1">
      <c r="A3920" s="24"/>
    </row>
    <row r="3921" spans="1:1" s="23" customFormat="1" ht="15" customHeight="1">
      <c r="A3921" s="24"/>
    </row>
    <row r="3922" spans="1:1" s="23" customFormat="1" ht="15" customHeight="1">
      <c r="A3922" s="24"/>
    </row>
    <row r="3923" spans="1:1" s="23" customFormat="1" ht="15" customHeight="1">
      <c r="A3923" s="24"/>
    </row>
    <row r="3924" spans="1:1" s="23" customFormat="1" ht="15" customHeight="1">
      <c r="A3924" s="24"/>
    </row>
    <row r="3925" spans="1:1" s="23" customFormat="1" ht="15" customHeight="1">
      <c r="A3925" s="24"/>
    </row>
    <row r="3926" spans="1:1" s="23" customFormat="1" ht="15" customHeight="1">
      <c r="A3926" s="24"/>
    </row>
    <row r="3927" spans="1:1" s="23" customFormat="1" ht="15" customHeight="1">
      <c r="A3927" s="24"/>
    </row>
    <row r="3928" spans="1:1" s="23" customFormat="1" ht="15" customHeight="1">
      <c r="A3928" s="24"/>
    </row>
    <row r="3929" spans="1:1" s="23" customFormat="1" ht="15" customHeight="1">
      <c r="A3929" s="24"/>
    </row>
    <row r="3930" spans="1:1" s="23" customFormat="1" ht="15" customHeight="1">
      <c r="A3930" s="24"/>
    </row>
    <row r="3931" spans="1:1" s="23" customFormat="1" ht="15" customHeight="1">
      <c r="A3931" s="24"/>
    </row>
    <row r="3932" spans="1:1" s="23" customFormat="1" ht="15" customHeight="1">
      <c r="A3932" s="24"/>
    </row>
    <row r="3933" spans="1:1" s="23" customFormat="1" ht="15" customHeight="1">
      <c r="A3933" s="24"/>
    </row>
    <row r="3934" spans="1:1" s="23" customFormat="1" ht="15" customHeight="1">
      <c r="A3934" s="24"/>
    </row>
    <row r="3935" spans="1:1" s="23" customFormat="1" ht="15" customHeight="1">
      <c r="A3935" s="24"/>
    </row>
    <row r="3936" spans="1:1" s="23" customFormat="1" ht="15" customHeight="1">
      <c r="A3936" s="24"/>
    </row>
    <row r="3937" spans="1:1" s="23" customFormat="1" ht="15" customHeight="1">
      <c r="A3937" s="24"/>
    </row>
    <row r="3938" spans="1:1" s="23" customFormat="1" ht="15" customHeight="1">
      <c r="A3938" s="24"/>
    </row>
    <row r="3939" spans="1:1" s="23" customFormat="1" ht="15" customHeight="1">
      <c r="A3939" s="24"/>
    </row>
    <row r="3940" spans="1:1" s="23" customFormat="1" ht="15" customHeight="1">
      <c r="A3940" s="24"/>
    </row>
    <row r="3941" spans="1:1" s="23" customFormat="1" ht="15" customHeight="1">
      <c r="A3941" s="24"/>
    </row>
    <row r="3942" spans="1:1" s="23" customFormat="1" ht="15" customHeight="1">
      <c r="A3942" s="24"/>
    </row>
    <row r="3943" spans="1:1" s="23" customFormat="1" ht="15" customHeight="1">
      <c r="A3943" s="24"/>
    </row>
    <row r="3944" spans="1:1" s="23" customFormat="1" ht="15" customHeight="1">
      <c r="A3944" s="24"/>
    </row>
    <row r="3945" spans="1:1" s="23" customFormat="1" ht="15" customHeight="1">
      <c r="A3945" s="24"/>
    </row>
    <row r="3946" spans="1:1" s="23" customFormat="1" ht="15" customHeight="1">
      <c r="A3946" s="24"/>
    </row>
    <row r="3947" spans="1:1" s="23" customFormat="1" ht="15" customHeight="1">
      <c r="A3947" s="24"/>
    </row>
    <row r="3948" spans="1:1" s="23" customFormat="1" ht="15" customHeight="1">
      <c r="A3948" s="24"/>
    </row>
    <row r="3949" spans="1:1" s="23" customFormat="1" ht="15" customHeight="1">
      <c r="A3949" s="24"/>
    </row>
    <row r="3950" spans="1:1" s="23" customFormat="1" ht="15" customHeight="1">
      <c r="A3950" s="24"/>
    </row>
    <row r="3951" spans="1:1" s="23" customFormat="1" ht="15" customHeight="1">
      <c r="A3951" s="24"/>
    </row>
    <row r="3952" spans="1:1" s="23" customFormat="1" ht="15" customHeight="1">
      <c r="A3952" s="24"/>
    </row>
    <row r="3953" spans="1:1" s="23" customFormat="1" ht="15" customHeight="1">
      <c r="A3953" s="24"/>
    </row>
    <row r="3954" spans="1:1" s="23" customFormat="1" ht="15" customHeight="1">
      <c r="A3954" s="24"/>
    </row>
    <row r="3955" spans="1:1" s="23" customFormat="1" ht="15" customHeight="1">
      <c r="A3955" s="24"/>
    </row>
    <row r="3956" spans="1:1" s="23" customFormat="1" ht="15" customHeight="1">
      <c r="A3956" s="24"/>
    </row>
    <row r="3957" spans="1:1" s="23" customFormat="1" ht="15" customHeight="1">
      <c r="A3957" s="24"/>
    </row>
    <row r="3958" spans="1:1" s="23" customFormat="1" ht="15" customHeight="1">
      <c r="A3958" s="24"/>
    </row>
    <row r="3959" spans="1:1" s="23" customFormat="1" ht="15" customHeight="1">
      <c r="A3959" s="24"/>
    </row>
    <row r="3960" spans="1:1" s="23" customFormat="1" ht="15" customHeight="1">
      <c r="A3960" s="24"/>
    </row>
    <row r="3961" spans="1:1" s="23" customFormat="1" ht="15" customHeight="1">
      <c r="A3961" s="24"/>
    </row>
    <row r="3962" spans="1:1" s="23" customFormat="1" ht="15" customHeight="1">
      <c r="A3962" s="24"/>
    </row>
    <row r="3963" spans="1:1" s="23" customFormat="1" ht="15" customHeight="1">
      <c r="A3963" s="24"/>
    </row>
    <row r="3964" spans="1:1" s="23" customFormat="1" ht="15" customHeight="1">
      <c r="A3964" s="24"/>
    </row>
    <row r="3965" spans="1:1" s="23" customFormat="1" ht="15" customHeight="1">
      <c r="A3965" s="24"/>
    </row>
    <row r="3966" spans="1:1" s="23" customFormat="1" ht="15" customHeight="1">
      <c r="A3966" s="24"/>
    </row>
    <row r="3967" spans="1:1" s="23" customFormat="1" ht="15" customHeight="1">
      <c r="A3967" s="24"/>
    </row>
    <row r="3968" spans="1:1" s="23" customFormat="1" ht="15" customHeight="1">
      <c r="A3968" s="24"/>
    </row>
    <row r="3969" spans="1:1" s="23" customFormat="1" ht="15" customHeight="1">
      <c r="A3969" s="24"/>
    </row>
    <row r="3970" spans="1:1" s="23" customFormat="1" ht="15" customHeight="1">
      <c r="A3970" s="24"/>
    </row>
    <row r="3971" spans="1:1" s="23" customFormat="1" ht="15" customHeight="1">
      <c r="A3971" s="24"/>
    </row>
    <row r="3972" spans="1:1" s="23" customFormat="1" ht="15" customHeight="1">
      <c r="A3972" s="24"/>
    </row>
    <row r="3973" spans="1:1" s="23" customFormat="1" ht="15" customHeight="1">
      <c r="A3973" s="24"/>
    </row>
    <row r="3974" spans="1:1" s="23" customFormat="1" ht="15" customHeight="1">
      <c r="A3974" s="24"/>
    </row>
    <row r="3975" spans="1:1" s="23" customFormat="1" ht="15" customHeight="1">
      <c r="A3975" s="24"/>
    </row>
    <row r="3976" spans="1:1" s="23" customFormat="1" ht="15" customHeight="1">
      <c r="A3976" s="24"/>
    </row>
    <row r="3977" spans="1:1" s="23" customFormat="1" ht="15" customHeight="1">
      <c r="A3977" s="24"/>
    </row>
    <row r="3978" spans="1:1" s="23" customFormat="1" ht="15" customHeight="1">
      <c r="A3978" s="24"/>
    </row>
    <row r="3979" spans="1:1" s="23" customFormat="1" ht="15" customHeight="1">
      <c r="A3979" s="24"/>
    </row>
    <row r="3980" spans="1:1" s="23" customFormat="1" ht="15" customHeight="1">
      <c r="A3980" s="24"/>
    </row>
    <row r="3981" spans="1:1" s="23" customFormat="1" ht="15" customHeight="1">
      <c r="A3981" s="24"/>
    </row>
    <row r="3982" spans="1:1" s="23" customFormat="1" ht="15" customHeight="1">
      <c r="A3982" s="24"/>
    </row>
    <row r="3983" spans="1:1" s="23" customFormat="1" ht="15" customHeight="1">
      <c r="A3983" s="24"/>
    </row>
    <row r="3984" spans="1:1" s="23" customFormat="1" ht="15" customHeight="1">
      <c r="A3984" s="24"/>
    </row>
    <row r="3985" spans="1:1" s="23" customFormat="1" ht="15" customHeight="1">
      <c r="A3985" s="24"/>
    </row>
    <row r="3986" spans="1:1" s="23" customFormat="1" ht="15" customHeight="1">
      <c r="A3986" s="24"/>
    </row>
    <row r="3987" spans="1:1" s="23" customFormat="1" ht="15" customHeight="1">
      <c r="A3987" s="24"/>
    </row>
    <row r="3988" spans="1:1" s="23" customFormat="1" ht="15" customHeight="1">
      <c r="A3988" s="24"/>
    </row>
    <row r="3989" spans="1:1" s="23" customFormat="1" ht="15" customHeight="1">
      <c r="A3989" s="24"/>
    </row>
    <row r="3990" spans="1:1" s="23" customFormat="1" ht="15" customHeight="1">
      <c r="A3990" s="24"/>
    </row>
    <row r="3991" spans="1:1" s="23" customFormat="1" ht="15" customHeight="1">
      <c r="A3991" s="24"/>
    </row>
    <row r="3992" spans="1:1" s="23" customFormat="1" ht="15" customHeight="1">
      <c r="A3992" s="24"/>
    </row>
    <row r="3993" spans="1:1" s="23" customFormat="1" ht="15" customHeight="1">
      <c r="A3993" s="24"/>
    </row>
    <row r="3994" spans="1:1" s="23" customFormat="1" ht="15" customHeight="1">
      <c r="A3994" s="24"/>
    </row>
    <row r="3995" spans="1:1" s="23" customFormat="1" ht="15" customHeight="1">
      <c r="A3995" s="24"/>
    </row>
    <row r="3996" spans="1:1" s="23" customFormat="1" ht="15" customHeight="1">
      <c r="A3996" s="24"/>
    </row>
    <row r="3997" spans="1:1" s="23" customFormat="1" ht="15" customHeight="1">
      <c r="A3997" s="24"/>
    </row>
    <row r="3998" spans="1:1" s="23" customFormat="1" ht="15" customHeight="1">
      <c r="A3998" s="24"/>
    </row>
    <row r="3999" spans="1:1" s="23" customFormat="1" ht="15" customHeight="1">
      <c r="A3999" s="24"/>
    </row>
    <row r="4000" spans="1:1" s="23" customFormat="1" ht="15" customHeight="1">
      <c r="A4000" s="24"/>
    </row>
    <row r="4001" spans="1:1" s="23" customFormat="1" ht="15" customHeight="1">
      <c r="A4001" s="24"/>
    </row>
    <row r="4002" spans="1:1" s="23" customFormat="1" ht="15" customHeight="1">
      <c r="A4002" s="24"/>
    </row>
    <row r="4003" spans="1:1" s="23" customFormat="1" ht="15" customHeight="1">
      <c r="A4003" s="24"/>
    </row>
    <row r="4004" spans="1:1" s="23" customFormat="1" ht="15" customHeight="1">
      <c r="A4004" s="24"/>
    </row>
    <row r="4005" spans="1:1" s="23" customFormat="1" ht="15" customHeight="1">
      <c r="A4005" s="24"/>
    </row>
    <row r="4006" spans="1:1" s="23" customFormat="1" ht="15" customHeight="1">
      <c r="A4006" s="24"/>
    </row>
    <row r="4007" spans="1:1" s="23" customFormat="1" ht="15" customHeight="1">
      <c r="A4007" s="24"/>
    </row>
    <row r="4008" spans="1:1" s="23" customFormat="1" ht="15" customHeight="1">
      <c r="A4008" s="24"/>
    </row>
    <row r="4009" spans="1:1" s="23" customFormat="1" ht="15" customHeight="1">
      <c r="A4009" s="24"/>
    </row>
    <row r="4010" spans="1:1" s="23" customFormat="1" ht="15" customHeight="1">
      <c r="A4010" s="24"/>
    </row>
    <row r="4011" spans="1:1" s="23" customFormat="1" ht="15" customHeight="1">
      <c r="A4011" s="24"/>
    </row>
    <row r="4012" spans="1:1" s="23" customFormat="1" ht="15" customHeight="1">
      <c r="A4012" s="24"/>
    </row>
    <row r="4013" spans="1:1" s="23" customFormat="1" ht="15" customHeight="1">
      <c r="A4013" s="24"/>
    </row>
    <row r="4014" spans="1:1" s="23" customFormat="1" ht="15" customHeight="1">
      <c r="A4014" s="24"/>
    </row>
    <row r="4015" spans="1:1" s="23" customFormat="1" ht="15" customHeight="1">
      <c r="A4015" s="24"/>
    </row>
    <row r="4016" spans="1:1" s="23" customFormat="1" ht="15" customHeight="1">
      <c r="A4016" s="24"/>
    </row>
    <row r="4017" spans="1:1" s="23" customFormat="1" ht="15" customHeight="1">
      <c r="A4017" s="24"/>
    </row>
    <row r="4018" spans="1:1" s="23" customFormat="1" ht="15" customHeight="1">
      <c r="A4018" s="24"/>
    </row>
    <row r="4019" spans="1:1" s="23" customFormat="1" ht="15" customHeight="1">
      <c r="A4019" s="24"/>
    </row>
    <row r="4020" spans="1:1" s="23" customFormat="1" ht="15" customHeight="1">
      <c r="A4020" s="24"/>
    </row>
    <row r="4021" spans="1:1" s="23" customFormat="1" ht="15" customHeight="1">
      <c r="A4021" s="24"/>
    </row>
    <row r="4022" spans="1:1" s="23" customFormat="1" ht="15" customHeight="1">
      <c r="A4022" s="24"/>
    </row>
    <row r="4023" spans="1:1" s="23" customFormat="1" ht="15" customHeight="1">
      <c r="A4023" s="24"/>
    </row>
    <row r="4024" spans="1:1" s="23" customFormat="1" ht="15" customHeight="1">
      <c r="A4024" s="24"/>
    </row>
    <row r="4025" spans="1:1" s="23" customFormat="1" ht="15" customHeight="1">
      <c r="A4025" s="24"/>
    </row>
    <row r="4026" spans="1:1" s="23" customFormat="1" ht="15" customHeight="1">
      <c r="A4026" s="24"/>
    </row>
    <row r="4027" spans="1:1" s="23" customFormat="1" ht="15" customHeight="1">
      <c r="A4027" s="24"/>
    </row>
    <row r="4028" spans="1:1" s="23" customFormat="1" ht="15" customHeight="1">
      <c r="A4028" s="24"/>
    </row>
    <row r="4029" spans="1:1" s="23" customFormat="1" ht="15" customHeight="1">
      <c r="A4029" s="24"/>
    </row>
    <row r="4030" spans="1:1" s="23" customFormat="1" ht="15" customHeight="1">
      <c r="A4030" s="24"/>
    </row>
    <row r="4031" spans="1:1" s="23" customFormat="1" ht="15" customHeight="1">
      <c r="A4031" s="24"/>
    </row>
    <row r="4032" spans="1:1" s="23" customFormat="1" ht="15" customHeight="1">
      <c r="A4032" s="24"/>
    </row>
    <row r="4033" spans="1:1" s="23" customFormat="1" ht="15" customHeight="1">
      <c r="A4033" s="24"/>
    </row>
    <row r="4034" spans="1:1" s="23" customFormat="1" ht="15" customHeight="1">
      <c r="A4034" s="24"/>
    </row>
    <row r="4035" spans="1:1" s="23" customFormat="1" ht="15" customHeight="1">
      <c r="A4035" s="24"/>
    </row>
    <row r="4036" spans="1:1" s="23" customFormat="1" ht="15" customHeight="1">
      <c r="A4036" s="24"/>
    </row>
    <row r="4037" spans="1:1" s="23" customFormat="1" ht="15" customHeight="1">
      <c r="A4037" s="24"/>
    </row>
    <row r="4038" spans="1:1" s="23" customFormat="1" ht="15" customHeight="1">
      <c r="A4038" s="24"/>
    </row>
    <row r="4039" spans="1:1" s="23" customFormat="1" ht="15" customHeight="1">
      <c r="A4039" s="24"/>
    </row>
    <row r="4040" spans="1:1" s="23" customFormat="1" ht="15" customHeight="1">
      <c r="A4040" s="24"/>
    </row>
    <row r="4041" spans="1:1" s="23" customFormat="1" ht="15" customHeight="1">
      <c r="A4041" s="24"/>
    </row>
    <row r="4042" spans="1:1" s="23" customFormat="1" ht="15" customHeight="1">
      <c r="A4042" s="24"/>
    </row>
    <row r="4043" spans="1:1" s="23" customFormat="1" ht="15" customHeight="1">
      <c r="A4043" s="24"/>
    </row>
    <row r="4044" spans="1:1" s="23" customFormat="1" ht="15" customHeight="1">
      <c r="A4044" s="24"/>
    </row>
    <row r="4045" spans="1:1" s="23" customFormat="1" ht="15" customHeight="1">
      <c r="A4045" s="24"/>
    </row>
    <row r="4046" spans="1:1" s="23" customFormat="1" ht="15" customHeight="1">
      <c r="A4046" s="24"/>
    </row>
    <row r="4047" spans="1:1" s="23" customFormat="1" ht="15" customHeight="1">
      <c r="A4047" s="24"/>
    </row>
    <row r="4048" spans="1:1" s="23" customFormat="1" ht="15" customHeight="1">
      <c r="A4048" s="24"/>
    </row>
    <row r="4049" spans="1:1" s="23" customFormat="1" ht="15" customHeight="1">
      <c r="A4049" s="24"/>
    </row>
    <row r="4050" spans="1:1" s="23" customFormat="1" ht="15" customHeight="1">
      <c r="A4050" s="24"/>
    </row>
    <row r="4051" spans="1:1" s="23" customFormat="1" ht="15" customHeight="1">
      <c r="A4051" s="24"/>
    </row>
    <row r="4052" spans="1:1" s="23" customFormat="1" ht="15" customHeight="1">
      <c r="A4052" s="24"/>
    </row>
    <row r="4053" spans="1:1" s="23" customFormat="1" ht="15" customHeight="1">
      <c r="A4053" s="24"/>
    </row>
    <row r="4054" spans="1:1" s="23" customFormat="1" ht="15" customHeight="1">
      <c r="A4054" s="24"/>
    </row>
    <row r="4055" spans="1:1" s="23" customFormat="1" ht="15" customHeight="1">
      <c r="A4055" s="24"/>
    </row>
    <row r="4056" spans="1:1" s="23" customFormat="1" ht="15" customHeight="1">
      <c r="A4056" s="24"/>
    </row>
    <row r="4057" spans="1:1" s="23" customFormat="1" ht="15" customHeight="1">
      <c r="A4057" s="24"/>
    </row>
    <row r="4058" spans="1:1" s="23" customFormat="1" ht="15" customHeight="1">
      <c r="A4058" s="24"/>
    </row>
    <row r="4059" spans="1:1" s="23" customFormat="1" ht="15" customHeight="1">
      <c r="A4059" s="24"/>
    </row>
    <row r="4060" spans="1:1" s="23" customFormat="1" ht="15" customHeight="1">
      <c r="A4060" s="24"/>
    </row>
    <row r="4061" spans="1:1" s="23" customFormat="1" ht="15" customHeight="1">
      <c r="A4061" s="24"/>
    </row>
    <row r="4062" spans="1:1" s="23" customFormat="1" ht="15" customHeight="1">
      <c r="A4062" s="24"/>
    </row>
    <row r="4063" spans="1:1" s="23" customFormat="1" ht="15" customHeight="1">
      <c r="A4063" s="24"/>
    </row>
    <row r="4064" spans="1:1" s="23" customFormat="1" ht="15" customHeight="1">
      <c r="A4064" s="24"/>
    </row>
    <row r="4065" spans="1:1" s="23" customFormat="1" ht="15" customHeight="1">
      <c r="A4065" s="24"/>
    </row>
    <row r="4066" spans="1:1" s="23" customFormat="1" ht="15" customHeight="1">
      <c r="A4066" s="24"/>
    </row>
    <row r="4067" spans="1:1" s="23" customFormat="1" ht="15" customHeight="1">
      <c r="A4067" s="24"/>
    </row>
    <row r="4068" spans="1:1" s="23" customFormat="1" ht="15" customHeight="1">
      <c r="A4068" s="24"/>
    </row>
    <row r="4069" spans="1:1" s="23" customFormat="1" ht="15" customHeight="1">
      <c r="A4069" s="24"/>
    </row>
    <row r="4070" spans="1:1" s="23" customFormat="1" ht="15" customHeight="1">
      <c r="A4070" s="24"/>
    </row>
    <row r="4071" spans="1:1" s="23" customFormat="1" ht="15" customHeight="1">
      <c r="A4071" s="24"/>
    </row>
    <row r="4072" spans="1:1" s="23" customFormat="1" ht="15" customHeight="1">
      <c r="A4072" s="24"/>
    </row>
    <row r="4073" spans="1:1" s="23" customFormat="1" ht="15" customHeight="1">
      <c r="A4073" s="24"/>
    </row>
    <row r="4074" spans="1:1" s="23" customFormat="1" ht="15" customHeight="1">
      <c r="A4074" s="24"/>
    </row>
    <row r="4075" spans="1:1" s="23" customFormat="1" ht="15" customHeight="1">
      <c r="A4075" s="24"/>
    </row>
    <row r="4076" spans="1:1" s="23" customFormat="1" ht="15" customHeight="1">
      <c r="A4076" s="24"/>
    </row>
    <row r="4077" spans="1:1" s="23" customFormat="1" ht="15" customHeight="1">
      <c r="A4077" s="24"/>
    </row>
    <row r="4078" spans="1:1" s="23" customFormat="1" ht="15" customHeight="1">
      <c r="A4078" s="24"/>
    </row>
    <row r="4079" spans="1:1" s="23" customFormat="1" ht="15" customHeight="1">
      <c r="A4079" s="24"/>
    </row>
    <row r="4080" spans="1:1" s="23" customFormat="1" ht="15" customHeight="1">
      <c r="A4080" s="24"/>
    </row>
    <row r="4081" spans="1:1" s="23" customFormat="1" ht="15" customHeight="1">
      <c r="A4081" s="24"/>
    </row>
    <row r="4082" spans="1:1" s="23" customFormat="1" ht="15" customHeight="1">
      <c r="A4082" s="24"/>
    </row>
    <row r="4083" spans="1:1" s="23" customFormat="1" ht="15" customHeight="1">
      <c r="A4083" s="24"/>
    </row>
    <row r="4084" spans="1:1" s="23" customFormat="1" ht="15" customHeight="1">
      <c r="A4084" s="24"/>
    </row>
    <row r="4085" spans="1:1" s="23" customFormat="1" ht="15" customHeight="1">
      <c r="A4085" s="24"/>
    </row>
    <row r="4086" spans="1:1" s="23" customFormat="1" ht="15" customHeight="1">
      <c r="A4086" s="24"/>
    </row>
    <row r="4087" spans="1:1" s="23" customFormat="1" ht="15" customHeight="1">
      <c r="A4087" s="24"/>
    </row>
    <row r="4088" spans="1:1" s="23" customFormat="1" ht="15" customHeight="1">
      <c r="A4088" s="24"/>
    </row>
    <row r="4089" spans="1:1" s="23" customFormat="1" ht="15" customHeight="1">
      <c r="A4089" s="24"/>
    </row>
    <row r="4090" spans="1:1" s="23" customFormat="1" ht="15" customHeight="1">
      <c r="A4090" s="24"/>
    </row>
    <row r="4091" spans="1:1" s="23" customFormat="1" ht="15" customHeight="1">
      <c r="A4091" s="24"/>
    </row>
    <row r="4092" spans="1:1" s="23" customFormat="1" ht="15" customHeight="1">
      <c r="A4092" s="24"/>
    </row>
    <row r="4093" spans="1:1" s="23" customFormat="1" ht="15" customHeight="1">
      <c r="A4093" s="24"/>
    </row>
    <row r="4094" spans="1:1" s="23" customFormat="1" ht="15" customHeight="1">
      <c r="A4094" s="24"/>
    </row>
    <row r="4095" spans="1:1" s="23" customFormat="1" ht="15" customHeight="1">
      <c r="A4095" s="24"/>
    </row>
    <row r="4096" spans="1:1" s="23" customFormat="1" ht="15" customHeight="1">
      <c r="A4096" s="24"/>
    </row>
    <row r="4097" spans="1:1" s="23" customFormat="1" ht="15" customHeight="1">
      <c r="A4097" s="24"/>
    </row>
    <row r="4098" spans="1:1" s="23" customFormat="1" ht="15" customHeight="1">
      <c r="A4098" s="24"/>
    </row>
    <row r="4099" spans="1:1" s="23" customFormat="1" ht="15" customHeight="1">
      <c r="A4099" s="24"/>
    </row>
    <row r="4100" spans="1:1" s="23" customFormat="1" ht="15" customHeight="1">
      <c r="A4100" s="24"/>
    </row>
    <row r="4101" spans="1:1" s="23" customFormat="1" ht="15" customHeight="1">
      <c r="A4101" s="24"/>
    </row>
    <row r="4102" spans="1:1" s="23" customFormat="1" ht="15" customHeight="1">
      <c r="A4102" s="24"/>
    </row>
    <row r="4103" spans="1:1" s="23" customFormat="1" ht="15" customHeight="1">
      <c r="A4103" s="24"/>
    </row>
    <row r="4104" spans="1:1" s="23" customFormat="1" ht="15" customHeight="1">
      <c r="A4104" s="24"/>
    </row>
    <row r="4105" spans="1:1" s="23" customFormat="1" ht="15" customHeight="1">
      <c r="A4105" s="24"/>
    </row>
    <row r="4106" spans="1:1" s="23" customFormat="1" ht="15" customHeight="1">
      <c r="A4106" s="24"/>
    </row>
    <row r="4107" spans="1:1" s="23" customFormat="1" ht="15" customHeight="1">
      <c r="A4107" s="24"/>
    </row>
    <row r="4108" spans="1:1" s="23" customFormat="1" ht="15" customHeight="1">
      <c r="A4108" s="24"/>
    </row>
    <row r="4109" spans="1:1" s="23" customFormat="1" ht="15" customHeight="1">
      <c r="A4109" s="24"/>
    </row>
    <row r="4110" spans="1:1" s="23" customFormat="1" ht="15" customHeight="1">
      <c r="A4110" s="24"/>
    </row>
    <row r="4111" spans="1:1" s="23" customFormat="1" ht="15" customHeight="1">
      <c r="A4111" s="24"/>
    </row>
    <row r="4112" spans="1:1" s="23" customFormat="1" ht="15" customHeight="1">
      <c r="A4112" s="24"/>
    </row>
    <row r="4113" spans="1:1" s="23" customFormat="1" ht="15" customHeight="1">
      <c r="A4113" s="24"/>
    </row>
    <row r="4114" spans="1:1" s="23" customFormat="1" ht="15" customHeight="1">
      <c r="A4114" s="24"/>
    </row>
    <row r="4115" spans="1:1" s="23" customFormat="1" ht="15" customHeight="1">
      <c r="A4115" s="24"/>
    </row>
    <row r="4116" spans="1:1" s="23" customFormat="1" ht="15" customHeight="1">
      <c r="A4116" s="24"/>
    </row>
    <row r="4117" spans="1:1" s="23" customFormat="1" ht="15" customHeight="1">
      <c r="A4117" s="24"/>
    </row>
    <row r="4118" spans="1:1" s="23" customFormat="1" ht="15" customHeight="1">
      <c r="A4118" s="24"/>
    </row>
    <row r="4119" spans="1:1" s="23" customFormat="1" ht="15" customHeight="1">
      <c r="A4119" s="24"/>
    </row>
    <row r="4120" spans="1:1" s="23" customFormat="1" ht="15" customHeight="1">
      <c r="A4120" s="24"/>
    </row>
    <row r="4121" spans="1:1" s="23" customFormat="1" ht="15" customHeight="1">
      <c r="A4121" s="24"/>
    </row>
    <row r="4122" spans="1:1" s="23" customFormat="1" ht="15" customHeight="1">
      <c r="A4122" s="24"/>
    </row>
    <row r="4123" spans="1:1" s="23" customFormat="1" ht="15" customHeight="1">
      <c r="A4123" s="24"/>
    </row>
    <row r="4124" spans="1:1" s="23" customFormat="1" ht="15" customHeight="1">
      <c r="A4124" s="24"/>
    </row>
    <row r="4125" spans="1:1" s="23" customFormat="1" ht="15" customHeight="1">
      <c r="A4125" s="24"/>
    </row>
    <row r="4126" spans="1:1" s="23" customFormat="1" ht="15" customHeight="1">
      <c r="A4126" s="24"/>
    </row>
    <row r="4127" spans="1:1" s="23" customFormat="1" ht="15" customHeight="1">
      <c r="A4127" s="24"/>
    </row>
    <row r="4128" spans="1:1" s="23" customFormat="1" ht="15" customHeight="1">
      <c r="A4128" s="24"/>
    </row>
    <row r="4129" spans="1:1" s="23" customFormat="1" ht="15" customHeight="1">
      <c r="A4129" s="24"/>
    </row>
    <row r="4130" spans="1:1" s="23" customFormat="1" ht="15" customHeight="1">
      <c r="A4130" s="24"/>
    </row>
    <row r="4131" spans="1:1" s="23" customFormat="1" ht="15" customHeight="1">
      <c r="A4131" s="24"/>
    </row>
    <row r="4132" spans="1:1" s="23" customFormat="1" ht="15" customHeight="1">
      <c r="A4132" s="24"/>
    </row>
    <row r="4133" spans="1:1" s="23" customFormat="1" ht="15" customHeight="1">
      <c r="A4133" s="24"/>
    </row>
    <row r="4134" spans="1:1" s="23" customFormat="1" ht="15" customHeight="1">
      <c r="A4134" s="24"/>
    </row>
    <row r="4135" spans="1:1" s="23" customFormat="1" ht="15" customHeight="1">
      <c r="A4135" s="24"/>
    </row>
    <row r="4136" spans="1:1" s="23" customFormat="1" ht="15" customHeight="1">
      <c r="A4136" s="24"/>
    </row>
    <row r="4137" spans="1:1" s="23" customFormat="1" ht="15" customHeight="1">
      <c r="A4137" s="24"/>
    </row>
    <row r="4138" spans="1:1" s="23" customFormat="1" ht="15" customHeight="1">
      <c r="A4138" s="24"/>
    </row>
    <row r="4139" spans="1:1" s="23" customFormat="1" ht="15" customHeight="1">
      <c r="A4139" s="24"/>
    </row>
    <row r="4140" spans="1:1" s="23" customFormat="1" ht="15" customHeight="1">
      <c r="A4140" s="24"/>
    </row>
    <row r="4141" spans="1:1" s="23" customFormat="1" ht="15" customHeight="1">
      <c r="A4141" s="24"/>
    </row>
    <row r="4142" spans="1:1" s="23" customFormat="1" ht="15" customHeight="1">
      <c r="A4142" s="24"/>
    </row>
    <row r="4143" spans="1:1" s="23" customFormat="1" ht="15" customHeight="1">
      <c r="A4143" s="24"/>
    </row>
    <row r="4144" spans="1:1" s="23" customFormat="1" ht="15" customHeight="1">
      <c r="A4144" s="24"/>
    </row>
    <row r="4145" spans="1:1" s="23" customFormat="1" ht="15" customHeight="1">
      <c r="A4145" s="24"/>
    </row>
    <row r="4146" spans="1:1" s="23" customFormat="1" ht="15" customHeight="1">
      <c r="A4146" s="24"/>
    </row>
    <row r="4147" spans="1:1" s="23" customFormat="1" ht="15" customHeight="1">
      <c r="A4147" s="24"/>
    </row>
    <row r="4148" spans="1:1" s="23" customFormat="1" ht="15" customHeight="1">
      <c r="A4148" s="24"/>
    </row>
    <row r="4149" spans="1:1" s="23" customFormat="1" ht="15" customHeight="1">
      <c r="A4149" s="24"/>
    </row>
    <row r="4150" spans="1:1" s="23" customFormat="1" ht="15" customHeight="1">
      <c r="A4150" s="24"/>
    </row>
    <row r="4151" spans="1:1" s="23" customFormat="1" ht="15" customHeight="1">
      <c r="A4151" s="24"/>
    </row>
    <row r="4152" spans="1:1" s="23" customFormat="1" ht="15" customHeight="1">
      <c r="A4152" s="24"/>
    </row>
    <row r="4153" spans="1:1" s="23" customFormat="1" ht="15" customHeight="1">
      <c r="A4153" s="24"/>
    </row>
    <row r="4154" spans="1:1" s="23" customFormat="1" ht="15" customHeight="1">
      <c r="A4154" s="24"/>
    </row>
    <row r="4155" spans="1:1" s="23" customFormat="1" ht="15" customHeight="1">
      <c r="A4155" s="24"/>
    </row>
    <row r="4156" spans="1:1" s="23" customFormat="1" ht="15" customHeight="1">
      <c r="A4156" s="24"/>
    </row>
    <row r="4157" spans="1:1" s="23" customFormat="1" ht="15" customHeight="1">
      <c r="A4157" s="24"/>
    </row>
    <row r="4158" spans="1:1" s="23" customFormat="1" ht="15" customHeight="1">
      <c r="A4158" s="24"/>
    </row>
    <row r="4159" spans="1:1" s="23" customFormat="1" ht="15" customHeight="1">
      <c r="A4159" s="24"/>
    </row>
    <row r="4160" spans="1:1" s="23" customFormat="1" ht="15" customHeight="1">
      <c r="A4160" s="24"/>
    </row>
    <row r="4161" spans="1:1" s="23" customFormat="1" ht="15" customHeight="1">
      <c r="A4161" s="24"/>
    </row>
    <row r="4162" spans="1:1" s="23" customFormat="1" ht="15" customHeight="1">
      <c r="A4162" s="24"/>
    </row>
    <row r="4163" spans="1:1" s="23" customFormat="1" ht="15" customHeight="1">
      <c r="A4163" s="24"/>
    </row>
    <row r="4164" spans="1:1" s="23" customFormat="1" ht="15" customHeight="1">
      <c r="A4164" s="24"/>
    </row>
    <row r="4165" spans="1:1" s="23" customFormat="1" ht="15" customHeight="1">
      <c r="A4165" s="24"/>
    </row>
    <row r="4166" spans="1:1" s="23" customFormat="1" ht="15" customHeight="1">
      <c r="A4166" s="24"/>
    </row>
    <row r="4167" spans="1:1" s="23" customFormat="1" ht="15" customHeight="1">
      <c r="A4167" s="24"/>
    </row>
    <row r="4168" spans="1:1" s="23" customFormat="1" ht="15" customHeight="1">
      <c r="A4168" s="24"/>
    </row>
    <row r="4169" spans="1:1" s="23" customFormat="1" ht="15" customHeight="1">
      <c r="A4169" s="24"/>
    </row>
    <row r="4170" spans="1:1" s="23" customFormat="1" ht="15" customHeight="1">
      <c r="A4170" s="24"/>
    </row>
    <row r="4171" spans="1:1" s="23" customFormat="1" ht="15" customHeight="1">
      <c r="A4171" s="24"/>
    </row>
    <row r="4172" spans="1:1" s="23" customFormat="1" ht="15" customHeight="1">
      <c r="A4172" s="24"/>
    </row>
    <row r="4173" spans="1:1" s="23" customFormat="1" ht="15" customHeight="1">
      <c r="A4173" s="24"/>
    </row>
    <row r="4174" spans="1:1" s="23" customFormat="1" ht="15" customHeight="1">
      <c r="A4174" s="24"/>
    </row>
    <row r="4175" spans="1:1" s="23" customFormat="1" ht="15" customHeight="1">
      <c r="A4175" s="24"/>
    </row>
    <row r="4176" spans="1:1" s="23" customFormat="1" ht="15" customHeight="1">
      <c r="A4176" s="24"/>
    </row>
    <row r="4177" spans="1:1" s="23" customFormat="1" ht="15" customHeight="1">
      <c r="A4177" s="24"/>
    </row>
    <row r="4178" spans="1:1" s="23" customFormat="1" ht="15" customHeight="1">
      <c r="A4178" s="24"/>
    </row>
    <row r="4179" spans="1:1" s="23" customFormat="1" ht="15" customHeight="1">
      <c r="A4179" s="24"/>
    </row>
    <row r="4180" spans="1:1" s="23" customFormat="1" ht="15" customHeight="1">
      <c r="A4180" s="24"/>
    </row>
    <row r="4181" spans="1:1" s="23" customFormat="1" ht="15" customHeight="1">
      <c r="A4181" s="24"/>
    </row>
    <row r="4182" spans="1:1" s="23" customFormat="1" ht="15" customHeight="1">
      <c r="A4182" s="24"/>
    </row>
    <row r="4183" spans="1:1" s="23" customFormat="1" ht="15" customHeight="1">
      <c r="A4183" s="24"/>
    </row>
    <row r="4184" spans="1:1" s="23" customFormat="1" ht="15" customHeight="1">
      <c r="A4184" s="24"/>
    </row>
    <row r="4185" spans="1:1" s="23" customFormat="1" ht="15" customHeight="1">
      <c r="A4185" s="24"/>
    </row>
    <row r="4186" spans="1:1" s="23" customFormat="1" ht="15" customHeight="1">
      <c r="A4186" s="24"/>
    </row>
    <row r="4187" spans="1:1" s="23" customFormat="1" ht="15" customHeight="1">
      <c r="A4187" s="24"/>
    </row>
    <row r="4188" spans="1:1" s="23" customFormat="1" ht="15" customHeight="1">
      <c r="A4188" s="24"/>
    </row>
    <row r="4189" spans="1:1" s="23" customFormat="1" ht="15" customHeight="1">
      <c r="A4189" s="24"/>
    </row>
    <row r="4190" spans="1:1" s="23" customFormat="1" ht="15" customHeight="1">
      <c r="A4190" s="24"/>
    </row>
    <row r="4191" spans="1:1" s="23" customFormat="1" ht="15" customHeight="1">
      <c r="A4191" s="24"/>
    </row>
    <row r="4192" spans="1:1" s="23" customFormat="1" ht="15" customHeight="1">
      <c r="A4192" s="24"/>
    </row>
    <row r="4193" spans="1:1" s="23" customFormat="1" ht="15" customHeight="1">
      <c r="A4193" s="24"/>
    </row>
    <row r="4194" spans="1:1" s="23" customFormat="1" ht="15" customHeight="1">
      <c r="A4194" s="24"/>
    </row>
    <row r="4195" spans="1:1" s="23" customFormat="1" ht="15" customHeight="1">
      <c r="A4195" s="24"/>
    </row>
    <row r="4196" spans="1:1" s="23" customFormat="1" ht="15" customHeight="1">
      <c r="A4196" s="24"/>
    </row>
    <row r="4197" spans="1:1" s="23" customFormat="1" ht="15" customHeight="1">
      <c r="A4197" s="24"/>
    </row>
    <row r="4198" spans="1:1" s="23" customFormat="1" ht="15" customHeight="1">
      <c r="A4198" s="24"/>
    </row>
    <row r="4199" spans="1:1" s="23" customFormat="1" ht="15" customHeight="1">
      <c r="A4199" s="24"/>
    </row>
    <row r="4200" spans="1:1" s="23" customFormat="1" ht="15" customHeight="1">
      <c r="A4200" s="24"/>
    </row>
    <row r="4201" spans="1:1" s="23" customFormat="1" ht="15" customHeight="1">
      <c r="A4201" s="24"/>
    </row>
    <row r="4202" spans="1:1" s="23" customFormat="1" ht="15" customHeight="1">
      <c r="A4202" s="24"/>
    </row>
    <row r="4203" spans="1:1" s="23" customFormat="1" ht="15" customHeight="1">
      <c r="A4203" s="24"/>
    </row>
    <row r="4204" spans="1:1" s="23" customFormat="1" ht="15" customHeight="1">
      <c r="A4204" s="24"/>
    </row>
    <row r="4205" spans="1:1" s="23" customFormat="1" ht="15" customHeight="1">
      <c r="A4205" s="24"/>
    </row>
    <row r="4206" spans="1:1" s="23" customFormat="1" ht="15" customHeight="1">
      <c r="A4206" s="24"/>
    </row>
    <row r="4207" spans="1:1" s="23" customFormat="1" ht="15" customHeight="1">
      <c r="A4207" s="24"/>
    </row>
    <row r="4208" spans="1:1" s="23" customFormat="1" ht="15" customHeight="1">
      <c r="A4208" s="24"/>
    </row>
    <row r="4209" spans="1:1" s="23" customFormat="1" ht="15" customHeight="1">
      <c r="A4209" s="24"/>
    </row>
    <row r="4210" spans="1:1" s="23" customFormat="1" ht="15" customHeight="1">
      <c r="A4210" s="24"/>
    </row>
    <row r="4211" spans="1:1" s="23" customFormat="1" ht="15" customHeight="1">
      <c r="A4211" s="24"/>
    </row>
    <row r="4212" spans="1:1" s="23" customFormat="1" ht="15" customHeight="1">
      <c r="A4212" s="24"/>
    </row>
    <row r="4213" spans="1:1" s="23" customFormat="1" ht="15" customHeight="1">
      <c r="A4213" s="24"/>
    </row>
    <row r="4214" spans="1:1" s="23" customFormat="1" ht="15" customHeight="1">
      <c r="A4214" s="24"/>
    </row>
    <row r="4215" spans="1:1" s="23" customFormat="1" ht="15" customHeight="1">
      <c r="A4215" s="24"/>
    </row>
    <row r="4216" spans="1:1" s="23" customFormat="1" ht="15" customHeight="1">
      <c r="A4216" s="24"/>
    </row>
    <row r="4217" spans="1:1" s="23" customFormat="1" ht="15" customHeight="1">
      <c r="A4217" s="24"/>
    </row>
    <row r="4218" spans="1:1" s="23" customFormat="1" ht="15" customHeight="1">
      <c r="A4218" s="24"/>
    </row>
    <row r="4219" spans="1:1" s="23" customFormat="1" ht="15" customHeight="1">
      <c r="A4219" s="24"/>
    </row>
    <row r="4220" spans="1:1" s="23" customFormat="1" ht="15" customHeight="1">
      <c r="A4220" s="24"/>
    </row>
    <row r="4221" spans="1:1" s="23" customFormat="1" ht="15" customHeight="1">
      <c r="A4221" s="24"/>
    </row>
    <row r="4222" spans="1:1" s="23" customFormat="1" ht="15" customHeight="1">
      <c r="A4222" s="24"/>
    </row>
    <row r="4223" spans="1:1" s="23" customFormat="1" ht="15" customHeight="1">
      <c r="A4223" s="24"/>
    </row>
    <row r="4224" spans="1:1" s="23" customFormat="1" ht="15" customHeight="1">
      <c r="A4224" s="24"/>
    </row>
    <row r="4225" spans="1:1" s="23" customFormat="1" ht="15" customHeight="1">
      <c r="A4225" s="24"/>
    </row>
    <row r="4226" spans="1:1" s="23" customFormat="1" ht="15" customHeight="1">
      <c r="A4226" s="24"/>
    </row>
    <row r="4227" spans="1:1" s="23" customFormat="1" ht="15" customHeight="1">
      <c r="A4227" s="24"/>
    </row>
    <row r="4228" spans="1:1" s="23" customFormat="1" ht="15" customHeight="1">
      <c r="A4228" s="24"/>
    </row>
    <row r="4229" spans="1:1" s="23" customFormat="1" ht="15" customHeight="1">
      <c r="A4229" s="24"/>
    </row>
    <row r="4230" spans="1:1" s="23" customFormat="1" ht="15" customHeight="1">
      <c r="A4230" s="24"/>
    </row>
    <row r="4231" spans="1:1" s="23" customFormat="1" ht="15" customHeight="1">
      <c r="A4231" s="24"/>
    </row>
    <row r="4232" spans="1:1" s="23" customFormat="1" ht="15" customHeight="1">
      <c r="A4232" s="24"/>
    </row>
    <row r="4233" spans="1:1" s="23" customFormat="1" ht="15" customHeight="1">
      <c r="A4233" s="24"/>
    </row>
    <row r="4234" spans="1:1" s="23" customFormat="1" ht="15" customHeight="1">
      <c r="A4234" s="24"/>
    </row>
    <row r="4235" spans="1:1" s="23" customFormat="1" ht="15" customHeight="1">
      <c r="A4235" s="24"/>
    </row>
    <row r="4236" spans="1:1" s="23" customFormat="1" ht="15" customHeight="1">
      <c r="A4236" s="24"/>
    </row>
    <row r="4237" spans="1:1" s="23" customFormat="1" ht="15" customHeight="1">
      <c r="A4237" s="24"/>
    </row>
    <row r="4238" spans="1:1" s="23" customFormat="1" ht="15" customHeight="1">
      <c r="A4238" s="24"/>
    </row>
    <row r="4239" spans="1:1" s="23" customFormat="1" ht="15" customHeight="1">
      <c r="A4239" s="24"/>
    </row>
    <row r="4240" spans="1:1" s="23" customFormat="1" ht="15" customHeight="1">
      <c r="A4240" s="24"/>
    </row>
    <row r="4241" spans="1:1" s="23" customFormat="1" ht="15" customHeight="1">
      <c r="A4241" s="24"/>
    </row>
    <row r="4242" spans="1:1" s="23" customFormat="1" ht="15" customHeight="1">
      <c r="A4242" s="24"/>
    </row>
    <row r="4243" spans="1:1" s="23" customFormat="1" ht="15" customHeight="1">
      <c r="A4243" s="24"/>
    </row>
    <row r="4244" spans="1:1" s="23" customFormat="1" ht="15" customHeight="1">
      <c r="A4244" s="24"/>
    </row>
    <row r="4245" spans="1:1" s="23" customFormat="1" ht="15" customHeight="1">
      <c r="A4245" s="24"/>
    </row>
    <row r="4246" spans="1:1" s="23" customFormat="1" ht="15" customHeight="1">
      <c r="A4246" s="24"/>
    </row>
    <row r="4247" spans="1:1" s="23" customFormat="1" ht="15" customHeight="1">
      <c r="A4247" s="24"/>
    </row>
    <row r="4248" spans="1:1" s="23" customFormat="1" ht="15" customHeight="1">
      <c r="A4248" s="24"/>
    </row>
    <row r="4249" spans="1:1" s="23" customFormat="1" ht="15" customHeight="1">
      <c r="A4249" s="24"/>
    </row>
    <row r="4250" spans="1:1" s="23" customFormat="1" ht="15" customHeight="1">
      <c r="A4250" s="24"/>
    </row>
    <row r="4251" spans="1:1" s="23" customFormat="1" ht="15" customHeight="1">
      <c r="A4251" s="24"/>
    </row>
    <row r="4252" spans="1:1" s="23" customFormat="1" ht="15" customHeight="1">
      <c r="A4252" s="24"/>
    </row>
    <row r="4253" spans="1:1" s="23" customFormat="1" ht="15" customHeight="1">
      <c r="A4253" s="24"/>
    </row>
    <row r="4254" spans="1:1" s="23" customFormat="1" ht="15" customHeight="1">
      <c r="A4254" s="24"/>
    </row>
    <row r="4255" spans="1:1" s="23" customFormat="1" ht="15" customHeight="1">
      <c r="A4255" s="24"/>
    </row>
    <row r="4256" spans="1:1" s="23" customFormat="1" ht="15" customHeight="1">
      <c r="A4256" s="24"/>
    </row>
    <row r="4257" spans="1:1" s="23" customFormat="1" ht="15" customHeight="1">
      <c r="A4257" s="24"/>
    </row>
    <row r="4258" spans="1:1" s="23" customFormat="1" ht="15" customHeight="1">
      <c r="A4258" s="24"/>
    </row>
    <row r="4259" spans="1:1" s="23" customFormat="1" ht="15" customHeight="1">
      <c r="A4259" s="24"/>
    </row>
    <row r="4260" spans="1:1" s="23" customFormat="1" ht="15" customHeight="1">
      <c r="A4260" s="24"/>
    </row>
    <row r="4261" spans="1:1" s="23" customFormat="1" ht="15" customHeight="1">
      <c r="A4261" s="24"/>
    </row>
    <row r="4262" spans="1:1" s="23" customFormat="1" ht="15" customHeight="1">
      <c r="A4262" s="24"/>
    </row>
    <row r="4263" spans="1:1" s="23" customFormat="1" ht="15" customHeight="1">
      <c r="A4263" s="24"/>
    </row>
    <row r="4264" spans="1:1" s="23" customFormat="1" ht="15" customHeight="1">
      <c r="A4264" s="24"/>
    </row>
    <row r="4265" spans="1:1" s="23" customFormat="1" ht="15" customHeight="1">
      <c r="A4265" s="24"/>
    </row>
    <row r="4266" spans="1:1" s="23" customFormat="1" ht="15" customHeight="1">
      <c r="A4266" s="24"/>
    </row>
    <row r="4267" spans="1:1" s="23" customFormat="1" ht="15" customHeight="1">
      <c r="A4267" s="24"/>
    </row>
    <row r="4268" spans="1:1" s="23" customFormat="1" ht="15" customHeight="1">
      <c r="A4268" s="24"/>
    </row>
    <row r="4269" spans="1:1" s="23" customFormat="1" ht="15" customHeight="1">
      <c r="A4269" s="24"/>
    </row>
    <row r="4270" spans="1:1" s="23" customFormat="1" ht="15" customHeight="1">
      <c r="A4270" s="24"/>
    </row>
    <row r="4271" spans="1:1" s="23" customFormat="1" ht="15" customHeight="1">
      <c r="A4271" s="24"/>
    </row>
    <row r="4272" spans="1:1" s="23" customFormat="1" ht="15" customHeight="1">
      <c r="A4272" s="24"/>
    </row>
    <row r="4273" spans="1:1" s="23" customFormat="1" ht="15" customHeight="1">
      <c r="A4273" s="24"/>
    </row>
    <row r="4274" spans="1:1" s="23" customFormat="1" ht="15" customHeight="1">
      <c r="A4274" s="24"/>
    </row>
    <row r="4275" spans="1:1" s="23" customFormat="1" ht="15" customHeight="1">
      <c r="A4275" s="24"/>
    </row>
    <row r="4276" spans="1:1" s="23" customFormat="1" ht="15" customHeight="1">
      <c r="A4276" s="24"/>
    </row>
    <row r="4277" spans="1:1" s="23" customFormat="1" ht="15" customHeight="1">
      <c r="A4277" s="24"/>
    </row>
    <row r="4278" spans="1:1" s="23" customFormat="1" ht="15" customHeight="1">
      <c r="A4278" s="24"/>
    </row>
    <row r="4279" spans="1:1" s="23" customFormat="1" ht="15" customHeight="1">
      <c r="A4279" s="24"/>
    </row>
    <row r="4280" spans="1:1" s="23" customFormat="1" ht="15" customHeight="1">
      <c r="A4280" s="24"/>
    </row>
    <row r="4281" spans="1:1" s="23" customFormat="1" ht="15" customHeight="1">
      <c r="A4281" s="24"/>
    </row>
    <row r="4282" spans="1:1" s="23" customFormat="1" ht="15" customHeight="1">
      <c r="A4282" s="24"/>
    </row>
    <row r="4283" spans="1:1" s="23" customFormat="1" ht="15" customHeight="1">
      <c r="A4283" s="24"/>
    </row>
    <row r="4284" spans="1:1" s="23" customFormat="1" ht="15" customHeight="1">
      <c r="A4284" s="24"/>
    </row>
    <row r="4285" spans="1:1" s="23" customFormat="1" ht="15" customHeight="1">
      <c r="A4285" s="24"/>
    </row>
    <row r="4286" spans="1:1" s="23" customFormat="1" ht="15" customHeight="1">
      <c r="A4286" s="24"/>
    </row>
    <row r="4287" spans="1:1" s="23" customFormat="1" ht="15" customHeight="1">
      <c r="A4287" s="24"/>
    </row>
    <row r="4288" spans="1:1" s="23" customFormat="1" ht="15" customHeight="1">
      <c r="A4288" s="24"/>
    </row>
    <row r="4289" spans="1:1" s="23" customFormat="1" ht="15" customHeight="1">
      <c r="A4289" s="24"/>
    </row>
    <row r="4290" spans="1:1" s="23" customFormat="1" ht="15" customHeight="1">
      <c r="A4290" s="24"/>
    </row>
    <row r="4291" spans="1:1" s="23" customFormat="1" ht="15" customHeight="1">
      <c r="A4291" s="24"/>
    </row>
    <row r="4292" spans="1:1" s="23" customFormat="1" ht="15" customHeight="1">
      <c r="A4292" s="24"/>
    </row>
    <row r="4293" spans="1:1" s="23" customFormat="1" ht="15" customHeight="1">
      <c r="A4293" s="24"/>
    </row>
    <row r="4294" spans="1:1" s="23" customFormat="1" ht="15" customHeight="1">
      <c r="A4294" s="24"/>
    </row>
    <row r="4295" spans="1:1" s="23" customFormat="1" ht="15" customHeight="1">
      <c r="A4295" s="24"/>
    </row>
    <row r="4296" spans="1:1" s="23" customFormat="1" ht="15" customHeight="1">
      <c r="A4296" s="24"/>
    </row>
    <row r="4297" spans="1:1" s="23" customFormat="1" ht="15" customHeight="1">
      <c r="A4297" s="24"/>
    </row>
    <row r="4298" spans="1:1" s="23" customFormat="1" ht="15" customHeight="1">
      <c r="A4298" s="24"/>
    </row>
    <row r="4299" spans="1:1" s="23" customFormat="1" ht="15" customHeight="1">
      <c r="A4299" s="24"/>
    </row>
    <row r="4300" spans="1:1" s="23" customFormat="1" ht="15" customHeight="1">
      <c r="A4300" s="24"/>
    </row>
    <row r="4301" spans="1:1" s="23" customFormat="1" ht="15" customHeight="1">
      <c r="A4301" s="24"/>
    </row>
    <row r="4302" spans="1:1" s="23" customFormat="1" ht="15" customHeight="1">
      <c r="A4302" s="24"/>
    </row>
    <row r="4303" spans="1:1" s="23" customFormat="1" ht="15" customHeight="1">
      <c r="A4303" s="24"/>
    </row>
    <row r="4304" spans="1:1" s="23" customFormat="1" ht="15" customHeight="1">
      <c r="A4304" s="24"/>
    </row>
    <row r="4305" spans="1:1" s="23" customFormat="1" ht="15" customHeight="1">
      <c r="A4305" s="24"/>
    </row>
    <row r="4306" spans="1:1" s="23" customFormat="1" ht="15" customHeight="1">
      <c r="A4306" s="24"/>
    </row>
    <row r="4307" spans="1:1" s="23" customFormat="1" ht="15" customHeight="1">
      <c r="A4307" s="24"/>
    </row>
    <row r="4308" spans="1:1" s="23" customFormat="1" ht="15" customHeight="1">
      <c r="A4308" s="24"/>
    </row>
    <row r="4309" spans="1:1" s="23" customFormat="1" ht="15" customHeight="1">
      <c r="A4309" s="24"/>
    </row>
    <row r="4310" spans="1:1" s="23" customFormat="1" ht="15" customHeight="1">
      <c r="A4310" s="24"/>
    </row>
    <row r="4311" spans="1:1" s="23" customFormat="1" ht="15" customHeight="1">
      <c r="A4311" s="24"/>
    </row>
    <row r="4312" spans="1:1" s="23" customFormat="1" ht="15" customHeight="1">
      <c r="A4312" s="24"/>
    </row>
    <row r="4313" spans="1:1" s="23" customFormat="1" ht="15" customHeight="1">
      <c r="A4313" s="24"/>
    </row>
    <row r="4314" spans="1:1" s="23" customFormat="1" ht="15" customHeight="1">
      <c r="A4314" s="24"/>
    </row>
    <row r="4315" spans="1:1" s="23" customFormat="1" ht="15" customHeight="1">
      <c r="A4315" s="24"/>
    </row>
    <row r="4316" spans="1:1" s="23" customFormat="1" ht="15" customHeight="1">
      <c r="A4316" s="24"/>
    </row>
    <row r="4317" spans="1:1" s="23" customFormat="1" ht="15" customHeight="1">
      <c r="A4317" s="24"/>
    </row>
    <row r="4318" spans="1:1" s="23" customFormat="1" ht="15" customHeight="1">
      <c r="A4318" s="24"/>
    </row>
    <row r="4319" spans="1:1" s="23" customFormat="1" ht="15" customHeight="1">
      <c r="A4319" s="24"/>
    </row>
    <row r="4320" spans="1:1" s="23" customFormat="1" ht="15" customHeight="1">
      <c r="A4320" s="24"/>
    </row>
    <row r="4321" spans="1:1" s="23" customFormat="1" ht="15" customHeight="1">
      <c r="A4321" s="24"/>
    </row>
    <row r="4322" spans="1:1" s="23" customFormat="1" ht="15" customHeight="1">
      <c r="A4322" s="24"/>
    </row>
    <row r="4323" spans="1:1" s="23" customFormat="1" ht="15" customHeight="1">
      <c r="A4323" s="24"/>
    </row>
    <row r="4324" spans="1:1" s="23" customFormat="1" ht="15" customHeight="1">
      <c r="A4324" s="24"/>
    </row>
    <row r="4325" spans="1:1" s="23" customFormat="1" ht="15" customHeight="1">
      <c r="A4325" s="24"/>
    </row>
    <row r="4326" spans="1:1" s="23" customFormat="1" ht="15" customHeight="1">
      <c r="A4326" s="24"/>
    </row>
    <row r="4327" spans="1:1" s="23" customFormat="1" ht="15" customHeight="1">
      <c r="A4327" s="24"/>
    </row>
    <row r="4328" spans="1:1" s="23" customFormat="1" ht="15" customHeight="1">
      <c r="A4328" s="24"/>
    </row>
    <row r="4329" spans="1:1" s="23" customFormat="1" ht="15" customHeight="1">
      <c r="A4329" s="24"/>
    </row>
    <row r="4330" spans="1:1" s="23" customFormat="1" ht="15" customHeight="1">
      <c r="A4330" s="24"/>
    </row>
    <row r="4331" spans="1:1" s="23" customFormat="1" ht="15" customHeight="1">
      <c r="A4331" s="24"/>
    </row>
    <row r="4332" spans="1:1" s="23" customFormat="1" ht="15" customHeight="1">
      <c r="A4332" s="24"/>
    </row>
    <row r="4333" spans="1:1" s="23" customFormat="1" ht="15" customHeight="1">
      <c r="A4333" s="24"/>
    </row>
    <row r="4334" spans="1:1" s="23" customFormat="1" ht="15" customHeight="1">
      <c r="A4334" s="24"/>
    </row>
    <row r="4335" spans="1:1" s="23" customFormat="1" ht="15" customHeight="1">
      <c r="A4335" s="24"/>
    </row>
    <row r="4336" spans="1:1" s="23" customFormat="1" ht="15" customHeight="1">
      <c r="A4336" s="24"/>
    </row>
    <row r="4337" spans="1:1" s="23" customFormat="1" ht="15" customHeight="1">
      <c r="A4337" s="24"/>
    </row>
    <row r="4338" spans="1:1" s="23" customFormat="1" ht="15" customHeight="1">
      <c r="A4338" s="24"/>
    </row>
    <row r="4339" spans="1:1" s="23" customFormat="1" ht="15" customHeight="1">
      <c r="A4339" s="24"/>
    </row>
    <row r="4340" spans="1:1" s="23" customFormat="1" ht="15" customHeight="1">
      <c r="A4340" s="24"/>
    </row>
    <row r="4341" spans="1:1" s="23" customFormat="1" ht="15" customHeight="1">
      <c r="A4341" s="24"/>
    </row>
    <row r="4342" spans="1:1" s="23" customFormat="1" ht="15" customHeight="1">
      <c r="A4342" s="24"/>
    </row>
    <row r="4343" spans="1:1" s="23" customFormat="1" ht="15" customHeight="1">
      <c r="A4343" s="24"/>
    </row>
    <row r="4344" spans="1:1" s="23" customFormat="1" ht="15" customHeight="1">
      <c r="A4344" s="24"/>
    </row>
    <row r="4345" spans="1:1" s="23" customFormat="1" ht="15" customHeight="1">
      <c r="A4345" s="24"/>
    </row>
    <row r="4346" spans="1:1" s="23" customFormat="1" ht="15" customHeight="1">
      <c r="A4346" s="24"/>
    </row>
    <row r="4347" spans="1:1" s="23" customFormat="1" ht="15" customHeight="1">
      <c r="A4347" s="24"/>
    </row>
    <row r="4348" spans="1:1" s="23" customFormat="1" ht="15" customHeight="1">
      <c r="A4348" s="24"/>
    </row>
    <row r="4349" spans="1:1" s="23" customFormat="1" ht="15" customHeight="1">
      <c r="A4349" s="24"/>
    </row>
    <row r="4350" spans="1:1" s="23" customFormat="1" ht="15" customHeight="1">
      <c r="A4350" s="24"/>
    </row>
    <row r="4351" spans="1:1" s="23" customFormat="1" ht="15" customHeight="1">
      <c r="A4351" s="24"/>
    </row>
    <row r="4352" spans="1:1" s="23" customFormat="1" ht="15" customHeight="1">
      <c r="A4352" s="24"/>
    </row>
    <row r="4353" spans="1:1" s="23" customFormat="1" ht="15" customHeight="1">
      <c r="A4353" s="24"/>
    </row>
    <row r="4354" spans="1:1" s="23" customFormat="1" ht="15" customHeight="1">
      <c r="A4354" s="24"/>
    </row>
    <row r="4355" spans="1:1" s="23" customFormat="1" ht="15" customHeight="1">
      <c r="A4355" s="24"/>
    </row>
    <row r="4356" spans="1:1" s="23" customFormat="1" ht="15" customHeight="1">
      <c r="A4356" s="24"/>
    </row>
    <row r="4357" spans="1:1" s="23" customFormat="1" ht="15" customHeight="1">
      <c r="A4357" s="24"/>
    </row>
    <row r="4358" spans="1:1" s="23" customFormat="1" ht="15" customHeight="1">
      <c r="A4358" s="24"/>
    </row>
    <row r="4359" spans="1:1" s="23" customFormat="1" ht="15" customHeight="1">
      <c r="A4359" s="24"/>
    </row>
    <row r="4360" spans="1:1" s="23" customFormat="1" ht="15" customHeight="1">
      <c r="A4360" s="24"/>
    </row>
    <row r="4361" spans="1:1" s="23" customFormat="1" ht="15" customHeight="1">
      <c r="A4361" s="24"/>
    </row>
    <row r="4362" spans="1:1" s="23" customFormat="1" ht="15" customHeight="1">
      <c r="A4362" s="24"/>
    </row>
    <row r="4363" spans="1:1" s="23" customFormat="1" ht="15" customHeight="1">
      <c r="A4363" s="24"/>
    </row>
    <row r="4364" spans="1:1" s="23" customFormat="1" ht="15" customHeight="1">
      <c r="A4364" s="24"/>
    </row>
    <row r="4365" spans="1:1" s="23" customFormat="1" ht="15" customHeight="1">
      <c r="A4365" s="24"/>
    </row>
    <row r="4366" spans="1:1" s="23" customFormat="1" ht="15" customHeight="1">
      <c r="A4366" s="24"/>
    </row>
    <row r="4367" spans="1:1" s="23" customFormat="1" ht="15" customHeight="1">
      <c r="A4367" s="24"/>
    </row>
    <row r="4368" spans="1:1" s="23" customFormat="1" ht="15" customHeight="1">
      <c r="A4368" s="24"/>
    </row>
    <row r="4369" spans="1:1" s="23" customFormat="1" ht="15" customHeight="1">
      <c r="A4369" s="24"/>
    </row>
    <row r="4370" spans="1:1" s="23" customFormat="1" ht="15" customHeight="1">
      <c r="A4370" s="24"/>
    </row>
    <row r="4371" spans="1:1" s="23" customFormat="1" ht="15" customHeight="1">
      <c r="A4371" s="24"/>
    </row>
    <row r="4372" spans="1:1" s="23" customFormat="1" ht="15" customHeight="1">
      <c r="A4372" s="24"/>
    </row>
    <row r="4373" spans="1:1" s="23" customFormat="1" ht="15" customHeight="1">
      <c r="A4373" s="24"/>
    </row>
    <row r="4374" spans="1:1" s="23" customFormat="1" ht="15" customHeight="1">
      <c r="A4374" s="24"/>
    </row>
    <row r="4375" spans="1:1" s="23" customFormat="1" ht="15" customHeight="1">
      <c r="A4375" s="24"/>
    </row>
    <row r="4376" spans="1:1" s="23" customFormat="1" ht="15" customHeight="1">
      <c r="A4376" s="24"/>
    </row>
    <row r="4377" spans="1:1" s="23" customFormat="1" ht="15" customHeight="1">
      <c r="A4377" s="24"/>
    </row>
    <row r="4378" spans="1:1" s="23" customFormat="1" ht="15" customHeight="1">
      <c r="A4378" s="24"/>
    </row>
    <row r="4379" spans="1:1" s="23" customFormat="1" ht="15" customHeight="1">
      <c r="A4379" s="24"/>
    </row>
    <row r="4380" spans="1:1" s="23" customFormat="1" ht="15" customHeight="1">
      <c r="A4380" s="24"/>
    </row>
    <row r="4381" spans="1:1" s="23" customFormat="1" ht="15" customHeight="1">
      <c r="A4381" s="24"/>
    </row>
    <row r="4382" spans="1:1" s="23" customFormat="1" ht="15" customHeight="1">
      <c r="A4382" s="24"/>
    </row>
    <row r="4383" spans="1:1" s="23" customFormat="1" ht="15" customHeight="1">
      <c r="A4383" s="24"/>
    </row>
    <row r="4384" spans="1:1" s="23" customFormat="1" ht="15" customHeight="1">
      <c r="A4384" s="24"/>
    </row>
    <row r="4385" spans="1:1" s="23" customFormat="1" ht="15" customHeight="1">
      <c r="A4385" s="24"/>
    </row>
    <row r="4386" spans="1:1" s="23" customFormat="1" ht="15" customHeight="1">
      <c r="A4386" s="24"/>
    </row>
    <row r="4387" spans="1:1" s="23" customFormat="1" ht="15" customHeight="1">
      <c r="A4387" s="24"/>
    </row>
    <row r="4388" spans="1:1" s="23" customFormat="1" ht="15" customHeight="1">
      <c r="A4388" s="24"/>
    </row>
    <row r="4389" spans="1:1" s="23" customFormat="1" ht="15" customHeight="1">
      <c r="A4389" s="24"/>
    </row>
    <row r="4390" spans="1:1" s="23" customFormat="1" ht="15" customHeight="1">
      <c r="A4390" s="24"/>
    </row>
    <row r="4391" spans="1:1" s="23" customFormat="1" ht="15" customHeight="1">
      <c r="A4391" s="24"/>
    </row>
    <row r="4392" spans="1:1" s="23" customFormat="1" ht="15" customHeight="1">
      <c r="A4392" s="24"/>
    </row>
    <row r="4393" spans="1:1" s="23" customFormat="1" ht="15" customHeight="1">
      <c r="A4393" s="24"/>
    </row>
    <row r="4394" spans="1:1" s="23" customFormat="1" ht="15" customHeight="1">
      <c r="A4394" s="24"/>
    </row>
    <row r="4395" spans="1:1" s="23" customFormat="1" ht="15" customHeight="1">
      <c r="A4395" s="24"/>
    </row>
    <row r="4396" spans="1:1" s="23" customFormat="1" ht="15" customHeight="1">
      <c r="A4396" s="24"/>
    </row>
    <row r="4397" spans="1:1" s="23" customFormat="1" ht="15" customHeight="1">
      <c r="A4397" s="24"/>
    </row>
    <row r="4398" spans="1:1" s="23" customFormat="1" ht="15" customHeight="1">
      <c r="A4398" s="24"/>
    </row>
    <row r="4399" spans="1:1" s="23" customFormat="1" ht="15" customHeight="1">
      <c r="A4399" s="24"/>
    </row>
    <row r="4400" spans="1:1" s="23" customFormat="1" ht="15" customHeight="1">
      <c r="A4400" s="24"/>
    </row>
    <row r="4401" spans="1:1" s="23" customFormat="1" ht="15" customHeight="1">
      <c r="A4401" s="24"/>
    </row>
    <row r="4402" spans="1:1" s="23" customFormat="1" ht="15" customHeight="1">
      <c r="A4402" s="24"/>
    </row>
    <row r="4403" spans="1:1" s="23" customFormat="1" ht="15" customHeight="1">
      <c r="A4403" s="24"/>
    </row>
    <row r="4404" spans="1:1" s="23" customFormat="1" ht="15" customHeight="1">
      <c r="A4404" s="24"/>
    </row>
    <row r="4405" spans="1:1" s="23" customFormat="1" ht="15" customHeight="1">
      <c r="A4405" s="24"/>
    </row>
    <row r="4406" spans="1:1" s="23" customFormat="1" ht="15" customHeight="1">
      <c r="A4406" s="24"/>
    </row>
    <row r="4407" spans="1:1" s="23" customFormat="1" ht="15" customHeight="1">
      <c r="A4407" s="24"/>
    </row>
    <row r="4408" spans="1:1" s="23" customFormat="1" ht="15" customHeight="1">
      <c r="A4408" s="24"/>
    </row>
    <row r="4409" spans="1:1" s="23" customFormat="1" ht="15" customHeight="1">
      <c r="A4409" s="24"/>
    </row>
    <row r="4410" spans="1:1" s="23" customFormat="1" ht="15" customHeight="1">
      <c r="A4410" s="24"/>
    </row>
    <row r="4411" spans="1:1" s="23" customFormat="1" ht="15" customHeight="1">
      <c r="A4411" s="24"/>
    </row>
    <row r="4412" spans="1:1" s="23" customFormat="1" ht="15" customHeight="1">
      <c r="A4412" s="24"/>
    </row>
    <row r="4413" spans="1:1" s="23" customFormat="1" ht="15" customHeight="1">
      <c r="A4413" s="24"/>
    </row>
    <row r="4414" spans="1:1" s="23" customFormat="1" ht="15" customHeight="1">
      <c r="A4414" s="24"/>
    </row>
    <row r="4415" spans="1:1" s="23" customFormat="1" ht="15" customHeight="1">
      <c r="A4415" s="24"/>
    </row>
    <row r="4416" spans="1:1" s="23" customFormat="1" ht="15" customHeight="1">
      <c r="A4416" s="24"/>
    </row>
    <row r="4417" spans="1:1" s="23" customFormat="1" ht="15" customHeight="1">
      <c r="A4417" s="24"/>
    </row>
    <row r="4418" spans="1:1" s="23" customFormat="1" ht="15" customHeight="1">
      <c r="A4418" s="24"/>
    </row>
    <row r="4419" spans="1:1" s="23" customFormat="1" ht="15" customHeight="1">
      <c r="A4419" s="24"/>
    </row>
    <row r="4420" spans="1:1" s="23" customFormat="1" ht="15" customHeight="1">
      <c r="A4420" s="24"/>
    </row>
    <row r="4421" spans="1:1" s="23" customFormat="1" ht="15" customHeight="1">
      <c r="A4421" s="24"/>
    </row>
    <row r="4422" spans="1:1" s="23" customFormat="1" ht="15" customHeight="1">
      <c r="A4422" s="24"/>
    </row>
    <row r="4423" spans="1:1" s="23" customFormat="1" ht="15" customHeight="1">
      <c r="A4423" s="24"/>
    </row>
    <row r="4424" spans="1:1" s="23" customFormat="1" ht="15" customHeight="1">
      <c r="A4424" s="24"/>
    </row>
    <row r="4425" spans="1:1" s="23" customFormat="1" ht="15" customHeight="1">
      <c r="A4425" s="24"/>
    </row>
    <row r="4426" spans="1:1" s="23" customFormat="1" ht="15" customHeight="1">
      <c r="A4426" s="24"/>
    </row>
    <row r="4427" spans="1:1" s="23" customFormat="1" ht="15" customHeight="1">
      <c r="A4427" s="24"/>
    </row>
    <row r="4428" spans="1:1" s="23" customFormat="1" ht="15" customHeight="1">
      <c r="A4428" s="24"/>
    </row>
    <row r="4429" spans="1:1" s="23" customFormat="1" ht="15" customHeight="1">
      <c r="A4429" s="24"/>
    </row>
    <row r="4430" spans="1:1" s="23" customFormat="1" ht="15" customHeight="1">
      <c r="A4430" s="24"/>
    </row>
    <row r="4431" spans="1:1" s="23" customFormat="1" ht="15" customHeight="1">
      <c r="A4431" s="24"/>
    </row>
    <row r="4432" spans="1:1" s="23" customFormat="1" ht="15" customHeight="1">
      <c r="A4432" s="24"/>
    </row>
    <row r="4433" spans="1:1" s="23" customFormat="1" ht="15" customHeight="1">
      <c r="A4433" s="24"/>
    </row>
    <row r="4434" spans="1:1" s="23" customFormat="1" ht="15" customHeight="1">
      <c r="A4434" s="24"/>
    </row>
    <row r="4435" spans="1:1" s="23" customFormat="1" ht="15" customHeight="1">
      <c r="A4435" s="24"/>
    </row>
    <row r="4436" spans="1:1" s="23" customFormat="1" ht="15" customHeight="1">
      <c r="A4436" s="24"/>
    </row>
    <row r="4437" spans="1:1" s="23" customFormat="1" ht="15" customHeight="1">
      <c r="A4437" s="24"/>
    </row>
    <row r="4438" spans="1:1" s="23" customFormat="1" ht="15" customHeight="1">
      <c r="A4438" s="24"/>
    </row>
    <row r="4439" spans="1:1" s="23" customFormat="1" ht="15" customHeight="1">
      <c r="A4439" s="24"/>
    </row>
    <row r="4440" spans="1:1" s="23" customFormat="1" ht="15" customHeight="1">
      <c r="A4440" s="24"/>
    </row>
    <row r="4441" spans="1:1" s="23" customFormat="1" ht="15" customHeight="1">
      <c r="A4441" s="24"/>
    </row>
    <row r="4442" spans="1:1" s="23" customFormat="1" ht="15" customHeight="1">
      <c r="A4442" s="24"/>
    </row>
    <row r="4443" spans="1:1" s="23" customFormat="1" ht="15" customHeight="1">
      <c r="A4443" s="24"/>
    </row>
    <row r="4444" spans="1:1" s="23" customFormat="1" ht="15" customHeight="1">
      <c r="A4444" s="24"/>
    </row>
    <row r="4445" spans="1:1" s="23" customFormat="1" ht="15" customHeight="1">
      <c r="A4445" s="24"/>
    </row>
    <row r="4446" spans="1:1" s="23" customFormat="1" ht="15" customHeight="1">
      <c r="A4446" s="24"/>
    </row>
    <row r="4447" spans="1:1" s="23" customFormat="1" ht="15" customHeight="1">
      <c r="A4447" s="24"/>
    </row>
    <row r="4448" spans="1:1" s="23" customFormat="1" ht="15" customHeight="1">
      <c r="A4448" s="24"/>
    </row>
    <row r="4449" spans="1:1" s="23" customFormat="1" ht="15" customHeight="1">
      <c r="A4449" s="24"/>
    </row>
    <row r="4450" spans="1:1" s="23" customFormat="1" ht="15" customHeight="1">
      <c r="A4450" s="24"/>
    </row>
    <row r="4451" spans="1:1" s="23" customFormat="1" ht="15" customHeight="1">
      <c r="A4451" s="24"/>
    </row>
    <row r="4452" spans="1:1" s="23" customFormat="1" ht="15" customHeight="1">
      <c r="A4452" s="24"/>
    </row>
    <row r="4453" spans="1:1" s="23" customFormat="1" ht="15" customHeight="1">
      <c r="A4453" s="24"/>
    </row>
    <row r="4454" spans="1:1" s="23" customFormat="1" ht="15" customHeight="1">
      <c r="A4454" s="24"/>
    </row>
    <row r="4455" spans="1:1" s="23" customFormat="1" ht="15" customHeight="1">
      <c r="A4455" s="24"/>
    </row>
    <row r="4456" spans="1:1" s="23" customFormat="1" ht="15" customHeight="1">
      <c r="A4456" s="24"/>
    </row>
    <row r="4457" spans="1:1" s="23" customFormat="1" ht="15" customHeight="1">
      <c r="A4457" s="24"/>
    </row>
    <row r="4458" spans="1:1" s="23" customFormat="1" ht="15" customHeight="1">
      <c r="A4458" s="24"/>
    </row>
    <row r="4459" spans="1:1" s="23" customFormat="1" ht="15" customHeight="1">
      <c r="A4459" s="24"/>
    </row>
    <row r="4460" spans="1:1" s="23" customFormat="1" ht="15" customHeight="1">
      <c r="A4460" s="24"/>
    </row>
    <row r="4461" spans="1:1" s="23" customFormat="1" ht="15" customHeight="1">
      <c r="A4461" s="24"/>
    </row>
    <row r="4462" spans="1:1" s="23" customFormat="1" ht="15" customHeight="1">
      <c r="A4462" s="24"/>
    </row>
    <row r="4463" spans="1:1" s="23" customFormat="1" ht="15" customHeight="1">
      <c r="A4463" s="24"/>
    </row>
    <row r="4464" spans="1:1" s="23" customFormat="1" ht="15" customHeight="1">
      <c r="A4464" s="24"/>
    </row>
    <row r="4465" spans="1:1" s="23" customFormat="1" ht="15" customHeight="1">
      <c r="A4465" s="24"/>
    </row>
    <row r="4466" spans="1:1" s="23" customFormat="1" ht="15" customHeight="1">
      <c r="A4466" s="24"/>
    </row>
    <row r="4467" spans="1:1" s="23" customFormat="1" ht="15" customHeight="1">
      <c r="A4467" s="24"/>
    </row>
    <row r="4468" spans="1:1" s="23" customFormat="1" ht="15" customHeight="1">
      <c r="A4468" s="24"/>
    </row>
    <row r="4469" spans="1:1" s="23" customFormat="1" ht="15" customHeight="1">
      <c r="A4469" s="24"/>
    </row>
    <row r="4470" spans="1:1" s="23" customFormat="1" ht="15" customHeight="1">
      <c r="A4470" s="24"/>
    </row>
    <row r="4471" spans="1:1" s="23" customFormat="1" ht="15" customHeight="1">
      <c r="A4471" s="24"/>
    </row>
    <row r="4472" spans="1:1" s="23" customFormat="1" ht="15" customHeight="1">
      <c r="A4472" s="24"/>
    </row>
    <row r="4473" spans="1:1" s="23" customFormat="1" ht="15" customHeight="1">
      <c r="A4473" s="24"/>
    </row>
    <row r="4474" spans="1:1" s="23" customFormat="1" ht="15" customHeight="1">
      <c r="A4474" s="24"/>
    </row>
    <row r="4475" spans="1:1" s="23" customFormat="1" ht="15" customHeight="1">
      <c r="A4475" s="24"/>
    </row>
    <row r="4476" spans="1:1" s="23" customFormat="1" ht="15" customHeight="1">
      <c r="A4476" s="24"/>
    </row>
    <row r="4477" spans="1:1" s="23" customFormat="1" ht="15" customHeight="1">
      <c r="A4477" s="24"/>
    </row>
    <row r="4478" spans="1:1" s="23" customFormat="1" ht="15" customHeight="1">
      <c r="A4478" s="24"/>
    </row>
    <row r="4479" spans="1:1" s="23" customFormat="1" ht="15" customHeight="1">
      <c r="A4479" s="24"/>
    </row>
    <row r="4480" spans="1:1" s="23" customFormat="1" ht="15" customHeight="1">
      <c r="A4480" s="24"/>
    </row>
    <row r="4481" spans="1:1" s="23" customFormat="1" ht="15" customHeight="1">
      <c r="A4481" s="24"/>
    </row>
    <row r="4482" spans="1:1" s="23" customFormat="1" ht="15" customHeight="1">
      <c r="A4482" s="24"/>
    </row>
    <row r="4483" spans="1:1" s="23" customFormat="1" ht="15" customHeight="1">
      <c r="A4483" s="24"/>
    </row>
    <row r="4484" spans="1:1" s="23" customFormat="1" ht="15" customHeight="1">
      <c r="A4484" s="24"/>
    </row>
    <row r="4485" spans="1:1" s="23" customFormat="1" ht="15" customHeight="1">
      <c r="A4485" s="24"/>
    </row>
    <row r="4486" spans="1:1" s="23" customFormat="1" ht="15" customHeight="1">
      <c r="A4486" s="24"/>
    </row>
    <row r="4487" spans="1:1" s="23" customFormat="1" ht="15" customHeight="1">
      <c r="A4487" s="24"/>
    </row>
    <row r="4488" spans="1:1" s="23" customFormat="1" ht="15" customHeight="1">
      <c r="A4488" s="24"/>
    </row>
    <row r="4489" spans="1:1" s="23" customFormat="1" ht="15" customHeight="1">
      <c r="A4489" s="24"/>
    </row>
    <row r="4490" spans="1:1" s="23" customFormat="1" ht="15" customHeight="1">
      <c r="A4490" s="24"/>
    </row>
    <row r="4491" spans="1:1" s="23" customFormat="1" ht="15" customHeight="1">
      <c r="A4491" s="24"/>
    </row>
    <row r="4492" spans="1:1" s="23" customFormat="1" ht="15" customHeight="1">
      <c r="A4492" s="24"/>
    </row>
    <row r="4493" spans="1:1" s="23" customFormat="1" ht="15" customHeight="1">
      <c r="A4493" s="24"/>
    </row>
    <row r="4494" spans="1:1" s="23" customFormat="1" ht="15" customHeight="1">
      <c r="A4494" s="24"/>
    </row>
    <row r="4495" spans="1:1" s="23" customFormat="1" ht="15" customHeight="1">
      <c r="A4495" s="24"/>
    </row>
    <row r="4496" spans="1:1" s="23" customFormat="1" ht="15" customHeight="1">
      <c r="A4496" s="24"/>
    </row>
    <row r="4497" spans="1:1" s="23" customFormat="1" ht="15" customHeight="1">
      <c r="A4497" s="24"/>
    </row>
    <row r="4498" spans="1:1" s="23" customFormat="1" ht="15" customHeight="1">
      <c r="A4498" s="24"/>
    </row>
    <row r="4499" spans="1:1" s="23" customFormat="1" ht="15" customHeight="1">
      <c r="A4499" s="24"/>
    </row>
    <row r="4500" spans="1:1" s="23" customFormat="1" ht="15" customHeight="1">
      <c r="A4500" s="24"/>
    </row>
    <row r="4501" spans="1:1" s="23" customFormat="1" ht="15" customHeight="1">
      <c r="A4501" s="24"/>
    </row>
    <row r="4502" spans="1:1" s="23" customFormat="1" ht="15" customHeight="1">
      <c r="A4502" s="24"/>
    </row>
    <row r="4503" spans="1:1" s="23" customFormat="1" ht="15" customHeight="1">
      <c r="A4503" s="24"/>
    </row>
    <row r="4504" spans="1:1" s="23" customFormat="1" ht="15" customHeight="1">
      <c r="A4504" s="24"/>
    </row>
    <row r="4505" spans="1:1" s="23" customFormat="1" ht="15" customHeight="1">
      <c r="A4505" s="24"/>
    </row>
    <row r="4506" spans="1:1" s="23" customFormat="1" ht="15" customHeight="1">
      <c r="A4506" s="24"/>
    </row>
    <row r="4507" spans="1:1" s="23" customFormat="1" ht="15" customHeight="1">
      <c r="A4507" s="24"/>
    </row>
    <row r="4508" spans="1:1" s="23" customFormat="1" ht="15" customHeight="1">
      <c r="A4508" s="24"/>
    </row>
    <row r="4509" spans="1:1" s="23" customFormat="1" ht="15" customHeight="1">
      <c r="A4509" s="24"/>
    </row>
    <row r="4510" spans="1:1" s="23" customFormat="1" ht="15" customHeight="1">
      <c r="A4510" s="24"/>
    </row>
    <row r="4511" spans="1:1" s="23" customFormat="1" ht="15" customHeight="1">
      <c r="A4511" s="24"/>
    </row>
    <row r="4512" spans="1:1" s="23" customFormat="1" ht="15" customHeight="1">
      <c r="A4512" s="24"/>
    </row>
    <row r="4513" spans="1:1" s="23" customFormat="1" ht="15" customHeight="1">
      <c r="A4513" s="24"/>
    </row>
    <row r="4514" spans="1:1" s="23" customFormat="1" ht="15" customHeight="1">
      <c r="A4514" s="24"/>
    </row>
    <row r="4515" spans="1:1" s="23" customFormat="1" ht="15" customHeight="1">
      <c r="A4515" s="24"/>
    </row>
    <row r="4516" spans="1:1" s="23" customFormat="1" ht="15" customHeight="1">
      <c r="A4516" s="24"/>
    </row>
    <row r="4517" spans="1:1" s="23" customFormat="1" ht="15" customHeight="1">
      <c r="A4517" s="24"/>
    </row>
    <row r="4518" spans="1:1" s="23" customFormat="1" ht="15" customHeight="1">
      <c r="A4518" s="24"/>
    </row>
    <row r="4519" spans="1:1" s="23" customFormat="1" ht="15" customHeight="1">
      <c r="A4519" s="24"/>
    </row>
    <row r="4520" spans="1:1" s="23" customFormat="1" ht="15" customHeight="1">
      <c r="A4520" s="24"/>
    </row>
    <row r="4521" spans="1:1" s="23" customFormat="1" ht="15" customHeight="1">
      <c r="A4521" s="24"/>
    </row>
    <row r="4522" spans="1:1" s="23" customFormat="1" ht="15" customHeight="1">
      <c r="A4522" s="24"/>
    </row>
    <row r="4523" spans="1:1" s="23" customFormat="1" ht="15" customHeight="1">
      <c r="A4523" s="24"/>
    </row>
    <row r="4524" spans="1:1" s="23" customFormat="1" ht="15" customHeight="1">
      <c r="A4524" s="24"/>
    </row>
    <row r="4525" spans="1:1" s="23" customFormat="1" ht="15" customHeight="1">
      <c r="A4525" s="24"/>
    </row>
    <row r="4526" spans="1:1" s="23" customFormat="1" ht="15" customHeight="1">
      <c r="A4526" s="24"/>
    </row>
    <row r="4527" spans="1:1" s="23" customFormat="1" ht="15" customHeight="1">
      <c r="A4527" s="24"/>
    </row>
    <row r="4528" spans="1:1" s="23" customFormat="1" ht="15" customHeight="1">
      <c r="A4528" s="24"/>
    </row>
    <row r="4529" spans="1:1" s="23" customFormat="1" ht="15" customHeight="1">
      <c r="A4529" s="24"/>
    </row>
    <row r="4530" spans="1:1" s="23" customFormat="1" ht="15" customHeight="1">
      <c r="A4530" s="24"/>
    </row>
    <row r="4531" spans="1:1" s="23" customFormat="1" ht="15" customHeight="1">
      <c r="A4531" s="24"/>
    </row>
    <row r="4532" spans="1:1" s="23" customFormat="1" ht="15" customHeight="1">
      <c r="A4532" s="24"/>
    </row>
    <row r="4533" spans="1:1" s="23" customFormat="1" ht="15" customHeight="1">
      <c r="A4533" s="24"/>
    </row>
    <row r="4534" spans="1:1" s="23" customFormat="1" ht="15" customHeight="1">
      <c r="A4534" s="24"/>
    </row>
    <row r="4535" spans="1:1" s="23" customFormat="1" ht="15" customHeight="1">
      <c r="A4535" s="24"/>
    </row>
    <row r="4536" spans="1:1" s="23" customFormat="1" ht="15" customHeight="1">
      <c r="A4536" s="24"/>
    </row>
    <row r="4537" spans="1:1" s="23" customFormat="1" ht="15" customHeight="1">
      <c r="A4537" s="24"/>
    </row>
    <row r="4538" spans="1:1" s="23" customFormat="1" ht="15" customHeight="1">
      <c r="A4538" s="24"/>
    </row>
    <row r="4539" spans="1:1" s="23" customFormat="1" ht="15" customHeight="1">
      <c r="A4539" s="24"/>
    </row>
    <row r="4540" spans="1:1" s="23" customFormat="1" ht="15" customHeight="1">
      <c r="A4540" s="24"/>
    </row>
    <row r="4541" spans="1:1" s="23" customFormat="1" ht="15" customHeight="1">
      <c r="A4541" s="24"/>
    </row>
    <row r="4542" spans="1:1" s="23" customFormat="1" ht="15" customHeight="1">
      <c r="A4542" s="24"/>
    </row>
    <row r="4543" spans="1:1" s="23" customFormat="1" ht="15" customHeight="1">
      <c r="A4543" s="24"/>
    </row>
    <row r="4544" spans="1:1" s="23" customFormat="1" ht="15" customHeight="1">
      <c r="A4544" s="24"/>
    </row>
    <row r="4545" spans="1:1" s="23" customFormat="1" ht="15" customHeight="1">
      <c r="A4545" s="24"/>
    </row>
    <row r="4546" spans="1:1" s="23" customFormat="1" ht="15" customHeight="1">
      <c r="A4546" s="24"/>
    </row>
    <row r="4547" spans="1:1" s="23" customFormat="1" ht="15" customHeight="1">
      <c r="A4547" s="24"/>
    </row>
    <row r="4548" spans="1:1" s="23" customFormat="1" ht="15" customHeight="1">
      <c r="A4548" s="24"/>
    </row>
    <row r="4549" spans="1:1" s="23" customFormat="1" ht="15" customHeight="1">
      <c r="A4549" s="24"/>
    </row>
    <row r="4550" spans="1:1" s="23" customFormat="1" ht="15" customHeight="1">
      <c r="A4550" s="24"/>
    </row>
    <row r="4551" spans="1:1" s="23" customFormat="1" ht="15" customHeight="1">
      <c r="A4551" s="24"/>
    </row>
    <row r="4552" spans="1:1" s="23" customFormat="1" ht="15" customHeight="1">
      <c r="A4552" s="24"/>
    </row>
    <row r="4553" spans="1:1" s="23" customFormat="1" ht="15" customHeight="1">
      <c r="A4553" s="24"/>
    </row>
    <row r="4554" spans="1:1" s="23" customFormat="1" ht="15" customHeight="1">
      <c r="A4554" s="24"/>
    </row>
    <row r="4555" spans="1:1" s="23" customFormat="1" ht="15" customHeight="1">
      <c r="A4555" s="24"/>
    </row>
    <row r="4556" spans="1:1" s="23" customFormat="1" ht="15" customHeight="1">
      <c r="A4556" s="24"/>
    </row>
    <row r="4557" spans="1:1" s="23" customFormat="1" ht="15" customHeight="1">
      <c r="A4557" s="24"/>
    </row>
    <row r="4558" spans="1:1" s="23" customFormat="1" ht="15" customHeight="1">
      <c r="A4558" s="24"/>
    </row>
    <row r="4559" spans="1:1" s="23" customFormat="1" ht="15" customHeight="1">
      <c r="A4559" s="24"/>
    </row>
    <row r="4560" spans="1:1" s="23" customFormat="1" ht="15" customHeight="1">
      <c r="A4560" s="24"/>
    </row>
    <row r="4561" spans="1:1" s="23" customFormat="1" ht="15" customHeight="1">
      <c r="A4561" s="24"/>
    </row>
    <row r="4562" spans="1:1" s="23" customFormat="1" ht="15" customHeight="1">
      <c r="A4562" s="24"/>
    </row>
    <row r="4563" spans="1:1" s="23" customFormat="1" ht="15" customHeight="1">
      <c r="A4563" s="24"/>
    </row>
    <row r="4564" spans="1:1" s="23" customFormat="1" ht="15" customHeight="1">
      <c r="A4564" s="24"/>
    </row>
    <row r="4565" spans="1:1" s="23" customFormat="1" ht="15" customHeight="1">
      <c r="A4565" s="24"/>
    </row>
    <row r="4566" spans="1:1" s="23" customFormat="1" ht="15" customHeight="1">
      <c r="A4566" s="24"/>
    </row>
    <row r="4567" spans="1:1" s="23" customFormat="1" ht="15" customHeight="1">
      <c r="A4567" s="24"/>
    </row>
    <row r="4568" spans="1:1" s="23" customFormat="1" ht="15" customHeight="1">
      <c r="A4568" s="24"/>
    </row>
    <row r="4569" spans="1:1" s="23" customFormat="1" ht="15" customHeight="1">
      <c r="A4569" s="24"/>
    </row>
    <row r="4570" spans="1:1" s="23" customFormat="1" ht="15" customHeight="1">
      <c r="A4570" s="24"/>
    </row>
    <row r="4571" spans="1:1" s="23" customFormat="1" ht="15" customHeight="1">
      <c r="A4571" s="24"/>
    </row>
    <row r="4572" spans="1:1" s="23" customFormat="1" ht="15" customHeight="1">
      <c r="A4572" s="24"/>
    </row>
    <row r="4573" spans="1:1" s="23" customFormat="1" ht="15" customHeight="1">
      <c r="A4573" s="24"/>
    </row>
    <row r="4574" spans="1:1" s="23" customFormat="1" ht="15" customHeight="1">
      <c r="A4574" s="24"/>
    </row>
    <row r="4575" spans="1:1" s="23" customFormat="1" ht="15" customHeight="1">
      <c r="A4575" s="24"/>
    </row>
    <row r="4576" spans="1:1" s="23" customFormat="1" ht="15" customHeight="1">
      <c r="A4576" s="24"/>
    </row>
    <row r="4577" spans="1:1" s="23" customFormat="1" ht="15" customHeight="1">
      <c r="A4577" s="24"/>
    </row>
    <row r="4578" spans="1:1" s="23" customFormat="1" ht="15" customHeight="1">
      <c r="A4578" s="24"/>
    </row>
    <row r="4579" spans="1:1" s="23" customFormat="1" ht="15" customHeight="1">
      <c r="A4579" s="24"/>
    </row>
    <row r="4580" spans="1:1" s="23" customFormat="1" ht="15" customHeight="1">
      <c r="A4580" s="24"/>
    </row>
    <row r="4581" spans="1:1" s="23" customFormat="1" ht="15" customHeight="1">
      <c r="A4581" s="24"/>
    </row>
    <row r="4582" spans="1:1" s="23" customFormat="1" ht="15" customHeight="1">
      <c r="A4582" s="24"/>
    </row>
    <row r="4583" spans="1:1" s="23" customFormat="1" ht="15" customHeight="1">
      <c r="A4583" s="24"/>
    </row>
    <row r="4584" spans="1:1" s="23" customFormat="1" ht="15" customHeight="1">
      <c r="A4584" s="24"/>
    </row>
    <row r="4585" spans="1:1" s="23" customFormat="1" ht="15" customHeight="1">
      <c r="A4585" s="24"/>
    </row>
    <row r="4586" spans="1:1" s="23" customFormat="1" ht="15" customHeight="1">
      <c r="A4586" s="24"/>
    </row>
    <row r="4587" spans="1:1" s="23" customFormat="1" ht="15" customHeight="1">
      <c r="A4587" s="24"/>
    </row>
    <row r="4588" spans="1:1" s="23" customFormat="1" ht="15" customHeight="1">
      <c r="A4588" s="24"/>
    </row>
    <row r="4589" spans="1:1" s="23" customFormat="1" ht="15" customHeight="1">
      <c r="A4589" s="24"/>
    </row>
    <row r="4590" spans="1:1" s="23" customFormat="1" ht="15" customHeight="1">
      <c r="A4590" s="24"/>
    </row>
    <row r="4591" spans="1:1" s="23" customFormat="1" ht="15" customHeight="1">
      <c r="A4591" s="24"/>
    </row>
    <row r="4592" spans="1:1" s="23" customFormat="1" ht="15" customHeight="1">
      <c r="A4592" s="24"/>
    </row>
    <row r="4593" spans="1:1" s="23" customFormat="1" ht="15" customHeight="1">
      <c r="A4593" s="24"/>
    </row>
    <row r="4594" spans="1:1" s="23" customFormat="1" ht="15" customHeight="1">
      <c r="A4594" s="24"/>
    </row>
    <row r="4595" spans="1:1" s="23" customFormat="1" ht="15" customHeight="1">
      <c r="A4595" s="24"/>
    </row>
    <row r="4596" spans="1:1" s="23" customFormat="1" ht="15" customHeight="1">
      <c r="A4596" s="24"/>
    </row>
    <row r="4597" spans="1:1" s="23" customFormat="1" ht="15" customHeight="1">
      <c r="A4597" s="24"/>
    </row>
    <row r="4598" spans="1:1" s="23" customFormat="1" ht="15" customHeight="1">
      <c r="A4598" s="24"/>
    </row>
    <row r="4599" spans="1:1" s="23" customFormat="1" ht="15" customHeight="1">
      <c r="A4599" s="24"/>
    </row>
    <row r="4600" spans="1:1" s="23" customFormat="1" ht="15" customHeight="1">
      <c r="A4600" s="24"/>
    </row>
    <row r="4601" spans="1:1" s="23" customFormat="1" ht="15" customHeight="1">
      <c r="A4601" s="24"/>
    </row>
    <row r="4602" spans="1:1" s="23" customFormat="1" ht="15" customHeight="1">
      <c r="A4602" s="24"/>
    </row>
    <row r="4603" spans="1:1" s="23" customFormat="1" ht="15" customHeight="1">
      <c r="A4603" s="24"/>
    </row>
    <row r="4604" spans="1:1" s="23" customFormat="1" ht="15" customHeight="1">
      <c r="A4604" s="24"/>
    </row>
    <row r="4605" spans="1:1" s="23" customFormat="1" ht="15" customHeight="1">
      <c r="A4605" s="24"/>
    </row>
    <row r="4606" spans="1:1" s="23" customFormat="1" ht="15" customHeight="1">
      <c r="A4606" s="24"/>
    </row>
    <row r="4607" spans="1:1" s="23" customFormat="1" ht="15" customHeight="1">
      <c r="A4607" s="24"/>
    </row>
    <row r="4608" spans="1:1" s="23" customFormat="1" ht="15" customHeight="1">
      <c r="A4608" s="24"/>
    </row>
    <row r="4609" spans="1:1" s="23" customFormat="1" ht="15" customHeight="1">
      <c r="A4609" s="24"/>
    </row>
    <row r="4610" spans="1:1" s="23" customFormat="1" ht="15" customHeight="1">
      <c r="A4610" s="24"/>
    </row>
    <row r="4611" spans="1:1" s="23" customFormat="1" ht="15" customHeight="1">
      <c r="A4611" s="24"/>
    </row>
    <row r="4612" spans="1:1" s="23" customFormat="1" ht="15" customHeight="1">
      <c r="A4612" s="24"/>
    </row>
    <row r="4613" spans="1:1" s="23" customFormat="1" ht="15" customHeight="1">
      <c r="A4613" s="24"/>
    </row>
    <row r="4614" spans="1:1" s="23" customFormat="1" ht="15" customHeight="1">
      <c r="A4614" s="24"/>
    </row>
    <row r="4615" spans="1:1" s="23" customFormat="1" ht="15" customHeight="1">
      <c r="A4615" s="24"/>
    </row>
    <row r="4616" spans="1:1" s="23" customFormat="1" ht="15" customHeight="1">
      <c r="A4616" s="24"/>
    </row>
    <row r="4617" spans="1:1" s="23" customFormat="1" ht="15" customHeight="1">
      <c r="A4617" s="24"/>
    </row>
    <row r="4618" spans="1:1" s="23" customFormat="1" ht="15" customHeight="1">
      <c r="A4618" s="24"/>
    </row>
    <row r="4619" spans="1:1" s="23" customFormat="1" ht="15" customHeight="1">
      <c r="A4619" s="24"/>
    </row>
    <row r="4620" spans="1:1" s="23" customFormat="1" ht="15" customHeight="1">
      <c r="A4620" s="24"/>
    </row>
    <row r="4621" spans="1:1" s="23" customFormat="1" ht="15" customHeight="1">
      <c r="A4621" s="24"/>
    </row>
    <row r="4622" spans="1:1" s="23" customFormat="1" ht="15" customHeight="1">
      <c r="A4622" s="24"/>
    </row>
    <row r="4623" spans="1:1" s="23" customFormat="1" ht="15" customHeight="1">
      <c r="A4623" s="24"/>
    </row>
    <row r="4624" spans="1:1" s="23" customFormat="1" ht="15" customHeight="1">
      <c r="A4624" s="24"/>
    </row>
    <row r="4625" spans="1:1" s="23" customFormat="1" ht="15" customHeight="1">
      <c r="A4625" s="24"/>
    </row>
    <row r="4626" spans="1:1" s="23" customFormat="1" ht="15" customHeight="1">
      <c r="A4626" s="24"/>
    </row>
    <row r="4627" spans="1:1" s="23" customFormat="1" ht="15" customHeight="1">
      <c r="A4627" s="24"/>
    </row>
    <row r="4628" spans="1:1" s="23" customFormat="1" ht="15" customHeight="1">
      <c r="A4628" s="24"/>
    </row>
    <row r="4629" spans="1:1" s="23" customFormat="1" ht="15" customHeight="1">
      <c r="A4629" s="24"/>
    </row>
    <row r="4630" spans="1:1" s="23" customFormat="1" ht="15" customHeight="1">
      <c r="A4630" s="24"/>
    </row>
    <row r="4631" spans="1:1" s="23" customFormat="1" ht="15" customHeight="1">
      <c r="A4631" s="24"/>
    </row>
    <row r="4632" spans="1:1" s="23" customFormat="1" ht="15" customHeight="1">
      <c r="A4632" s="24"/>
    </row>
    <row r="4633" spans="1:1" s="23" customFormat="1" ht="15" customHeight="1">
      <c r="A4633" s="24"/>
    </row>
    <row r="4634" spans="1:1" s="23" customFormat="1" ht="15" customHeight="1">
      <c r="A4634" s="24"/>
    </row>
    <row r="4635" spans="1:1" s="23" customFormat="1" ht="15" customHeight="1">
      <c r="A4635" s="24"/>
    </row>
    <row r="4636" spans="1:1" s="23" customFormat="1" ht="15" customHeight="1">
      <c r="A4636" s="24"/>
    </row>
    <row r="4637" spans="1:1" s="23" customFormat="1" ht="15" customHeight="1">
      <c r="A4637" s="24"/>
    </row>
    <row r="4638" spans="1:1" s="23" customFormat="1" ht="15" customHeight="1">
      <c r="A4638" s="24"/>
    </row>
    <row r="4639" spans="1:1" s="23" customFormat="1" ht="15" customHeight="1">
      <c r="A4639" s="24"/>
    </row>
    <row r="4640" spans="1:1" s="23" customFormat="1" ht="15" customHeight="1">
      <c r="A4640" s="24"/>
    </row>
    <row r="4641" spans="1:1" s="23" customFormat="1" ht="15" customHeight="1">
      <c r="A4641" s="24"/>
    </row>
    <row r="4642" spans="1:1" s="23" customFormat="1" ht="15" customHeight="1">
      <c r="A4642" s="24"/>
    </row>
    <row r="4643" spans="1:1" s="23" customFormat="1" ht="15" customHeight="1">
      <c r="A4643" s="24"/>
    </row>
    <row r="4644" spans="1:1" s="23" customFormat="1" ht="15" customHeight="1">
      <c r="A4644" s="24"/>
    </row>
    <row r="4645" spans="1:1" s="23" customFormat="1" ht="15" customHeight="1">
      <c r="A4645" s="24"/>
    </row>
    <row r="4646" spans="1:1" s="23" customFormat="1" ht="15" customHeight="1">
      <c r="A4646" s="24"/>
    </row>
    <row r="4647" spans="1:1" s="23" customFormat="1" ht="15" customHeight="1">
      <c r="A4647" s="24"/>
    </row>
    <row r="4648" spans="1:1" s="23" customFormat="1" ht="15" customHeight="1">
      <c r="A4648" s="24"/>
    </row>
    <row r="4649" spans="1:1" s="23" customFormat="1" ht="15" customHeight="1">
      <c r="A4649" s="24"/>
    </row>
    <row r="4650" spans="1:1" s="23" customFormat="1" ht="15" customHeight="1">
      <c r="A4650" s="24"/>
    </row>
    <row r="4651" spans="1:1" s="23" customFormat="1" ht="15" customHeight="1">
      <c r="A4651" s="24"/>
    </row>
    <row r="4652" spans="1:1" s="23" customFormat="1" ht="15" customHeight="1">
      <c r="A4652" s="24"/>
    </row>
    <row r="4653" spans="1:1" s="23" customFormat="1" ht="15" customHeight="1">
      <c r="A4653" s="24"/>
    </row>
    <row r="4654" spans="1:1" s="23" customFormat="1" ht="15" customHeight="1">
      <c r="A4654" s="24"/>
    </row>
    <row r="4655" spans="1:1" s="23" customFormat="1" ht="15" customHeight="1">
      <c r="A4655" s="24"/>
    </row>
    <row r="4656" spans="1:1" s="23" customFormat="1" ht="15" customHeight="1">
      <c r="A4656" s="24"/>
    </row>
    <row r="4657" spans="1:1" s="23" customFormat="1" ht="15" customHeight="1">
      <c r="A4657" s="24"/>
    </row>
    <row r="4658" spans="1:1" s="23" customFormat="1" ht="15" customHeight="1">
      <c r="A4658" s="24"/>
    </row>
    <row r="4659" spans="1:1" s="23" customFormat="1" ht="15" customHeight="1">
      <c r="A4659" s="24"/>
    </row>
    <row r="4660" spans="1:1" s="23" customFormat="1" ht="15" customHeight="1">
      <c r="A4660" s="24"/>
    </row>
    <row r="4661" spans="1:1" s="23" customFormat="1" ht="15" customHeight="1">
      <c r="A4661" s="24"/>
    </row>
    <row r="4662" spans="1:1" s="23" customFormat="1" ht="15" customHeight="1">
      <c r="A4662" s="24"/>
    </row>
    <row r="4663" spans="1:1" s="23" customFormat="1" ht="15" customHeight="1">
      <c r="A4663" s="24"/>
    </row>
    <row r="4664" spans="1:1" s="23" customFormat="1" ht="15" customHeight="1">
      <c r="A4664" s="24"/>
    </row>
    <row r="4665" spans="1:1" s="23" customFormat="1" ht="15" customHeight="1">
      <c r="A4665" s="24"/>
    </row>
    <row r="4666" spans="1:1" s="23" customFormat="1" ht="15" customHeight="1">
      <c r="A4666" s="24"/>
    </row>
    <row r="4667" spans="1:1" s="23" customFormat="1" ht="15" customHeight="1">
      <c r="A4667" s="24"/>
    </row>
    <row r="4668" spans="1:1" s="23" customFormat="1" ht="15" customHeight="1">
      <c r="A4668" s="24"/>
    </row>
    <row r="4669" spans="1:1" s="23" customFormat="1" ht="15" customHeight="1">
      <c r="A4669" s="24"/>
    </row>
    <row r="4670" spans="1:1" s="23" customFormat="1" ht="15" customHeight="1">
      <c r="A4670" s="24"/>
    </row>
    <row r="4671" spans="1:1" s="23" customFormat="1" ht="15" customHeight="1">
      <c r="A4671" s="24"/>
    </row>
    <row r="4672" spans="1:1" s="23" customFormat="1" ht="15" customHeight="1">
      <c r="A4672" s="24"/>
    </row>
    <row r="4673" spans="1:1" s="23" customFormat="1" ht="15" customHeight="1">
      <c r="A4673" s="24"/>
    </row>
    <row r="4674" spans="1:1" s="23" customFormat="1" ht="15" customHeight="1">
      <c r="A4674" s="24"/>
    </row>
    <row r="4675" spans="1:1" s="23" customFormat="1" ht="15" customHeight="1">
      <c r="A4675" s="24"/>
    </row>
    <row r="4676" spans="1:1" s="23" customFormat="1" ht="15" customHeight="1">
      <c r="A4676" s="24"/>
    </row>
    <row r="4677" spans="1:1" s="23" customFormat="1" ht="15" customHeight="1">
      <c r="A4677" s="24"/>
    </row>
    <row r="4678" spans="1:1" s="23" customFormat="1" ht="15" customHeight="1">
      <c r="A4678" s="24"/>
    </row>
    <row r="4679" spans="1:1" s="23" customFormat="1" ht="15" customHeight="1">
      <c r="A4679" s="24"/>
    </row>
    <row r="4680" spans="1:1" s="23" customFormat="1" ht="15" customHeight="1">
      <c r="A4680" s="24"/>
    </row>
    <row r="4681" spans="1:1" s="23" customFormat="1" ht="15" customHeight="1">
      <c r="A4681" s="24"/>
    </row>
    <row r="4682" spans="1:1" s="23" customFormat="1" ht="15" customHeight="1">
      <c r="A4682" s="24"/>
    </row>
    <row r="4683" spans="1:1" s="23" customFormat="1" ht="15" customHeight="1">
      <c r="A4683" s="24"/>
    </row>
    <row r="4684" spans="1:1" s="23" customFormat="1" ht="15" customHeight="1">
      <c r="A4684" s="24"/>
    </row>
    <row r="4685" spans="1:1" s="23" customFormat="1" ht="15" customHeight="1">
      <c r="A4685" s="24"/>
    </row>
    <row r="4686" spans="1:1" s="23" customFormat="1" ht="15" customHeight="1">
      <c r="A4686" s="24"/>
    </row>
    <row r="4687" spans="1:1" s="23" customFormat="1" ht="15" customHeight="1">
      <c r="A4687" s="24"/>
    </row>
    <row r="4688" spans="1:1" s="23" customFormat="1" ht="15" customHeight="1">
      <c r="A4688" s="24"/>
    </row>
    <row r="4689" spans="1:1" s="23" customFormat="1" ht="15" customHeight="1">
      <c r="A4689" s="24"/>
    </row>
    <row r="4690" spans="1:1" s="23" customFormat="1" ht="15" customHeight="1">
      <c r="A4690" s="24"/>
    </row>
    <row r="4691" spans="1:1" s="23" customFormat="1" ht="15" customHeight="1">
      <c r="A4691" s="24"/>
    </row>
    <row r="4692" spans="1:1" s="23" customFormat="1" ht="15" customHeight="1">
      <c r="A4692" s="24"/>
    </row>
    <row r="4693" spans="1:1" s="23" customFormat="1" ht="15" customHeight="1">
      <c r="A4693" s="24"/>
    </row>
    <row r="4694" spans="1:1" s="23" customFormat="1" ht="15" customHeight="1">
      <c r="A4694" s="24"/>
    </row>
    <row r="4695" spans="1:1" s="23" customFormat="1" ht="15" customHeight="1">
      <c r="A4695" s="24"/>
    </row>
    <row r="4696" spans="1:1" s="23" customFormat="1" ht="15" customHeight="1">
      <c r="A4696" s="24"/>
    </row>
    <row r="4697" spans="1:1" s="23" customFormat="1" ht="15" customHeight="1">
      <c r="A4697" s="24"/>
    </row>
    <row r="4698" spans="1:1" s="23" customFormat="1" ht="15" customHeight="1">
      <c r="A4698" s="24"/>
    </row>
    <row r="4699" spans="1:1" s="23" customFormat="1" ht="15" customHeight="1">
      <c r="A4699" s="24"/>
    </row>
    <row r="4700" spans="1:1" s="23" customFormat="1" ht="15" customHeight="1">
      <c r="A4700" s="24"/>
    </row>
    <row r="4701" spans="1:1" s="23" customFormat="1" ht="15" customHeight="1">
      <c r="A4701" s="24"/>
    </row>
    <row r="4702" spans="1:1" s="23" customFormat="1" ht="15" customHeight="1">
      <c r="A4702" s="24"/>
    </row>
    <row r="4703" spans="1:1" s="23" customFormat="1" ht="15" customHeight="1">
      <c r="A4703" s="24"/>
    </row>
    <row r="4704" spans="1:1" s="23" customFormat="1" ht="15" customHeight="1">
      <c r="A4704" s="24"/>
    </row>
    <row r="4705" spans="1:1" s="23" customFormat="1" ht="15" customHeight="1">
      <c r="A4705" s="24"/>
    </row>
    <row r="4706" spans="1:1" s="23" customFormat="1" ht="15" customHeight="1">
      <c r="A4706" s="24"/>
    </row>
    <row r="4707" spans="1:1" s="23" customFormat="1" ht="15" customHeight="1">
      <c r="A4707" s="24"/>
    </row>
    <row r="4708" spans="1:1" s="23" customFormat="1" ht="15" customHeight="1">
      <c r="A4708" s="24"/>
    </row>
    <row r="4709" spans="1:1" s="23" customFormat="1" ht="15" customHeight="1">
      <c r="A4709" s="24"/>
    </row>
    <row r="4710" spans="1:1" s="23" customFormat="1" ht="15" customHeight="1">
      <c r="A4710" s="24"/>
    </row>
    <row r="4711" spans="1:1" s="23" customFormat="1" ht="15" customHeight="1">
      <c r="A4711" s="24"/>
    </row>
    <row r="4712" spans="1:1" s="23" customFormat="1" ht="15" customHeight="1">
      <c r="A4712" s="24"/>
    </row>
    <row r="4713" spans="1:1" s="23" customFormat="1" ht="15" customHeight="1">
      <c r="A4713" s="24"/>
    </row>
    <row r="4714" spans="1:1" s="23" customFormat="1" ht="15" customHeight="1">
      <c r="A4714" s="24"/>
    </row>
    <row r="4715" spans="1:1" s="23" customFormat="1" ht="15" customHeight="1">
      <c r="A4715" s="24"/>
    </row>
    <row r="4716" spans="1:1" s="23" customFormat="1" ht="15" customHeight="1">
      <c r="A4716" s="24"/>
    </row>
    <row r="4717" spans="1:1" s="23" customFormat="1" ht="15" customHeight="1">
      <c r="A4717" s="24"/>
    </row>
    <row r="4718" spans="1:1" s="23" customFormat="1" ht="15" customHeight="1">
      <c r="A4718" s="24"/>
    </row>
    <row r="4719" spans="1:1" s="23" customFormat="1" ht="15" customHeight="1">
      <c r="A4719" s="24"/>
    </row>
    <row r="4720" spans="1:1" s="23" customFormat="1" ht="15" customHeight="1">
      <c r="A4720" s="24"/>
    </row>
    <row r="4721" spans="1:1" s="23" customFormat="1" ht="15" customHeight="1">
      <c r="A4721" s="24"/>
    </row>
    <row r="4722" spans="1:1" s="23" customFormat="1" ht="15" customHeight="1">
      <c r="A4722" s="24"/>
    </row>
    <row r="4723" spans="1:1" s="23" customFormat="1" ht="15" customHeight="1">
      <c r="A4723" s="24"/>
    </row>
    <row r="4724" spans="1:1" s="23" customFormat="1" ht="15" customHeight="1">
      <c r="A4724" s="24"/>
    </row>
    <row r="4725" spans="1:1" s="23" customFormat="1" ht="15" customHeight="1">
      <c r="A4725" s="24"/>
    </row>
    <row r="4726" spans="1:1" s="23" customFormat="1" ht="15" customHeight="1">
      <c r="A4726" s="24"/>
    </row>
    <row r="4727" spans="1:1" s="23" customFormat="1" ht="15" customHeight="1">
      <c r="A4727" s="24"/>
    </row>
    <row r="4728" spans="1:1" s="23" customFormat="1" ht="15" customHeight="1">
      <c r="A4728" s="24"/>
    </row>
    <row r="4729" spans="1:1" s="23" customFormat="1" ht="15" customHeight="1">
      <c r="A4729" s="24"/>
    </row>
    <row r="4730" spans="1:1" s="23" customFormat="1" ht="15" customHeight="1">
      <c r="A4730" s="24"/>
    </row>
    <row r="4731" spans="1:1" s="23" customFormat="1" ht="15" customHeight="1">
      <c r="A4731" s="24"/>
    </row>
    <row r="4732" spans="1:1" s="23" customFormat="1" ht="15" customHeight="1">
      <c r="A4732" s="24"/>
    </row>
    <row r="4733" spans="1:1" s="23" customFormat="1" ht="15" customHeight="1">
      <c r="A4733" s="24"/>
    </row>
    <row r="4734" spans="1:1" s="23" customFormat="1" ht="15" customHeight="1">
      <c r="A4734" s="24"/>
    </row>
    <row r="4735" spans="1:1" s="23" customFormat="1" ht="15" customHeight="1">
      <c r="A4735" s="24"/>
    </row>
    <row r="4736" spans="1:1" s="23" customFormat="1" ht="15" customHeight="1">
      <c r="A4736" s="24"/>
    </row>
    <row r="4737" spans="1:1" s="23" customFormat="1" ht="15" customHeight="1">
      <c r="A4737" s="24"/>
    </row>
    <row r="4738" spans="1:1" s="23" customFormat="1" ht="15" customHeight="1">
      <c r="A4738" s="24"/>
    </row>
    <row r="4739" spans="1:1" s="23" customFormat="1" ht="15" customHeight="1">
      <c r="A4739" s="24"/>
    </row>
    <row r="4740" spans="1:1" s="23" customFormat="1" ht="15" customHeight="1">
      <c r="A4740" s="24"/>
    </row>
    <row r="4741" spans="1:1" s="23" customFormat="1" ht="15" customHeight="1">
      <c r="A4741" s="24"/>
    </row>
    <row r="4742" spans="1:1" s="23" customFormat="1" ht="15" customHeight="1">
      <c r="A4742" s="24"/>
    </row>
    <row r="4743" spans="1:1" s="23" customFormat="1" ht="15" customHeight="1">
      <c r="A4743" s="24"/>
    </row>
    <row r="4744" spans="1:1" s="23" customFormat="1" ht="15" customHeight="1">
      <c r="A4744" s="24"/>
    </row>
    <row r="4745" spans="1:1" s="23" customFormat="1" ht="15" customHeight="1">
      <c r="A4745" s="24"/>
    </row>
    <row r="4746" spans="1:1" s="23" customFormat="1" ht="15" customHeight="1">
      <c r="A4746" s="24"/>
    </row>
    <row r="4747" spans="1:1" s="23" customFormat="1" ht="15" customHeight="1">
      <c r="A4747" s="24"/>
    </row>
    <row r="4748" spans="1:1" s="23" customFormat="1" ht="15" customHeight="1">
      <c r="A4748" s="24"/>
    </row>
    <row r="4749" spans="1:1" s="23" customFormat="1" ht="15" customHeight="1">
      <c r="A4749" s="24"/>
    </row>
    <row r="4750" spans="1:1" s="23" customFormat="1" ht="15" customHeight="1">
      <c r="A4750" s="24"/>
    </row>
    <row r="4751" spans="1:1" s="23" customFormat="1" ht="15" customHeight="1">
      <c r="A4751" s="24"/>
    </row>
    <row r="4752" spans="1:1" s="23" customFormat="1" ht="15" customHeight="1">
      <c r="A4752" s="24"/>
    </row>
    <row r="4753" spans="1:1" s="23" customFormat="1" ht="15" customHeight="1">
      <c r="A4753" s="24"/>
    </row>
    <row r="4754" spans="1:1" s="23" customFormat="1" ht="15" customHeight="1">
      <c r="A4754" s="24"/>
    </row>
    <row r="4755" spans="1:1" s="23" customFormat="1" ht="15" customHeight="1">
      <c r="A4755" s="24"/>
    </row>
    <row r="4756" spans="1:1" s="23" customFormat="1" ht="15" customHeight="1">
      <c r="A4756" s="24"/>
    </row>
    <row r="4757" spans="1:1" s="23" customFormat="1" ht="15" customHeight="1">
      <c r="A4757" s="24"/>
    </row>
    <row r="4758" spans="1:1" s="23" customFormat="1" ht="15" customHeight="1">
      <c r="A4758" s="24"/>
    </row>
    <row r="4759" spans="1:1" s="23" customFormat="1" ht="15" customHeight="1">
      <c r="A4759" s="24"/>
    </row>
    <row r="4760" spans="1:1" s="23" customFormat="1" ht="15" customHeight="1">
      <c r="A4760" s="24"/>
    </row>
    <row r="4761" spans="1:1" s="23" customFormat="1" ht="15" customHeight="1">
      <c r="A4761" s="24"/>
    </row>
    <row r="4762" spans="1:1" s="23" customFormat="1" ht="15" customHeight="1">
      <c r="A4762" s="24"/>
    </row>
    <row r="4763" spans="1:1" s="23" customFormat="1" ht="15" customHeight="1">
      <c r="A4763" s="24"/>
    </row>
    <row r="4764" spans="1:1" s="23" customFormat="1" ht="15" customHeight="1">
      <c r="A4764" s="24"/>
    </row>
    <row r="4765" spans="1:1" s="23" customFormat="1" ht="15" customHeight="1">
      <c r="A4765" s="24"/>
    </row>
    <row r="4766" spans="1:1" s="23" customFormat="1" ht="15" customHeight="1">
      <c r="A4766" s="24"/>
    </row>
    <row r="4767" spans="1:1" s="23" customFormat="1" ht="15" customHeight="1">
      <c r="A4767" s="24"/>
    </row>
    <row r="4768" spans="1:1" s="23" customFormat="1" ht="15" customHeight="1">
      <c r="A4768" s="24"/>
    </row>
    <row r="4769" spans="1:1" s="23" customFormat="1" ht="15" customHeight="1">
      <c r="A4769" s="24"/>
    </row>
    <row r="4770" spans="1:1" s="23" customFormat="1" ht="15" customHeight="1">
      <c r="A4770" s="24"/>
    </row>
    <row r="4771" spans="1:1" s="23" customFormat="1" ht="15" customHeight="1">
      <c r="A4771" s="24"/>
    </row>
    <row r="4772" spans="1:1" s="23" customFormat="1" ht="15" customHeight="1">
      <c r="A4772" s="24"/>
    </row>
    <row r="4773" spans="1:1" s="23" customFormat="1" ht="15" customHeight="1">
      <c r="A4773" s="24"/>
    </row>
    <row r="4774" spans="1:1" s="23" customFormat="1" ht="15" customHeight="1">
      <c r="A4774" s="24"/>
    </row>
    <row r="4775" spans="1:1" s="23" customFormat="1" ht="15" customHeight="1">
      <c r="A4775" s="24"/>
    </row>
    <row r="4776" spans="1:1" s="23" customFormat="1" ht="15" customHeight="1">
      <c r="A4776" s="24"/>
    </row>
    <row r="4777" spans="1:1" s="23" customFormat="1" ht="15" customHeight="1">
      <c r="A4777" s="24"/>
    </row>
    <row r="4778" spans="1:1" s="23" customFormat="1" ht="15" customHeight="1">
      <c r="A4778" s="24"/>
    </row>
    <row r="4779" spans="1:1" s="23" customFormat="1" ht="15" customHeight="1">
      <c r="A4779" s="24"/>
    </row>
    <row r="4780" spans="1:1" s="23" customFormat="1" ht="15" customHeight="1">
      <c r="A4780" s="24"/>
    </row>
    <row r="4781" spans="1:1" s="23" customFormat="1" ht="15" customHeight="1">
      <c r="A4781" s="24"/>
    </row>
    <row r="4782" spans="1:1" s="23" customFormat="1" ht="15" customHeight="1">
      <c r="A4782" s="24"/>
    </row>
    <row r="4783" spans="1:1" s="23" customFormat="1" ht="15" customHeight="1">
      <c r="A4783" s="24"/>
    </row>
    <row r="4784" spans="1:1" s="23" customFormat="1" ht="15" customHeight="1">
      <c r="A4784" s="24"/>
    </row>
    <row r="4785" spans="1:1" s="23" customFormat="1" ht="15" customHeight="1">
      <c r="A4785" s="24"/>
    </row>
    <row r="4786" spans="1:1" s="23" customFormat="1" ht="15" customHeight="1">
      <c r="A4786" s="24"/>
    </row>
    <row r="4787" spans="1:1" s="23" customFormat="1" ht="15" customHeight="1">
      <c r="A4787" s="24"/>
    </row>
    <row r="4788" spans="1:1" s="23" customFormat="1" ht="15" customHeight="1">
      <c r="A4788" s="24"/>
    </row>
    <row r="4789" spans="1:1" s="23" customFormat="1" ht="15" customHeight="1">
      <c r="A4789" s="24"/>
    </row>
    <row r="4790" spans="1:1" s="23" customFormat="1" ht="15" customHeight="1">
      <c r="A4790" s="24"/>
    </row>
    <row r="4791" spans="1:1" s="23" customFormat="1" ht="15" customHeight="1">
      <c r="A4791" s="24"/>
    </row>
    <row r="4792" spans="1:1" s="23" customFormat="1" ht="15" customHeight="1">
      <c r="A4792" s="24"/>
    </row>
    <row r="4793" spans="1:1" s="23" customFormat="1" ht="15" customHeight="1">
      <c r="A4793" s="24"/>
    </row>
    <row r="4794" spans="1:1" s="23" customFormat="1" ht="15" customHeight="1">
      <c r="A4794" s="24"/>
    </row>
    <row r="4795" spans="1:1" s="23" customFormat="1" ht="15" customHeight="1">
      <c r="A4795" s="24"/>
    </row>
    <row r="4796" spans="1:1" s="23" customFormat="1" ht="15" customHeight="1">
      <c r="A4796" s="24"/>
    </row>
    <row r="4797" spans="1:1" s="23" customFormat="1" ht="15" customHeight="1">
      <c r="A4797" s="24"/>
    </row>
    <row r="4798" spans="1:1" s="23" customFormat="1" ht="15" customHeight="1">
      <c r="A4798" s="24"/>
    </row>
    <row r="4799" spans="1:1" s="23" customFormat="1" ht="15" customHeight="1">
      <c r="A4799" s="24"/>
    </row>
    <row r="4800" spans="1:1" s="23" customFormat="1" ht="15" customHeight="1">
      <c r="A4800" s="24"/>
    </row>
    <row r="4801" spans="1:1" s="23" customFormat="1" ht="15" customHeight="1">
      <c r="A4801" s="24"/>
    </row>
    <row r="4802" spans="1:1" s="23" customFormat="1" ht="15" customHeight="1">
      <c r="A4802" s="24"/>
    </row>
    <row r="4803" spans="1:1" s="23" customFormat="1" ht="15" customHeight="1">
      <c r="A4803" s="24"/>
    </row>
    <row r="4804" spans="1:1" s="23" customFormat="1" ht="15" customHeight="1">
      <c r="A4804" s="24"/>
    </row>
    <row r="4805" spans="1:1" s="23" customFormat="1" ht="15" customHeight="1">
      <c r="A4805" s="24"/>
    </row>
    <row r="4806" spans="1:1" s="23" customFormat="1" ht="15" customHeight="1">
      <c r="A4806" s="24"/>
    </row>
    <row r="4807" spans="1:1" s="23" customFormat="1" ht="15" customHeight="1">
      <c r="A4807" s="24"/>
    </row>
    <row r="4808" spans="1:1" s="23" customFormat="1" ht="15" customHeight="1">
      <c r="A4808" s="24"/>
    </row>
    <row r="4809" spans="1:1" s="23" customFormat="1" ht="15" customHeight="1">
      <c r="A4809" s="24"/>
    </row>
    <row r="4810" spans="1:1" s="23" customFormat="1" ht="15" customHeight="1">
      <c r="A4810" s="24"/>
    </row>
    <row r="4811" spans="1:1" s="23" customFormat="1" ht="15" customHeight="1">
      <c r="A4811" s="24"/>
    </row>
    <row r="4812" spans="1:1" s="23" customFormat="1" ht="15" customHeight="1">
      <c r="A4812" s="24"/>
    </row>
    <row r="4813" spans="1:1" s="23" customFormat="1" ht="15" customHeight="1">
      <c r="A4813" s="24"/>
    </row>
    <row r="4814" spans="1:1" s="23" customFormat="1" ht="15" customHeight="1">
      <c r="A4814" s="24"/>
    </row>
    <row r="4815" spans="1:1" s="23" customFormat="1" ht="15" customHeight="1">
      <c r="A4815" s="24"/>
    </row>
    <row r="4816" spans="1:1" s="23" customFormat="1" ht="15" customHeight="1">
      <c r="A4816" s="24"/>
    </row>
    <row r="4817" spans="1:1" s="23" customFormat="1" ht="15" customHeight="1">
      <c r="A4817" s="24"/>
    </row>
    <row r="4818" spans="1:1" s="23" customFormat="1" ht="15" customHeight="1">
      <c r="A4818" s="24"/>
    </row>
    <row r="4819" spans="1:1" s="23" customFormat="1" ht="15" customHeight="1">
      <c r="A4819" s="24"/>
    </row>
    <row r="4820" spans="1:1" s="23" customFormat="1" ht="15" customHeight="1">
      <c r="A4820" s="24"/>
    </row>
    <row r="4821" spans="1:1" s="23" customFormat="1" ht="15" customHeight="1">
      <c r="A4821" s="24"/>
    </row>
    <row r="4822" spans="1:1" s="23" customFormat="1" ht="15" customHeight="1">
      <c r="A4822" s="24"/>
    </row>
    <row r="4823" spans="1:1" s="23" customFormat="1" ht="15" customHeight="1">
      <c r="A4823" s="24"/>
    </row>
    <row r="4824" spans="1:1" s="23" customFormat="1" ht="15" customHeight="1">
      <c r="A4824" s="24"/>
    </row>
    <row r="4825" spans="1:1" s="23" customFormat="1" ht="15" customHeight="1">
      <c r="A4825" s="24"/>
    </row>
    <row r="4826" spans="1:1" s="23" customFormat="1" ht="15" customHeight="1">
      <c r="A4826" s="24"/>
    </row>
    <row r="4827" spans="1:1" s="23" customFormat="1" ht="15" customHeight="1">
      <c r="A4827" s="24"/>
    </row>
    <row r="4828" spans="1:1" s="23" customFormat="1" ht="15" customHeight="1">
      <c r="A4828" s="24"/>
    </row>
    <row r="4829" spans="1:1" s="23" customFormat="1" ht="15" customHeight="1">
      <c r="A4829" s="24"/>
    </row>
    <row r="4830" spans="1:1" s="23" customFormat="1" ht="15" customHeight="1">
      <c r="A4830" s="24"/>
    </row>
    <row r="4831" spans="1:1" s="23" customFormat="1" ht="15" customHeight="1">
      <c r="A4831" s="24"/>
    </row>
    <row r="4832" spans="1:1" s="23" customFormat="1" ht="15" customHeight="1">
      <c r="A4832" s="24"/>
    </row>
    <row r="4833" spans="1:1" s="23" customFormat="1" ht="15" customHeight="1">
      <c r="A4833" s="24"/>
    </row>
    <row r="4834" spans="1:1" s="23" customFormat="1" ht="15" customHeight="1">
      <c r="A4834" s="24"/>
    </row>
    <row r="4835" spans="1:1" s="23" customFormat="1" ht="15" customHeight="1">
      <c r="A4835" s="24"/>
    </row>
    <row r="4836" spans="1:1" s="23" customFormat="1" ht="15" customHeight="1">
      <c r="A4836" s="24"/>
    </row>
    <row r="4837" spans="1:1" s="23" customFormat="1" ht="15" customHeight="1">
      <c r="A4837" s="24"/>
    </row>
    <row r="4838" spans="1:1" s="23" customFormat="1" ht="15" customHeight="1">
      <c r="A4838" s="24"/>
    </row>
    <row r="4839" spans="1:1" s="23" customFormat="1" ht="15" customHeight="1">
      <c r="A4839" s="24"/>
    </row>
    <row r="4840" spans="1:1" s="23" customFormat="1" ht="15" customHeight="1">
      <c r="A4840" s="24"/>
    </row>
    <row r="4841" spans="1:1" s="23" customFormat="1" ht="15" customHeight="1">
      <c r="A4841" s="24"/>
    </row>
    <row r="4842" spans="1:1" s="23" customFormat="1" ht="15" customHeight="1">
      <c r="A4842" s="24"/>
    </row>
    <row r="4843" spans="1:1" s="23" customFormat="1" ht="15" customHeight="1">
      <c r="A4843" s="24"/>
    </row>
    <row r="4844" spans="1:1" s="23" customFormat="1" ht="15" customHeight="1">
      <c r="A4844" s="24"/>
    </row>
    <row r="4845" spans="1:1" s="23" customFormat="1" ht="15" customHeight="1">
      <c r="A4845" s="24"/>
    </row>
    <row r="4846" spans="1:1" s="23" customFormat="1" ht="15" customHeight="1">
      <c r="A4846" s="24"/>
    </row>
    <row r="4847" spans="1:1" s="23" customFormat="1" ht="15" customHeight="1">
      <c r="A4847" s="24"/>
    </row>
    <row r="4848" spans="1:1" s="23" customFormat="1" ht="15" customHeight="1">
      <c r="A4848" s="24"/>
    </row>
    <row r="4849" spans="1:1" s="23" customFormat="1" ht="15" customHeight="1">
      <c r="A4849" s="24"/>
    </row>
    <row r="4850" spans="1:1" s="23" customFormat="1" ht="15" customHeight="1">
      <c r="A4850" s="24"/>
    </row>
    <row r="4851" spans="1:1" s="23" customFormat="1" ht="15" customHeight="1">
      <c r="A4851" s="24"/>
    </row>
    <row r="4852" spans="1:1" s="23" customFormat="1" ht="15" customHeight="1">
      <c r="A4852" s="24"/>
    </row>
    <row r="4853" spans="1:1" s="23" customFormat="1" ht="15" customHeight="1">
      <c r="A4853" s="24"/>
    </row>
    <row r="4854" spans="1:1" s="23" customFormat="1" ht="15" customHeight="1">
      <c r="A4854" s="24"/>
    </row>
    <row r="4855" spans="1:1" s="23" customFormat="1" ht="15" customHeight="1">
      <c r="A4855" s="24"/>
    </row>
    <row r="4856" spans="1:1" s="23" customFormat="1" ht="15" customHeight="1">
      <c r="A4856" s="24"/>
    </row>
    <row r="4857" spans="1:1" s="23" customFormat="1" ht="15" customHeight="1">
      <c r="A4857" s="24"/>
    </row>
    <row r="4858" spans="1:1" s="23" customFormat="1" ht="15" customHeight="1">
      <c r="A4858" s="24"/>
    </row>
    <row r="4859" spans="1:1" s="23" customFormat="1" ht="15" customHeight="1">
      <c r="A4859" s="24"/>
    </row>
    <row r="4860" spans="1:1" s="23" customFormat="1" ht="15" customHeight="1">
      <c r="A4860" s="24"/>
    </row>
    <row r="4861" spans="1:1" s="23" customFormat="1" ht="15" customHeight="1">
      <c r="A4861" s="24"/>
    </row>
    <row r="4862" spans="1:1" s="23" customFormat="1" ht="15" customHeight="1">
      <c r="A4862" s="24"/>
    </row>
    <row r="4863" spans="1:1" s="23" customFormat="1" ht="15" customHeight="1">
      <c r="A4863" s="24"/>
    </row>
    <row r="4864" spans="1:1" s="23" customFormat="1" ht="15" customHeight="1">
      <c r="A4864" s="24"/>
    </row>
    <row r="4865" spans="1:1" s="23" customFormat="1" ht="15" customHeight="1">
      <c r="A4865" s="24"/>
    </row>
    <row r="4866" spans="1:1" s="23" customFormat="1" ht="15" customHeight="1">
      <c r="A4866" s="24"/>
    </row>
    <row r="4867" spans="1:1" s="23" customFormat="1" ht="15" customHeight="1">
      <c r="A4867" s="24"/>
    </row>
    <row r="4868" spans="1:1" s="23" customFormat="1" ht="15" customHeight="1">
      <c r="A4868" s="24"/>
    </row>
    <row r="4869" spans="1:1" s="23" customFormat="1" ht="15" customHeight="1">
      <c r="A4869" s="24"/>
    </row>
    <row r="4870" spans="1:1" s="23" customFormat="1" ht="15" customHeight="1">
      <c r="A4870" s="24"/>
    </row>
    <row r="4871" spans="1:1" s="23" customFormat="1" ht="15" customHeight="1">
      <c r="A4871" s="24"/>
    </row>
    <row r="4872" spans="1:1" s="23" customFormat="1" ht="15" customHeight="1">
      <c r="A4872" s="24"/>
    </row>
    <row r="4873" spans="1:1" s="23" customFormat="1" ht="15" customHeight="1">
      <c r="A4873" s="24"/>
    </row>
    <row r="4874" spans="1:1" s="23" customFormat="1" ht="15" customHeight="1">
      <c r="A4874" s="24"/>
    </row>
    <row r="4875" spans="1:1" s="23" customFormat="1" ht="15" customHeight="1">
      <c r="A4875" s="24"/>
    </row>
    <row r="4876" spans="1:1" s="23" customFormat="1" ht="15" customHeight="1">
      <c r="A4876" s="24"/>
    </row>
    <row r="4877" spans="1:1" s="23" customFormat="1" ht="15" customHeight="1">
      <c r="A4877" s="24"/>
    </row>
    <row r="4878" spans="1:1" s="23" customFormat="1" ht="15" customHeight="1">
      <c r="A4878" s="24"/>
    </row>
    <row r="4879" spans="1:1" s="23" customFormat="1" ht="15" customHeight="1">
      <c r="A4879" s="24"/>
    </row>
    <row r="4880" spans="1:1" s="23" customFormat="1" ht="15" customHeight="1">
      <c r="A4880" s="24"/>
    </row>
    <row r="4881" spans="1:1" s="23" customFormat="1" ht="15" customHeight="1">
      <c r="A4881" s="24"/>
    </row>
    <row r="4882" spans="1:1" s="23" customFormat="1" ht="15" customHeight="1">
      <c r="A4882" s="24"/>
    </row>
    <row r="4883" spans="1:1" s="23" customFormat="1" ht="15" customHeight="1">
      <c r="A4883" s="24"/>
    </row>
    <row r="4884" spans="1:1" s="23" customFormat="1" ht="15" customHeight="1">
      <c r="A4884" s="24"/>
    </row>
    <row r="4885" spans="1:1" s="23" customFormat="1" ht="15" customHeight="1">
      <c r="A4885" s="24"/>
    </row>
    <row r="4886" spans="1:1" s="23" customFormat="1" ht="15" customHeight="1">
      <c r="A4886" s="24"/>
    </row>
    <row r="4887" spans="1:1" s="23" customFormat="1" ht="15" customHeight="1">
      <c r="A4887" s="24"/>
    </row>
    <row r="4888" spans="1:1" s="23" customFormat="1" ht="15" customHeight="1">
      <c r="A4888" s="24"/>
    </row>
    <row r="4889" spans="1:1" s="23" customFormat="1" ht="15" customHeight="1">
      <c r="A4889" s="24"/>
    </row>
    <row r="4890" spans="1:1" s="23" customFormat="1" ht="15" customHeight="1">
      <c r="A4890" s="24"/>
    </row>
    <row r="4891" spans="1:1" s="23" customFormat="1" ht="15" customHeight="1">
      <c r="A4891" s="24"/>
    </row>
    <row r="4892" spans="1:1" s="23" customFormat="1" ht="15" customHeight="1">
      <c r="A4892" s="24"/>
    </row>
    <row r="4893" spans="1:1" s="23" customFormat="1" ht="15" customHeight="1">
      <c r="A4893" s="24"/>
    </row>
    <row r="4894" spans="1:1" s="23" customFormat="1" ht="15" customHeight="1">
      <c r="A4894" s="24"/>
    </row>
    <row r="4895" spans="1:1" s="23" customFormat="1" ht="15" customHeight="1">
      <c r="A4895" s="24"/>
    </row>
    <row r="4896" spans="1:1" s="23" customFormat="1" ht="15" customHeight="1">
      <c r="A4896" s="24"/>
    </row>
    <row r="4897" spans="1:1" s="23" customFormat="1" ht="15" customHeight="1">
      <c r="A4897" s="24"/>
    </row>
    <row r="4898" spans="1:1" s="23" customFormat="1" ht="15" customHeight="1">
      <c r="A4898" s="24"/>
    </row>
    <row r="4899" spans="1:1" s="23" customFormat="1" ht="15" customHeight="1">
      <c r="A4899" s="24"/>
    </row>
    <row r="4900" spans="1:1" s="23" customFormat="1" ht="15" customHeight="1">
      <c r="A4900" s="24"/>
    </row>
    <row r="4901" spans="1:1" s="23" customFormat="1" ht="15" customHeight="1">
      <c r="A4901" s="24"/>
    </row>
    <row r="4902" spans="1:1" s="23" customFormat="1" ht="15" customHeight="1">
      <c r="A4902" s="24"/>
    </row>
    <row r="4903" spans="1:1" s="23" customFormat="1" ht="15" customHeight="1">
      <c r="A4903" s="24"/>
    </row>
    <row r="4904" spans="1:1" s="23" customFormat="1" ht="15" customHeight="1">
      <c r="A4904" s="24"/>
    </row>
    <row r="4905" spans="1:1" s="23" customFormat="1" ht="15" customHeight="1">
      <c r="A4905" s="24"/>
    </row>
    <row r="4906" spans="1:1" s="23" customFormat="1" ht="15" customHeight="1">
      <c r="A4906" s="24"/>
    </row>
    <row r="4907" spans="1:1" s="23" customFormat="1" ht="15" customHeight="1">
      <c r="A4907" s="24"/>
    </row>
    <row r="4908" spans="1:1" s="23" customFormat="1" ht="15" customHeight="1">
      <c r="A4908" s="24"/>
    </row>
    <row r="4909" spans="1:1" s="23" customFormat="1" ht="15" customHeight="1">
      <c r="A4909" s="24"/>
    </row>
    <row r="4910" spans="1:1" s="23" customFormat="1" ht="15" customHeight="1">
      <c r="A4910" s="24"/>
    </row>
    <row r="4911" spans="1:1" s="23" customFormat="1" ht="15" customHeight="1">
      <c r="A4911" s="24"/>
    </row>
    <row r="4912" spans="1:1" s="23" customFormat="1" ht="15" customHeight="1">
      <c r="A4912" s="24"/>
    </row>
    <row r="4913" spans="1:1" s="23" customFormat="1" ht="15" customHeight="1">
      <c r="A4913" s="24"/>
    </row>
    <row r="4914" spans="1:1" s="23" customFormat="1" ht="15" customHeight="1">
      <c r="A4914" s="24"/>
    </row>
    <row r="4915" spans="1:1" s="23" customFormat="1" ht="15" customHeight="1">
      <c r="A4915" s="24"/>
    </row>
    <row r="4916" spans="1:1" s="23" customFormat="1" ht="15" customHeight="1">
      <c r="A4916" s="24"/>
    </row>
    <row r="4917" spans="1:1" s="23" customFormat="1" ht="15" customHeight="1">
      <c r="A4917" s="24"/>
    </row>
    <row r="4918" spans="1:1" s="23" customFormat="1" ht="15" customHeight="1">
      <c r="A4918" s="24"/>
    </row>
    <row r="4919" spans="1:1" s="23" customFormat="1" ht="15" customHeight="1">
      <c r="A4919" s="24"/>
    </row>
    <row r="4920" spans="1:1" s="23" customFormat="1" ht="15" customHeight="1">
      <c r="A4920" s="24"/>
    </row>
    <row r="4921" spans="1:1" s="23" customFormat="1" ht="15" customHeight="1">
      <c r="A4921" s="24"/>
    </row>
    <row r="4922" spans="1:1" s="23" customFormat="1" ht="15" customHeight="1">
      <c r="A4922" s="24"/>
    </row>
    <row r="4923" spans="1:1" s="23" customFormat="1" ht="15" customHeight="1">
      <c r="A4923" s="24"/>
    </row>
    <row r="4924" spans="1:1" s="23" customFormat="1" ht="15" customHeight="1">
      <c r="A4924" s="24"/>
    </row>
    <row r="4925" spans="1:1" s="23" customFormat="1" ht="15" customHeight="1">
      <c r="A4925" s="24"/>
    </row>
    <row r="4926" spans="1:1" s="23" customFormat="1" ht="15" customHeight="1">
      <c r="A4926" s="24"/>
    </row>
    <row r="4927" spans="1:1" s="23" customFormat="1" ht="15" customHeight="1">
      <c r="A4927" s="24"/>
    </row>
    <row r="4928" spans="1:1" s="23" customFormat="1" ht="15" customHeight="1">
      <c r="A4928" s="24"/>
    </row>
    <row r="4929" spans="1:1" s="23" customFormat="1" ht="15" customHeight="1">
      <c r="A4929" s="24"/>
    </row>
    <row r="4930" spans="1:1" s="23" customFormat="1" ht="15" customHeight="1">
      <c r="A4930" s="24"/>
    </row>
    <row r="4931" spans="1:1" s="23" customFormat="1" ht="15" customHeight="1">
      <c r="A4931" s="24"/>
    </row>
    <row r="4932" spans="1:1" s="23" customFormat="1" ht="15" customHeight="1">
      <c r="A4932" s="24"/>
    </row>
    <row r="4933" spans="1:1" s="23" customFormat="1" ht="15" customHeight="1">
      <c r="A4933" s="24"/>
    </row>
    <row r="4934" spans="1:1" s="23" customFormat="1" ht="15" customHeight="1">
      <c r="A4934" s="24"/>
    </row>
    <row r="4935" spans="1:1" s="23" customFormat="1" ht="15" customHeight="1">
      <c r="A4935" s="24"/>
    </row>
    <row r="4936" spans="1:1" s="23" customFormat="1" ht="15" customHeight="1">
      <c r="A4936" s="24"/>
    </row>
    <row r="4937" spans="1:1" s="23" customFormat="1" ht="15" customHeight="1">
      <c r="A4937" s="24"/>
    </row>
    <row r="4938" spans="1:1" s="23" customFormat="1" ht="15" customHeight="1">
      <c r="A4938" s="24"/>
    </row>
    <row r="4939" spans="1:1" s="23" customFormat="1" ht="15" customHeight="1">
      <c r="A4939" s="24"/>
    </row>
    <row r="4940" spans="1:1" s="23" customFormat="1" ht="15" customHeight="1">
      <c r="A4940" s="24"/>
    </row>
    <row r="4941" spans="1:1" s="23" customFormat="1" ht="15" customHeight="1">
      <c r="A4941" s="24"/>
    </row>
    <row r="4942" spans="1:1" s="23" customFormat="1" ht="15" customHeight="1">
      <c r="A4942" s="24"/>
    </row>
    <row r="4943" spans="1:1" s="23" customFormat="1" ht="15" customHeight="1">
      <c r="A4943" s="24"/>
    </row>
    <row r="4944" spans="1:1" s="23" customFormat="1" ht="15" customHeight="1">
      <c r="A4944" s="24"/>
    </row>
    <row r="4945" spans="1:1" s="23" customFormat="1" ht="15" customHeight="1">
      <c r="A4945" s="24"/>
    </row>
    <row r="4946" spans="1:1" s="23" customFormat="1" ht="15" customHeight="1">
      <c r="A4946" s="24"/>
    </row>
    <row r="4947" spans="1:1" s="23" customFormat="1" ht="15" customHeight="1">
      <c r="A4947" s="24"/>
    </row>
    <row r="4948" spans="1:1" s="23" customFormat="1" ht="15" customHeight="1">
      <c r="A4948" s="24"/>
    </row>
    <row r="4949" spans="1:1" s="23" customFormat="1" ht="15" customHeight="1">
      <c r="A4949" s="24"/>
    </row>
    <row r="4950" spans="1:1" s="23" customFormat="1" ht="15" customHeight="1">
      <c r="A4950" s="24"/>
    </row>
    <row r="4951" spans="1:1" s="23" customFormat="1" ht="15" customHeight="1">
      <c r="A4951" s="24"/>
    </row>
    <row r="4952" spans="1:1" s="23" customFormat="1" ht="15" customHeight="1">
      <c r="A4952" s="24"/>
    </row>
    <row r="4953" spans="1:1" s="23" customFormat="1" ht="15" customHeight="1">
      <c r="A4953" s="24"/>
    </row>
    <row r="4954" spans="1:1" s="23" customFormat="1" ht="15" customHeight="1">
      <c r="A4954" s="24"/>
    </row>
    <row r="4955" spans="1:1" s="23" customFormat="1" ht="15" customHeight="1">
      <c r="A4955" s="24"/>
    </row>
    <row r="4956" spans="1:1" s="23" customFormat="1" ht="15" customHeight="1">
      <c r="A4956" s="24"/>
    </row>
    <row r="4957" spans="1:1" s="23" customFormat="1" ht="15" customHeight="1">
      <c r="A4957" s="24"/>
    </row>
    <row r="4958" spans="1:1" s="23" customFormat="1" ht="15" customHeight="1">
      <c r="A4958" s="24"/>
    </row>
    <row r="4959" spans="1:1" s="23" customFormat="1" ht="15" customHeight="1">
      <c r="A4959" s="24"/>
    </row>
    <row r="4960" spans="1:1" s="23" customFormat="1" ht="15" customHeight="1">
      <c r="A4960" s="24"/>
    </row>
    <row r="4961" spans="1:1" s="23" customFormat="1" ht="15" customHeight="1">
      <c r="A4961" s="24"/>
    </row>
    <row r="4962" spans="1:1" s="23" customFormat="1" ht="15" customHeight="1">
      <c r="A4962" s="24"/>
    </row>
    <row r="4963" spans="1:1" s="23" customFormat="1" ht="15" customHeight="1">
      <c r="A4963" s="24"/>
    </row>
    <row r="4964" spans="1:1" s="23" customFormat="1" ht="15" customHeight="1">
      <c r="A4964" s="24"/>
    </row>
    <row r="4965" spans="1:1" s="23" customFormat="1" ht="15" customHeight="1">
      <c r="A4965" s="24"/>
    </row>
    <row r="4966" spans="1:1" s="23" customFormat="1" ht="15" customHeight="1">
      <c r="A4966" s="24"/>
    </row>
    <row r="4967" spans="1:1" s="23" customFormat="1" ht="15" customHeight="1">
      <c r="A4967" s="24"/>
    </row>
    <row r="4968" spans="1:1" s="23" customFormat="1" ht="15" customHeight="1">
      <c r="A4968" s="24"/>
    </row>
    <row r="4969" spans="1:1" s="23" customFormat="1" ht="15" customHeight="1">
      <c r="A4969" s="24"/>
    </row>
    <row r="4970" spans="1:1" s="23" customFormat="1" ht="15" customHeight="1">
      <c r="A4970" s="24"/>
    </row>
    <row r="4971" spans="1:1" s="23" customFormat="1" ht="15" customHeight="1">
      <c r="A4971" s="24"/>
    </row>
    <row r="4972" spans="1:1" s="23" customFormat="1" ht="15" customHeight="1">
      <c r="A4972" s="24"/>
    </row>
    <row r="4973" spans="1:1" s="23" customFormat="1" ht="15" customHeight="1">
      <c r="A4973" s="24"/>
    </row>
    <row r="4974" spans="1:1" s="23" customFormat="1" ht="15" customHeight="1">
      <c r="A4974" s="24"/>
    </row>
    <row r="4975" spans="1:1" s="23" customFormat="1" ht="15" customHeight="1">
      <c r="A4975" s="24"/>
    </row>
    <row r="4976" spans="1:1" s="23" customFormat="1" ht="15" customHeight="1">
      <c r="A4976" s="24"/>
    </row>
    <row r="4977" spans="1:1" s="23" customFormat="1" ht="15" customHeight="1">
      <c r="A4977" s="24"/>
    </row>
    <row r="4978" spans="1:1" s="23" customFormat="1" ht="15" customHeight="1">
      <c r="A4978" s="24"/>
    </row>
    <row r="4979" spans="1:1" s="23" customFormat="1" ht="15" customHeight="1">
      <c r="A4979" s="24"/>
    </row>
    <row r="4980" spans="1:1" s="23" customFormat="1" ht="15" customHeight="1">
      <c r="A4980" s="24"/>
    </row>
    <row r="4981" spans="1:1" s="23" customFormat="1" ht="15" customHeight="1">
      <c r="A4981" s="24"/>
    </row>
    <row r="4982" spans="1:1" s="23" customFormat="1" ht="15" customHeight="1">
      <c r="A4982" s="24"/>
    </row>
    <row r="4983" spans="1:1" s="23" customFormat="1" ht="15" customHeight="1">
      <c r="A4983" s="24"/>
    </row>
    <row r="4984" spans="1:1" s="23" customFormat="1" ht="15" customHeight="1">
      <c r="A4984" s="24"/>
    </row>
    <row r="4985" spans="1:1" s="23" customFormat="1" ht="15" customHeight="1">
      <c r="A4985" s="24"/>
    </row>
    <row r="4986" spans="1:1" s="23" customFormat="1" ht="15" customHeight="1">
      <c r="A4986" s="24"/>
    </row>
    <row r="4987" spans="1:1" s="23" customFormat="1" ht="15" customHeight="1">
      <c r="A4987" s="24"/>
    </row>
    <row r="4988" spans="1:1" s="23" customFormat="1" ht="15" customHeight="1">
      <c r="A4988" s="24"/>
    </row>
    <row r="4989" spans="1:1" s="23" customFormat="1" ht="15" customHeight="1">
      <c r="A4989" s="24"/>
    </row>
    <row r="4990" spans="1:1" s="23" customFormat="1" ht="15" customHeight="1">
      <c r="A4990" s="24"/>
    </row>
    <row r="4991" spans="1:1" s="23" customFormat="1" ht="15" customHeight="1">
      <c r="A4991" s="24"/>
    </row>
    <row r="4992" spans="1:1" s="23" customFormat="1" ht="15" customHeight="1">
      <c r="A4992" s="24"/>
    </row>
    <row r="4993" spans="1:1" s="23" customFormat="1" ht="15" customHeight="1">
      <c r="A4993" s="24"/>
    </row>
    <row r="4994" spans="1:1" s="23" customFormat="1" ht="15" customHeight="1">
      <c r="A4994" s="24"/>
    </row>
    <row r="4995" spans="1:1" s="23" customFormat="1" ht="15" customHeight="1">
      <c r="A4995" s="24"/>
    </row>
    <row r="4996" spans="1:1" s="23" customFormat="1" ht="15" customHeight="1">
      <c r="A4996" s="24"/>
    </row>
    <row r="4997" spans="1:1" s="23" customFormat="1" ht="15" customHeight="1">
      <c r="A4997" s="24"/>
    </row>
    <row r="4998" spans="1:1" s="23" customFormat="1" ht="15" customHeight="1">
      <c r="A4998" s="24"/>
    </row>
    <row r="4999" spans="1:1" s="23" customFormat="1" ht="15" customHeight="1">
      <c r="A4999" s="24"/>
    </row>
  </sheetData>
  <mergeCells count="226">
    <mergeCell ref="HG8:HG9"/>
    <mergeCell ref="HH8:HH9"/>
    <mergeCell ref="G8:G9"/>
    <mergeCell ref="H8:H9"/>
    <mergeCell ref="I8:I9"/>
    <mergeCell ref="K8:K9"/>
    <mergeCell ref="L8:L9"/>
    <mergeCell ref="M8:M9"/>
    <mergeCell ref="N8:N9"/>
    <mergeCell ref="O8:O9"/>
    <mergeCell ref="DA8:DA9"/>
    <mergeCell ref="BW8:BW9"/>
    <mergeCell ref="BX8:BX9"/>
    <mergeCell ref="BY8:BY9"/>
    <mergeCell ref="CA8:CA9"/>
    <mergeCell ref="CB8:CB9"/>
    <mergeCell ref="CC8:CC9"/>
    <mergeCell ref="CS8:CS9"/>
    <mergeCell ref="CU8:CU9"/>
    <mergeCell ref="CV8:CV9"/>
    <mergeCell ref="CW8:CW9"/>
    <mergeCell ref="CY8:CY9"/>
    <mergeCell ref="CZ8:CZ9"/>
    <mergeCell ref="DO8:DO9"/>
    <mergeCell ref="CE8:CE9"/>
    <mergeCell ref="CF8:CF9"/>
    <mergeCell ref="CG8:CG9"/>
    <mergeCell ref="CI8:CI9"/>
    <mergeCell ref="CJ8:CJ9"/>
    <mergeCell ref="CK8:CK9"/>
    <mergeCell ref="CM8:CM9"/>
    <mergeCell ref="DC8:DC9"/>
    <mergeCell ref="DD8:DD9"/>
    <mergeCell ref="EN8:EN9"/>
    <mergeCell ref="EO8:EO9"/>
    <mergeCell ref="EA8:EA9"/>
    <mergeCell ref="EB8:EB9"/>
    <mergeCell ref="EC8:EC9"/>
    <mergeCell ref="EE8:EE9"/>
    <mergeCell ref="EF8:EF9"/>
    <mergeCell ref="EG8:EG9"/>
    <mergeCell ref="DP8:DP9"/>
    <mergeCell ref="DQ8:DQ9"/>
    <mergeCell ref="DR8:DR9"/>
    <mergeCell ref="DV8:DV9"/>
    <mergeCell ref="DZ8:DZ9"/>
    <mergeCell ref="DY8:DY9"/>
    <mergeCell ref="EV8:EV9"/>
    <mergeCell ref="EW8:EW9"/>
    <mergeCell ref="EY8:EY9"/>
    <mergeCell ref="EZ8:EZ9"/>
    <mergeCell ref="FA8:FA9"/>
    <mergeCell ref="DS8:DS9"/>
    <mergeCell ref="DT8:DT9"/>
    <mergeCell ref="DU8:DU9"/>
    <mergeCell ref="DW8:DW9"/>
    <mergeCell ref="DX8:DX9"/>
    <mergeCell ref="ED8:ED9"/>
    <mergeCell ref="EH8:EH9"/>
    <mergeCell ref="EL8:EL9"/>
    <mergeCell ref="EP8:EP9"/>
    <mergeCell ref="ET8:ET9"/>
    <mergeCell ref="EX8:EX9"/>
    <mergeCell ref="EQ8:EQ9"/>
    <mergeCell ref="ER8:ER9"/>
    <mergeCell ref="ES8:ES9"/>
    <mergeCell ref="EU8:EU9"/>
    <mergeCell ref="EI8:EI9"/>
    <mergeCell ref="EJ8:EJ9"/>
    <mergeCell ref="EK8:EK9"/>
    <mergeCell ref="EM8:EM9"/>
    <mergeCell ref="GS8:GS9"/>
    <mergeCell ref="GX8:GX9"/>
    <mergeCell ref="GO8:GO9"/>
    <mergeCell ref="FG8:FG9"/>
    <mergeCell ref="FH8:FH9"/>
    <mergeCell ref="FI8:FI9"/>
    <mergeCell ref="FK8:FK9"/>
    <mergeCell ref="FL8:FL9"/>
    <mergeCell ref="FM8:FM9"/>
    <mergeCell ref="FO8:FO9"/>
    <mergeCell ref="GE8:GE9"/>
    <mergeCell ref="GF8:GF9"/>
    <mergeCell ref="GG8:GG9"/>
    <mergeCell ref="GI8:GI9"/>
    <mergeCell ref="GJ8:GJ9"/>
    <mergeCell ref="GK8:GK9"/>
    <mergeCell ref="FU8:FU9"/>
    <mergeCell ref="FW8:FW9"/>
    <mergeCell ref="FX8:FX9"/>
    <mergeCell ref="FY8:FY9"/>
    <mergeCell ref="GM8:GM9"/>
    <mergeCell ref="GN8:GN9"/>
    <mergeCell ref="HB8:HB9"/>
    <mergeCell ref="HI8:HI9"/>
    <mergeCell ref="HN8:HN9"/>
    <mergeCell ref="FZ8:FZ9"/>
    <mergeCell ref="HF8:HF9"/>
    <mergeCell ref="HC8:HC9"/>
    <mergeCell ref="HD8:HD9"/>
    <mergeCell ref="HE8:HE9"/>
    <mergeCell ref="GY8:GY9"/>
    <mergeCell ref="GH8:GH9"/>
    <mergeCell ref="GL8:GL9"/>
    <mergeCell ref="GP8:GP9"/>
    <mergeCell ref="GT8:GT9"/>
    <mergeCell ref="GA8:GA9"/>
    <mergeCell ref="GB8:GB9"/>
    <mergeCell ref="GC8:GC9"/>
    <mergeCell ref="GD8:GD9"/>
    <mergeCell ref="GZ8:GZ9"/>
    <mergeCell ref="HA8:HA9"/>
    <mergeCell ref="GU8:GU9"/>
    <mergeCell ref="GV8:GV9"/>
    <mergeCell ref="GW8:GW9"/>
    <mergeCell ref="GQ8:GQ9"/>
    <mergeCell ref="GR8:GR9"/>
    <mergeCell ref="FB8:FB9"/>
    <mergeCell ref="FF8:FF9"/>
    <mergeCell ref="FJ8:FJ9"/>
    <mergeCell ref="FN8:FN9"/>
    <mergeCell ref="FR8:FR9"/>
    <mergeCell ref="FV8:FV9"/>
    <mergeCell ref="FP8:FP9"/>
    <mergeCell ref="FQ8:FQ9"/>
    <mergeCell ref="FS8:FS9"/>
    <mergeCell ref="FT8:FT9"/>
    <mergeCell ref="FC8:FC9"/>
    <mergeCell ref="FD8:FD9"/>
    <mergeCell ref="FE8:FE9"/>
    <mergeCell ref="AY8:AY9"/>
    <mergeCell ref="AZ8:AZ9"/>
    <mergeCell ref="BA8:BA9"/>
    <mergeCell ref="AQ8:AQ9"/>
    <mergeCell ref="AR8:AR9"/>
    <mergeCell ref="DK8:DK9"/>
    <mergeCell ref="DL8:DL9"/>
    <mergeCell ref="DM8:DM9"/>
    <mergeCell ref="CH8:CH9"/>
    <mergeCell ref="CL8:CL9"/>
    <mergeCell ref="CP8:CP9"/>
    <mergeCell ref="CT8:CT9"/>
    <mergeCell ref="CX8:CX9"/>
    <mergeCell ref="DB8:DB9"/>
    <mergeCell ref="CN8:CN9"/>
    <mergeCell ref="CO8:CO9"/>
    <mergeCell ref="CQ8:CQ9"/>
    <mergeCell ref="CR8:CR9"/>
    <mergeCell ref="DE8:DE9"/>
    <mergeCell ref="DG8:DG9"/>
    <mergeCell ref="DH8:DH9"/>
    <mergeCell ref="DI8:DI9"/>
    <mergeCell ref="DF8:DF9"/>
    <mergeCell ref="DJ8:DJ9"/>
    <mergeCell ref="AI8:AI9"/>
    <mergeCell ref="X8:X9"/>
    <mergeCell ref="Y8:Y9"/>
    <mergeCell ref="AA8:AA9"/>
    <mergeCell ref="AB8:AB9"/>
    <mergeCell ref="DN8:DN9"/>
    <mergeCell ref="BJ8:BJ9"/>
    <mergeCell ref="BN8:BN9"/>
    <mergeCell ref="BR8:BR9"/>
    <mergeCell ref="BV8:BV9"/>
    <mergeCell ref="BZ8:BZ9"/>
    <mergeCell ref="CD8:CD9"/>
    <mergeCell ref="AL8:AL9"/>
    <mergeCell ref="AP8:AP9"/>
    <mergeCell ref="AT8:AT9"/>
    <mergeCell ref="AX8:AX9"/>
    <mergeCell ref="BB8:BB9"/>
    <mergeCell ref="BF8:BF9"/>
    <mergeCell ref="BU8:BU9"/>
    <mergeCell ref="BD8:BD9"/>
    <mergeCell ref="BE8:BE9"/>
    <mergeCell ref="BG8:BG9"/>
    <mergeCell ref="AV8:AV9"/>
    <mergeCell ref="AW8:AW9"/>
    <mergeCell ref="A1:A2"/>
    <mergeCell ref="A8:A9"/>
    <mergeCell ref="B8:B9"/>
    <mergeCell ref="C8:C9"/>
    <mergeCell ref="D8:D9"/>
    <mergeCell ref="BO8:BO9"/>
    <mergeCell ref="BP8:BP9"/>
    <mergeCell ref="BQ8:BQ9"/>
    <mergeCell ref="BS8:BS9"/>
    <mergeCell ref="BH8:BH9"/>
    <mergeCell ref="BI8:BI9"/>
    <mergeCell ref="BK8:BK9"/>
    <mergeCell ref="BL8:BL9"/>
    <mergeCell ref="BM8:BM9"/>
    <mergeCell ref="BC8:BC9"/>
    <mergeCell ref="E8:E9"/>
    <mergeCell ref="R8:R9"/>
    <mergeCell ref="V8:V9"/>
    <mergeCell ref="Z8:Z9"/>
    <mergeCell ref="AD8:AD9"/>
    <mergeCell ref="AH8:AH9"/>
    <mergeCell ref="P8:P9"/>
    <mergeCell ref="Q8:Q9"/>
    <mergeCell ref="AS8:AS9"/>
    <mergeCell ref="B1:HM1"/>
    <mergeCell ref="HJ8:HJ9"/>
    <mergeCell ref="HK8:HK9"/>
    <mergeCell ref="HL8:HL9"/>
    <mergeCell ref="HM8:HM9"/>
    <mergeCell ref="HO1:HR1"/>
    <mergeCell ref="HN1:HN2"/>
    <mergeCell ref="AC8:AC9"/>
    <mergeCell ref="F8:F9"/>
    <mergeCell ref="S8:S9"/>
    <mergeCell ref="T8:T9"/>
    <mergeCell ref="U8:U9"/>
    <mergeCell ref="J8:J9"/>
    <mergeCell ref="W8:W9"/>
    <mergeCell ref="BT8:BT9"/>
    <mergeCell ref="AU8:AU9"/>
    <mergeCell ref="AJ8:AJ9"/>
    <mergeCell ref="AK8:AK9"/>
    <mergeCell ref="AM8:AM9"/>
    <mergeCell ref="AN8:AN9"/>
    <mergeCell ref="AO8:AO9"/>
    <mergeCell ref="AE8:AE9"/>
    <mergeCell ref="AF8:AF9"/>
    <mergeCell ref="AG8:AG9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 filterMode="1">
    <pageSetUpPr fitToPage="1"/>
  </sheetPr>
  <dimension ref="A1:Y1218"/>
  <sheetViews>
    <sheetView zoomScale="90" zoomScaleNormal="90" workbookViewId="0">
      <pane ySplit="1" topLeftCell="A2" activePane="bottomLeft" state="frozen"/>
      <selection pane="bottomLeft" activeCell="A2" sqref="A2:XFD117"/>
    </sheetView>
  </sheetViews>
  <sheetFormatPr defaultColWidth="8.7109375" defaultRowHeight="15"/>
  <cols>
    <col min="1" max="1" width="8.7109375" style="2"/>
    <col min="2" max="2" width="9.140625" style="2" customWidth="1"/>
    <col min="3" max="3" width="11.42578125" style="4" bestFit="1" customWidth="1"/>
    <col min="4" max="4" width="15.5703125" style="4" bestFit="1" customWidth="1"/>
    <col min="5" max="5" width="12.140625" style="4" bestFit="1" customWidth="1"/>
    <col min="6" max="6" width="11" style="6" bestFit="1" customWidth="1"/>
    <col min="7" max="7" width="25.85546875" style="2" bestFit="1" customWidth="1"/>
    <col min="8" max="8" width="20.5703125" style="2" bestFit="1" customWidth="1"/>
    <col min="9" max="9" width="12.140625" style="6" bestFit="1" customWidth="1"/>
    <col min="10" max="10" width="19.85546875" style="2" bestFit="1" customWidth="1"/>
    <col min="11" max="11" width="15.28515625" style="4" bestFit="1" customWidth="1"/>
    <col min="12" max="12" width="13.140625" style="3" bestFit="1" customWidth="1"/>
    <col min="13" max="13" width="42.140625" style="3" bestFit="1" customWidth="1"/>
    <col min="14" max="14" width="11.85546875" style="6" bestFit="1" customWidth="1"/>
    <col min="15" max="15" width="12.140625" style="4" bestFit="1" customWidth="1"/>
    <col min="16" max="16" width="15.28515625" style="6" bestFit="1" customWidth="1"/>
    <col min="17" max="17" width="5.42578125" style="3" bestFit="1" customWidth="1"/>
    <col min="18" max="18" width="44.42578125" style="3" bestFit="1" customWidth="1"/>
    <col min="19" max="16384" width="8.7109375" style="2"/>
  </cols>
  <sheetData>
    <row r="1" spans="1:23" s="1" customFormat="1" ht="39" customHeight="1">
      <c r="A1" s="162" t="s">
        <v>4562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</row>
    <row r="2" spans="1:23" s="1" customFormat="1" ht="30">
      <c r="A2" s="8" t="s">
        <v>4558</v>
      </c>
      <c r="B2" s="8" t="s">
        <v>0</v>
      </c>
      <c r="C2" s="9" t="s">
        <v>4559</v>
      </c>
      <c r="D2" s="10" t="s">
        <v>1</v>
      </c>
      <c r="E2" s="9" t="s">
        <v>4560</v>
      </c>
      <c r="F2" s="9" t="s">
        <v>2</v>
      </c>
      <c r="G2" s="11" t="s">
        <v>3</v>
      </c>
      <c r="H2" s="11" t="s">
        <v>4</v>
      </c>
      <c r="I2" s="12" t="s">
        <v>5</v>
      </c>
      <c r="J2" s="11" t="s">
        <v>6</v>
      </c>
      <c r="K2" s="10" t="s">
        <v>7</v>
      </c>
      <c r="L2" s="9" t="s">
        <v>4561</v>
      </c>
      <c r="M2" s="8" t="s">
        <v>8</v>
      </c>
      <c r="N2" s="13" t="s">
        <v>9</v>
      </c>
      <c r="O2" s="13" t="s">
        <v>10</v>
      </c>
      <c r="P2" s="13" t="s">
        <v>11</v>
      </c>
      <c r="Q2" s="161" t="s">
        <v>12</v>
      </c>
      <c r="R2" s="161"/>
      <c r="T2" s="1" t="s">
        <v>0</v>
      </c>
      <c r="V2" s="1" t="s">
        <v>4569</v>
      </c>
      <c r="W2" s="1" t="s">
        <v>4569</v>
      </c>
    </row>
    <row r="3" spans="1:23" s="1" customFormat="1" ht="12.75" hidden="1">
      <c r="A3" s="7" t="s">
        <v>3520</v>
      </c>
      <c r="B3" s="7" t="s">
        <v>1470</v>
      </c>
      <c r="C3" s="14" t="s">
        <v>1471</v>
      </c>
      <c r="D3" s="14" t="s">
        <v>174</v>
      </c>
      <c r="E3" s="14" t="s">
        <v>51</v>
      </c>
      <c r="F3" s="14" t="s">
        <v>15</v>
      </c>
      <c r="G3" s="7" t="s">
        <v>1950</v>
      </c>
      <c r="H3" s="7" t="s">
        <v>320</v>
      </c>
      <c r="I3" s="15" t="s">
        <v>806</v>
      </c>
      <c r="J3" s="7" t="s">
        <v>1951</v>
      </c>
      <c r="K3" s="14" t="s">
        <v>19</v>
      </c>
      <c r="L3" s="7" t="s">
        <v>1952</v>
      </c>
      <c r="M3" s="7" t="s">
        <v>1576</v>
      </c>
      <c r="N3" s="14" t="s">
        <v>53</v>
      </c>
      <c r="O3" s="14" t="s">
        <v>24</v>
      </c>
      <c r="P3" s="14" t="s">
        <v>54</v>
      </c>
      <c r="Q3" s="7"/>
      <c r="R3" s="7"/>
    </row>
    <row r="4" spans="1:23" s="1" customFormat="1" ht="12.75" hidden="1">
      <c r="A4" s="7" t="s">
        <v>3520</v>
      </c>
      <c r="B4" s="7" t="s">
        <v>1470</v>
      </c>
      <c r="C4" s="14" t="s">
        <v>1471</v>
      </c>
      <c r="D4" s="14" t="s">
        <v>174</v>
      </c>
      <c r="E4" s="14" t="s">
        <v>51</v>
      </c>
      <c r="F4" s="14" t="s">
        <v>15</v>
      </c>
      <c r="G4" s="7" t="s">
        <v>1980</v>
      </c>
      <c r="H4" s="7" t="s">
        <v>873</v>
      </c>
      <c r="I4" s="15" t="s">
        <v>210</v>
      </c>
      <c r="J4" s="7" t="s">
        <v>1981</v>
      </c>
      <c r="K4" s="14" t="s">
        <v>19</v>
      </c>
      <c r="L4" s="7" t="s">
        <v>1952</v>
      </c>
      <c r="M4" s="7" t="s">
        <v>1576</v>
      </c>
      <c r="N4" s="14" t="s">
        <v>53</v>
      </c>
      <c r="O4" s="14" t="s">
        <v>24</v>
      </c>
      <c r="P4" s="14" t="s">
        <v>54</v>
      </c>
      <c r="Q4" s="7"/>
      <c r="R4" s="7"/>
    </row>
    <row r="5" spans="1:23" s="1" customFormat="1" ht="12.75" hidden="1">
      <c r="A5" s="7" t="s">
        <v>3520</v>
      </c>
      <c r="B5" s="7" t="s">
        <v>1470</v>
      </c>
      <c r="C5" s="14" t="s">
        <v>1471</v>
      </c>
      <c r="D5" s="14" t="s">
        <v>174</v>
      </c>
      <c r="E5" s="14" t="s">
        <v>51</v>
      </c>
      <c r="F5" s="14" t="s">
        <v>15</v>
      </c>
      <c r="G5" s="7" t="s">
        <v>1992</v>
      </c>
      <c r="H5" s="7" t="s">
        <v>326</v>
      </c>
      <c r="I5" s="15" t="s">
        <v>1111</v>
      </c>
      <c r="J5" s="7" t="s">
        <v>1993</v>
      </c>
      <c r="K5" s="14" t="s">
        <v>19</v>
      </c>
      <c r="L5" s="7" t="s">
        <v>1952</v>
      </c>
      <c r="M5" s="7" t="s">
        <v>1576</v>
      </c>
      <c r="N5" s="14" t="s">
        <v>53</v>
      </c>
      <c r="O5" s="14" t="s">
        <v>24</v>
      </c>
      <c r="P5" s="14" t="s">
        <v>54</v>
      </c>
      <c r="Q5" s="7"/>
      <c r="R5" s="7"/>
    </row>
    <row r="6" spans="1:23" s="1" customFormat="1" ht="12.75" hidden="1">
      <c r="A6" s="7" t="s">
        <v>3520</v>
      </c>
      <c r="B6" s="7" t="s">
        <v>1470</v>
      </c>
      <c r="C6" s="14" t="s">
        <v>1471</v>
      </c>
      <c r="D6" s="14" t="s">
        <v>13</v>
      </c>
      <c r="E6" s="14" t="s">
        <v>51</v>
      </c>
      <c r="F6" s="14" t="s">
        <v>15</v>
      </c>
      <c r="G6" s="7" t="s">
        <v>1238</v>
      </c>
      <c r="H6" s="7" t="s">
        <v>95</v>
      </c>
      <c r="I6" s="15" t="s">
        <v>760</v>
      </c>
      <c r="J6" s="7" t="s">
        <v>1640</v>
      </c>
      <c r="K6" s="14" t="s">
        <v>19</v>
      </c>
      <c r="L6" s="7" t="s">
        <v>1641</v>
      </c>
      <c r="M6" s="7" t="s">
        <v>1642</v>
      </c>
      <c r="N6" s="14" t="s">
        <v>53</v>
      </c>
      <c r="O6" s="14" t="s">
        <v>24</v>
      </c>
      <c r="P6" s="14" t="s">
        <v>54</v>
      </c>
      <c r="Q6" s="7"/>
      <c r="R6" s="7"/>
    </row>
    <row r="7" spans="1:23" s="1" customFormat="1" ht="12.75" hidden="1">
      <c r="A7" s="7" t="s">
        <v>3520</v>
      </c>
      <c r="B7" s="7" t="s">
        <v>1470</v>
      </c>
      <c r="C7" s="14" t="s">
        <v>1471</v>
      </c>
      <c r="D7" s="14" t="s">
        <v>13</v>
      </c>
      <c r="E7" s="14" t="s">
        <v>51</v>
      </c>
      <c r="F7" s="14" t="s">
        <v>15</v>
      </c>
      <c r="G7" s="7" t="s">
        <v>1223</v>
      </c>
      <c r="H7" s="7" t="s">
        <v>1246</v>
      </c>
      <c r="I7" s="15" t="s">
        <v>1101</v>
      </c>
      <c r="J7" s="7" t="s">
        <v>1812</v>
      </c>
      <c r="K7" s="14" t="s">
        <v>19</v>
      </c>
      <c r="L7" s="7" t="s">
        <v>1813</v>
      </c>
      <c r="M7" s="7" t="s">
        <v>1814</v>
      </c>
      <c r="N7" s="14" t="s">
        <v>53</v>
      </c>
      <c r="O7" s="14" t="s">
        <v>24</v>
      </c>
      <c r="P7" s="14" t="s">
        <v>54</v>
      </c>
      <c r="Q7" s="7"/>
      <c r="R7" s="7"/>
    </row>
    <row r="8" spans="1:23" s="1" customFormat="1" ht="12.75" hidden="1">
      <c r="A8" s="7" t="s">
        <v>3520</v>
      </c>
      <c r="B8" s="7" t="s">
        <v>1470</v>
      </c>
      <c r="C8" s="14" t="s">
        <v>1471</v>
      </c>
      <c r="D8" s="14" t="s">
        <v>13</v>
      </c>
      <c r="E8" s="14" t="s">
        <v>51</v>
      </c>
      <c r="F8" s="14" t="s">
        <v>15</v>
      </c>
      <c r="G8" s="7" t="s">
        <v>1644</v>
      </c>
      <c r="H8" s="7" t="s">
        <v>1246</v>
      </c>
      <c r="I8" s="15" t="s">
        <v>1424</v>
      </c>
      <c r="J8" s="7" t="s">
        <v>1645</v>
      </c>
      <c r="K8" s="14" t="s">
        <v>19</v>
      </c>
      <c r="L8" s="7" t="s">
        <v>1646</v>
      </c>
      <c r="M8" s="7" t="s">
        <v>1647</v>
      </c>
      <c r="N8" s="14" t="s">
        <v>53</v>
      </c>
      <c r="O8" s="14" t="s">
        <v>24</v>
      </c>
      <c r="P8" s="14" t="s">
        <v>54</v>
      </c>
      <c r="Q8" s="7"/>
      <c r="R8" s="7"/>
    </row>
    <row r="9" spans="1:23" s="1" customFormat="1" ht="12.75" hidden="1">
      <c r="A9" s="7" t="s">
        <v>3520</v>
      </c>
      <c r="B9" s="7" t="s">
        <v>1470</v>
      </c>
      <c r="C9" s="14" t="s">
        <v>1471</v>
      </c>
      <c r="D9" s="14" t="s">
        <v>13</v>
      </c>
      <c r="E9" s="14" t="s">
        <v>51</v>
      </c>
      <c r="F9" s="14" t="s">
        <v>15</v>
      </c>
      <c r="G9" s="7" t="s">
        <v>248</v>
      </c>
      <c r="H9" s="7" t="s">
        <v>21</v>
      </c>
      <c r="I9" s="15" t="s">
        <v>1782</v>
      </c>
      <c r="J9" s="7" t="s">
        <v>1783</v>
      </c>
      <c r="K9" s="14" t="s">
        <v>19</v>
      </c>
      <c r="L9" s="7" t="s">
        <v>1646</v>
      </c>
      <c r="M9" s="7" t="s">
        <v>1647</v>
      </c>
      <c r="N9" s="14" t="s">
        <v>53</v>
      </c>
      <c r="O9" s="14" t="s">
        <v>24</v>
      </c>
      <c r="P9" s="14" t="s">
        <v>54</v>
      </c>
      <c r="Q9" s="7"/>
      <c r="R9" s="7"/>
    </row>
    <row r="10" spans="1:23" s="1" customFormat="1" ht="12.75" hidden="1">
      <c r="A10" s="7" t="s">
        <v>3520</v>
      </c>
      <c r="B10" s="7" t="s">
        <v>1470</v>
      </c>
      <c r="C10" s="14" t="s">
        <v>1471</v>
      </c>
      <c r="D10" s="14" t="s">
        <v>174</v>
      </c>
      <c r="E10" s="14" t="s">
        <v>51</v>
      </c>
      <c r="F10" s="14" t="s">
        <v>15</v>
      </c>
      <c r="G10" s="7" t="s">
        <v>1194</v>
      </c>
      <c r="H10" s="7" t="s">
        <v>279</v>
      </c>
      <c r="I10" s="15" t="s">
        <v>1028</v>
      </c>
      <c r="J10" s="7" t="s">
        <v>2070</v>
      </c>
      <c r="K10" s="14" t="s">
        <v>19</v>
      </c>
      <c r="L10" s="7" t="s">
        <v>1646</v>
      </c>
      <c r="M10" s="7" t="s">
        <v>1647</v>
      </c>
      <c r="N10" s="14" t="s">
        <v>53</v>
      </c>
      <c r="O10" s="14" t="s">
        <v>24</v>
      </c>
      <c r="P10" s="14" t="s">
        <v>54</v>
      </c>
      <c r="Q10" s="7"/>
      <c r="R10" s="7"/>
    </row>
    <row r="11" spans="1:23" s="1" customFormat="1" ht="12.75" hidden="1">
      <c r="A11" s="7" t="s">
        <v>3520</v>
      </c>
      <c r="B11" s="7" t="s">
        <v>1470</v>
      </c>
      <c r="C11" s="14" t="s">
        <v>1471</v>
      </c>
      <c r="D11" s="14" t="s">
        <v>174</v>
      </c>
      <c r="E11" s="14" t="s">
        <v>51</v>
      </c>
      <c r="F11" s="14" t="s">
        <v>15</v>
      </c>
      <c r="G11" s="7" t="s">
        <v>1187</v>
      </c>
      <c r="H11" s="7" t="s">
        <v>34</v>
      </c>
      <c r="I11" s="15" t="s">
        <v>767</v>
      </c>
      <c r="J11" s="7" t="s">
        <v>2090</v>
      </c>
      <c r="K11" s="14" t="s">
        <v>19</v>
      </c>
      <c r="L11" s="7" t="s">
        <v>2091</v>
      </c>
      <c r="M11" s="7" t="s">
        <v>1558</v>
      </c>
      <c r="N11" s="14" t="s">
        <v>53</v>
      </c>
      <c r="O11" s="14" t="s">
        <v>24</v>
      </c>
      <c r="P11" s="14" t="s">
        <v>54</v>
      </c>
      <c r="Q11" s="7"/>
      <c r="R11" s="7"/>
    </row>
    <row r="12" spans="1:23" s="1" customFormat="1" ht="12.75" hidden="1">
      <c r="A12" s="7" t="s">
        <v>3520</v>
      </c>
      <c r="B12" s="7" t="s">
        <v>1470</v>
      </c>
      <c r="C12" s="14" t="s">
        <v>1471</v>
      </c>
      <c r="D12" s="14" t="s">
        <v>13</v>
      </c>
      <c r="E12" s="14" t="s">
        <v>51</v>
      </c>
      <c r="F12" s="14" t="s">
        <v>15</v>
      </c>
      <c r="G12" s="7" t="s">
        <v>1742</v>
      </c>
      <c r="H12" s="7" t="s">
        <v>28</v>
      </c>
      <c r="I12" s="15" t="s">
        <v>755</v>
      </c>
      <c r="J12" s="7" t="s">
        <v>1743</v>
      </c>
      <c r="K12" s="14" t="s">
        <v>19</v>
      </c>
      <c r="L12" s="7" t="s">
        <v>1744</v>
      </c>
      <c r="M12" s="7" t="s">
        <v>1745</v>
      </c>
      <c r="N12" s="14" t="s">
        <v>53</v>
      </c>
      <c r="O12" s="14" t="s">
        <v>24</v>
      </c>
      <c r="P12" s="14" t="s">
        <v>54</v>
      </c>
      <c r="Q12" s="7"/>
      <c r="R12" s="7"/>
    </row>
    <row r="13" spans="1:23" s="1" customFormat="1" ht="12.75" hidden="1">
      <c r="A13" s="7" t="s">
        <v>3520</v>
      </c>
      <c r="B13" s="7" t="s">
        <v>1470</v>
      </c>
      <c r="C13" s="14" t="s">
        <v>1471</v>
      </c>
      <c r="D13" s="14" t="s">
        <v>13</v>
      </c>
      <c r="E13" s="14" t="s">
        <v>51</v>
      </c>
      <c r="F13" s="14" t="s">
        <v>15</v>
      </c>
      <c r="G13" s="7" t="s">
        <v>1361</v>
      </c>
      <c r="H13" s="7" t="s">
        <v>133</v>
      </c>
      <c r="I13" s="15" t="s">
        <v>1367</v>
      </c>
      <c r="J13" s="7" t="s">
        <v>1729</v>
      </c>
      <c r="K13" s="14" t="s">
        <v>19</v>
      </c>
      <c r="L13" s="7" t="s">
        <v>1730</v>
      </c>
      <c r="M13" s="7" t="s">
        <v>1494</v>
      </c>
      <c r="N13" s="14" t="s">
        <v>53</v>
      </c>
      <c r="O13" s="14" t="s">
        <v>24</v>
      </c>
      <c r="P13" s="14" t="s">
        <v>54</v>
      </c>
      <c r="Q13" s="7"/>
      <c r="R13" s="7"/>
    </row>
    <row r="14" spans="1:23" s="1" customFormat="1" ht="12.75" hidden="1">
      <c r="A14" s="7" t="s">
        <v>3520</v>
      </c>
      <c r="B14" s="7" t="s">
        <v>1470</v>
      </c>
      <c r="C14" s="14" t="s">
        <v>1471</v>
      </c>
      <c r="D14" s="14" t="s">
        <v>174</v>
      </c>
      <c r="E14" s="14" t="s">
        <v>51</v>
      </c>
      <c r="F14" s="14" t="s">
        <v>15</v>
      </c>
      <c r="G14" s="7" t="s">
        <v>2018</v>
      </c>
      <c r="H14" s="7" t="s">
        <v>316</v>
      </c>
      <c r="I14" s="15" t="s">
        <v>391</v>
      </c>
      <c r="J14" s="7" t="s">
        <v>2019</v>
      </c>
      <c r="K14" s="14" t="s">
        <v>19</v>
      </c>
      <c r="L14" s="7" t="s">
        <v>2020</v>
      </c>
      <c r="M14" s="7" t="s">
        <v>2021</v>
      </c>
      <c r="N14" s="14" t="s">
        <v>53</v>
      </c>
      <c r="O14" s="14" t="s">
        <v>24</v>
      </c>
      <c r="P14" s="14" t="s">
        <v>54</v>
      </c>
      <c r="Q14" s="7"/>
      <c r="R14" s="7"/>
    </row>
    <row r="15" spans="1:23" s="1" customFormat="1" ht="12.75" hidden="1">
      <c r="A15" s="7" t="s">
        <v>3520</v>
      </c>
      <c r="B15" s="7" t="s">
        <v>1470</v>
      </c>
      <c r="C15" s="14" t="s">
        <v>1471</v>
      </c>
      <c r="D15" s="14" t="s">
        <v>174</v>
      </c>
      <c r="E15" s="14" t="s">
        <v>51</v>
      </c>
      <c r="F15" s="14" t="s">
        <v>15</v>
      </c>
      <c r="G15" s="7" t="s">
        <v>1927</v>
      </c>
      <c r="H15" s="7" t="s">
        <v>52</v>
      </c>
      <c r="I15" s="15" t="s">
        <v>1123</v>
      </c>
      <c r="J15" s="7" t="s">
        <v>1928</v>
      </c>
      <c r="K15" s="14" t="s">
        <v>19</v>
      </c>
      <c r="L15" s="7" t="s">
        <v>1929</v>
      </c>
      <c r="M15" s="7" t="s">
        <v>1833</v>
      </c>
      <c r="N15" s="14" t="s">
        <v>53</v>
      </c>
      <c r="O15" s="14" t="s">
        <v>24</v>
      </c>
      <c r="P15" s="14" t="s">
        <v>54</v>
      </c>
      <c r="Q15" s="7"/>
      <c r="R15" s="7"/>
    </row>
    <row r="16" spans="1:23" s="1" customFormat="1" ht="12.75" hidden="1">
      <c r="A16" s="7" t="s">
        <v>3520</v>
      </c>
      <c r="B16" s="7" t="s">
        <v>1470</v>
      </c>
      <c r="C16" s="14" t="s">
        <v>1471</v>
      </c>
      <c r="D16" s="14" t="s">
        <v>174</v>
      </c>
      <c r="E16" s="14" t="s">
        <v>51</v>
      </c>
      <c r="F16" s="14" t="s">
        <v>15</v>
      </c>
      <c r="G16" s="7" t="s">
        <v>1242</v>
      </c>
      <c r="H16" s="7" t="s">
        <v>21</v>
      </c>
      <c r="I16" s="15" t="s">
        <v>1062</v>
      </c>
      <c r="J16" s="7" t="s">
        <v>1901</v>
      </c>
      <c r="K16" s="14" t="s">
        <v>19</v>
      </c>
      <c r="L16" s="7" t="s">
        <v>1749</v>
      </c>
      <c r="M16" s="7" t="s">
        <v>1750</v>
      </c>
      <c r="N16" s="14" t="s">
        <v>53</v>
      </c>
      <c r="O16" s="14" t="s">
        <v>24</v>
      </c>
      <c r="P16" s="14" t="s">
        <v>54</v>
      </c>
      <c r="Q16" s="7"/>
      <c r="R16" s="7"/>
    </row>
    <row r="17" spans="1:18" s="1" customFormat="1" ht="12.75" hidden="1">
      <c r="A17" s="7" t="s">
        <v>3520</v>
      </c>
      <c r="B17" s="7" t="s">
        <v>1470</v>
      </c>
      <c r="C17" s="14" t="s">
        <v>1471</v>
      </c>
      <c r="D17" s="14" t="s">
        <v>174</v>
      </c>
      <c r="E17" s="14" t="s">
        <v>51</v>
      </c>
      <c r="F17" s="14" t="s">
        <v>15</v>
      </c>
      <c r="G17" s="7" t="s">
        <v>1960</v>
      </c>
      <c r="H17" s="7" t="s">
        <v>216</v>
      </c>
      <c r="I17" s="15" t="s">
        <v>937</v>
      </c>
      <c r="J17" s="7" t="s">
        <v>1961</v>
      </c>
      <c r="K17" s="14" t="s">
        <v>19</v>
      </c>
      <c r="L17" s="7" t="s">
        <v>1749</v>
      </c>
      <c r="M17" s="7" t="s">
        <v>1750</v>
      </c>
      <c r="N17" s="14" t="s">
        <v>53</v>
      </c>
      <c r="O17" s="14" t="s">
        <v>24</v>
      </c>
      <c r="P17" s="14" t="s">
        <v>54</v>
      </c>
      <c r="Q17" s="7"/>
      <c r="R17" s="7"/>
    </row>
    <row r="18" spans="1:18" s="1" customFormat="1" ht="12.75" hidden="1">
      <c r="A18" s="7" t="s">
        <v>3520</v>
      </c>
      <c r="B18" s="7" t="s">
        <v>1470</v>
      </c>
      <c r="C18" s="14" t="s">
        <v>1471</v>
      </c>
      <c r="D18" s="14" t="s">
        <v>13</v>
      </c>
      <c r="E18" s="14" t="s">
        <v>51</v>
      </c>
      <c r="F18" s="14" t="s">
        <v>15</v>
      </c>
      <c r="G18" s="7" t="s">
        <v>1747</v>
      </c>
      <c r="H18" s="7" t="s">
        <v>21</v>
      </c>
      <c r="I18" s="15" t="s">
        <v>1406</v>
      </c>
      <c r="J18" s="7" t="s">
        <v>1748</v>
      </c>
      <c r="K18" s="14" t="s">
        <v>19</v>
      </c>
      <c r="L18" s="7" t="s">
        <v>1749</v>
      </c>
      <c r="M18" s="7" t="s">
        <v>1750</v>
      </c>
      <c r="N18" s="14" t="s">
        <v>53</v>
      </c>
      <c r="O18" s="14" t="s">
        <v>24</v>
      </c>
      <c r="P18" s="14" t="s">
        <v>54</v>
      </c>
      <c r="Q18" s="7"/>
      <c r="R18" s="7"/>
    </row>
    <row r="19" spans="1:18" s="1" customFormat="1" ht="12.75" hidden="1">
      <c r="A19" s="7" t="s">
        <v>3520</v>
      </c>
      <c r="B19" s="7" t="s">
        <v>1470</v>
      </c>
      <c r="C19" s="14" t="s">
        <v>1471</v>
      </c>
      <c r="D19" s="14" t="s">
        <v>4557</v>
      </c>
      <c r="E19" s="14" t="s">
        <v>51</v>
      </c>
      <c r="F19" s="14" t="s">
        <v>15</v>
      </c>
      <c r="G19" s="7" t="s">
        <v>3665</v>
      </c>
      <c r="H19" s="7" t="s">
        <v>3666</v>
      </c>
      <c r="I19" s="16" t="s">
        <v>3667</v>
      </c>
      <c r="J19" s="7"/>
      <c r="K19" s="14" t="s">
        <v>17</v>
      </c>
      <c r="L19" s="7" t="s">
        <v>1749</v>
      </c>
      <c r="M19" s="7" t="s">
        <v>3621</v>
      </c>
      <c r="N19" s="7"/>
      <c r="O19" s="14" t="s">
        <v>24</v>
      </c>
      <c r="P19" s="14" t="s">
        <v>3668</v>
      </c>
      <c r="Q19" s="7"/>
      <c r="R19" s="7"/>
    </row>
    <row r="20" spans="1:18" s="1" customFormat="1" ht="12.75" hidden="1">
      <c r="A20" s="7" t="s">
        <v>3520</v>
      </c>
      <c r="B20" s="7" t="s">
        <v>1470</v>
      </c>
      <c r="C20" s="14" t="s">
        <v>1471</v>
      </c>
      <c r="D20" s="14" t="s">
        <v>13</v>
      </c>
      <c r="E20" s="14" t="s">
        <v>51</v>
      </c>
      <c r="F20" s="14" t="s">
        <v>15</v>
      </c>
      <c r="G20" s="7" t="s">
        <v>1656</v>
      </c>
      <c r="H20" s="7" t="s">
        <v>120</v>
      </c>
      <c r="I20" s="15" t="s">
        <v>1657</v>
      </c>
      <c r="J20" s="7" t="s">
        <v>1658</v>
      </c>
      <c r="K20" s="14" t="s">
        <v>19</v>
      </c>
      <c r="L20" s="7" t="s">
        <v>1659</v>
      </c>
      <c r="M20" s="7" t="s">
        <v>1477</v>
      </c>
      <c r="N20" s="14" t="s">
        <v>53</v>
      </c>
      <c r="O20" s="14" t="s">
        <v>24</v>
      </c>
      <c r="P20" s="14" t="s">
        <v>54</v>
      </c>
      <c r="Q20" s="7"/>
      <c r="R20" s="7"/>
    </row>
    <row r="21" spans="1:18" s="1" customFormat="1" ht="12.75" hidden="1">
      <c r="A21" s="7" t="s">
        <v>3520</v>
      </c>
      <c r="B21" s="7" t="s">
        <v>1470</v>
      </c>
      <c r="C21" s="14" t="s">
        <v>1471</v>
      </c>
      <c r="D21" s="14" t="s">
        <v>13</v>
      </c>
      <c r="E21" s="14" t="s">
        <v>51</v>
      </c>
      <c r="F21" s="14" t="s">
        <v>15</v>
      </c>
      <c r="G21" s="7" t="s">
        <v>1475</v>
      </c>
      <c r="H21" s="7" t="s">
        <v>967</v>
      </c>
      <c r="I21" s="15" t="s">
        <v>541</v>
      </c>
      <c r="J21" s="7" t="s">
        <v>1604</v>
      </c>
      <c r="K21" s="14" t="s">
        <v>19</v>
      </c>
      <c r="L21" s="7" t="s">
        <v>1605</v>
      </c>
      <c r="M21" s="7" t="s">
        <v>1480</v>
      </c>
      <c r="N21" s="14" t="s">
        <v>53</v>
      </c>
      <c r="O21" s="14" t="s">
        <v>24</v>
      </c>
      <c r="P21" s="14" t="s">
        <v>54</v>
      </c>
      <c r="Q21" s="7"/>
      <c r="R21" s="7"/>
    </row>
    <row r="22" spans="1:18" s="1" customFormat="1" ht="12.75" hidden="1">
      <c r="A22" s="7" t="s">
        <v>3520</v>
      </c>
      <c r="B22" s="7" t="s">
        <v>1470</v>
      </c>
      <c r="C22" s="14" t="s">
        <v>1471</v>
      </c>
      <c r="D22" s="14" t="s">
        <v>174</v>
      </c>
      <c r="E22" s="14" t="s">
        <v>51</v>
      </c>
      <c r="F22" s="14" t="s">
        <v>15</v>
      </c>
      <c r="G22" s="7" t="s">
        <v>1366</v>
      </c>
      <c r="H22" s="7" t="s">
        <v>404</v>
      </c>
      <c r="I22" s="15" t="s">
        <v>259</v>
      </c>
      <c r="J22" s="7" t="s">
        <v>2026</v>
      </c>
      <c r="K22" s="14" t="s">
        <v>19</v>
      </c>
      <c r="L22" s="7" t="s">
        <v>2027</v>
      </c>
      <c r="M22" s="7" t="s">
        <v>1584</v>
      </c>
      <c r="N22" s="14" t="s">
        <v>53</v>
      </c>
      <c r="O22" s="14" t="s">
        <v>24</v>
      </c>
      <c r="P22" s="14" t="s">
        <v>54</v>
      </c>
      <c r="Q22" s="7"/>
      <c r="R22" s="7"/>
    </row>
    <row r="23" spans="1:18" s="1" customFormat="1" ht="12.75" hidden="1">
      <c r="A23" s="7" t="s">
        <v>3520</v>
      </c>
      <c r="B23" s="7" t="s">
        <v>1470</v>
      </c>
      <c r="C23" s="14" t="s">
        <v>1471</v>
      </c>
      <c r="D23" s="14" t="s">
        <v>174</v>
      </c>
      <c r="E23" s="14" t="s">
        <v>51</v>
      </c>
      <c r="F23" s="14" t="s">
        <v>15</v>
      </c>
      <c r="G23" s="7" t="s">
        <v>408</v>
      </c>
      <c r="H23" s="7" t="s">
        <v>159</v>
      </c>
      <c r="I23" s="15" t="s">
        <v>199</v>
      </c>
      <c r="J23" s="7" t="s">
        <v>2009</v>
      </c>
      <c r="K23" s="14" t="s">
        <v>19</v>
      </c>
      <c r="L23" s="7" t="s">
        <v>2010</v>
      </c>
      <c r="M23" s="7" t="s">
        <v>1492</v>
      </c>
      <c r="N23" s="14" t="s">
        <v>53</v>
      </c>
      <c r="O23" s="14" t="s">
        <v>24</v>
      </c>
      <c r="P23" s="14" t="s">
        <v>54</v>
      </c>
      <c r="Q23" s="7"/>
      <c r="R23" s="7"/>
    </row>
    <row r="24" spans="1:18" s="1" customFormat="1" ht="12.75" hidden="1">
      <c r="A24" s="7" t="s">
        <v>3520</v>
      </c>
      <c r="B24" s="7" t="s">
        <v>1470</v>
      </c>
      <c r="C24" s="14" t="s">
        <v>1471</v>
      </c>
      <c r="D24" s="14" t="s">
        <v>13</v>
      </c>
      <c r="E24" s="14" t="s">
        <v>51</v>
      </c>
      <c r="F24" s="14" t="s">
        <v>15</v>
      </c>
      <c r="G24" s="7" t="s">
        <v>1226</v>
      </c>
      <c r="H24" s="7" t="s">
        <v>1653</v>
      </c>
      <c r="I24" s="15" t="s">
        <v>579</v>
      </c>
      <c r="J24" s="7" t="s">
        <v>1654</v>
      </c>
      <c r="K24" s="14" t="s">
        <v>19</v>
      </c>
      <c r="L24" s="7" t="s">
        <v>1655</v>
      </c>
      <c r="M24" s="7" t="s">
        <v>1516</v>
      </c>
      <c r="N24" s="14" t="s">
        <v>53</v>
      </c>
      <c r="O24" s="14" t="s">
        <v>24</v>
      </c>
      <c r="P24" s="14" t="s">
        <v>54</v>
      </c>
      <c r="Q24" s="7"/>
      <c r="R24" s="7"/>
    </row>
    <row r="25" spans="1:18" s="1" customFormat="1" ht="12.75" hidden="1">
      <c r="A25" s="7" t="s">
        <v>3520</v>
      </c>
      <c r="B25" s="7" t="s">
        <v>1470</v>
      </c>
      <c r="C25" s="14" t="s">
        <v>1471</v>
      </c>
      <c r="D25" s="14" t="s">
        <v>4557</v>
      </c>
      <c r="E25" s="14" t="s">
        <v>51</v>
      </c>
      <c r="F25" s="14" t="s">
        <v>15</v>
      </c>
      <c r="G25" s="7" t="s">
        <v>3626</v>
      </c>
      <c r="H25" s="7" t="s">
        <v>3627</v>
      </c>
      <c r="I25" s="16" t="s">
        <v>3628</v>
      </c>
      <c r="J25" s="7"/>
      <c r="K25" s="14" t="s">
        <v>17</v>
      </c>
      <c r="L25" s="7" t="s">
        <v>1655</v>
      </c>
      <c r="M25" s="7" t="s">
        <v>3555</v>
      </c>
      <c r="N25" s="7"/>
      <c r="O25" s="14" t="s">
        <v>24</v>
      </c>
      <c r="P25" s="14" t="s">
        <v>54</v>
      </c>
      <c r="Q25" s="7"/>
      <c r="R25" s="7"/>
    </row>
    <row r="26" spans="1:18" s="1" customFormat="1" ht="12.75" hidden="1">
      <c r="A26" s="7" t="s">
        <v>3520</v>
      </c>
      <c r="B26" s="7" t="s">
        <v>1470</v>
      </c>
      <c r="C26" s="14" t="s">
        <v>1471</v>
      </c>
      <c r="D26" s="14" t="s">
        <v>13</v>
      </c>
      <c r="E26" s="14" t="s">
        <v>51</v>
      </c>
      <c r="F26" s="14" t="s">
        <v>15</v>
      </c>
      <c r="G26" s="7" t="s">
        <v>534</v>
      </c>
      <c r="H26" s="7" t="s">
        <v>228</v>
      </c>
      <c r="I26" s="15" t="s">
        <v>363</v>
      </c>
      <c r="J26" s="7" t="s">
        <v>1793</v>
      </c>
      <c r="K26" s="14" t="s">
        <v>19</v>
      </c>
      <c r="L26" s="7" t="s">
        <v>1794</v>
      </c>
      <c r="M26" s="7" t="s">
        <v>1546</v>
      </c>
      <c r="N26" s="14" t="s">
        <v>53</v>
      </c>
      <c r="O26" s="14" t="s">
        <v>24</v>
      </c>
      <c r="P26" s="14" t="s">
        <v>54</v>
      </c>
      <c r="Q26" s="7"/>
      <c r="R26" s="7"/>
    </row>
    <row r="27" spans="1:18" s="1" customFormat="1" ht="12.75" hidden="1">
      <c r="A27" s="7" t="s">
        <v>3520</v>
      </c>
      <c r="B27" s="7" t="s">
        <v>1470</v>
      </c>
      <c r="C27" s="14" t="s">
        <v>1471</v>
      </c>
      <c r="D27" s="14" t="s">
        <v>13</v>
      </c>
      <c r="E27" s="14" t="s">
        <v>51</v>
      </c>
      <c r="F27" s="14" t="s">
        <v>15</v>
      </c>
      <c r="G27" s="7" t="s">
        <v>1799</v>
      </c>
      <c r="H27" s="7" t="s">
        <v>90</v>
      </c>
      <c r="I27" s="15" t="s">
        <v>1263</v>
      </c>
      <c r="J27" s="7" t="s">
        <v>1800</v>
      </c>
      <c r="K27" s="14" t="s">
        <v>19</v>
      </c>
      <c r="L27" s="7" t="s">
        <v>1801</v>
      </c>
      <c r="M27" s="7" t="s">
        <v>1496</v>
      </c>
      <c r="N27" s="14" t="s">
        <v>53</v>
      </c>
      <c r="O27" s="14" t="s">
        <v>24</v>
      </c>
      <c r="P27" s="14" t="s">
        <v>54</v>
      </c>
      <c r="Q27" s="7"/>
      <c r="R27" s="7"/>
    </row>
    <row r="28" spans="1:18" s="1" customFormat="1" ht="12.75" hidden="1">
      <c r="A28" s="7" t="s">
        <v>3520</v>
      </c>
      <c r="B28" s="7" t="s">
        <v>1470</v>
      </c>
      <c r="C28" s="14" t="s">
        <v>1471</v>
      </c>
      <c r="D28" s="14" t="s">
        <v>174</v>
      </c>
      <c r="E28" s="14" t="s">
        <v>51</v>
      </c>
      <c r="F28" s="14" t="s">
        <v>15</v>
      </c>
      <c r="G28" s="7" t="s">
        <v>1460</v>
      </c>
      <c r="H28" s="7" t="s">
        <v>326</v>
      </c>
      <c r="I28" s="15" t="s">
        <v>274</v>
      </c>
      <c r="J28" s="7" t="s">
        <v>1996</v>
      </c>
      <c r="K28" s="14" t="s">
        <v>19</v>
      </c>
      <c r="L28" s="7" t="s">
        <v>1997</v>
      </c>
      <c r="M28" s="7" t="s">
        <v>1873</v>
      </c>
      <c r="N28" s="14" t="s">
        <v>53</v>
      </c>
      <c r="O28" s="14" t="s">
        <v>24</v>
      </c>
      <c r="P28" s="14" t="s">
        <v>54</v>
      </c>
      <c r="Q28" s="7"/>
      <c r="R28" s="7"/>
    </row>
    <row r="29" spans="1:18" s="1" customFormat="1" ht="12.75" hidden="1">
      <c r="A29" s="7" t="s">
        <v>3520</v>
      </c>
      <c r="B29" s="7" t="s">
        <v>1470</v>
      </c>
      <c r="C29" s="14" t="s">
        <v>1471</v>
      </c>
      <c r="D29" s="14" t="s">
        <v>13</v>
      </c>
      <c r="E29" s="14" t="s">
        <v>51</v>
      </c>
      <c r="F29" s="14" t="s">
        <v>15</v>
      </c>
      <c r="G29" s="7" t="s">
        <v>1192</v>
      </c>
      <c r="H29" s="7" t="s">
        <v>170</v>
      </c>
      <c r="I29" s="15" t="s">
        <v>1251</v>
      </c>
      <c r="J29" s="7" t="s">
        <v>1660</v>
      </c>
      <c r="K29" s="14" t="s">
        <v>19</v>
      </c>
      <c r="L29" s="7" t="s">
        <v>1661</v>
      </c>
      <c r="M29" s="7" t="s">
        <v>1485</v>
      </c>
      <c r="N29" s="14" t="s">
        <v>53</v>
      </c>
      <c r="O29" s="14" t="s">
        <v>24</v>
      </c>
      <c r="P29" s="14" t="s">
        <v>54</v>
      </c>
      <c r="Q29" s="7"/>
      <c r="R29" s="7"/>
    </row>
    <row r="30" spans="1:18" s="1" customFormat="1" ht="12.75" hidden="1">
      <c r="A30" s="7" t="s">
        <v>3520</v>
      </c>
      <c r="B30" s="7" t="s">
        <v>1470</v>
      </c>
      <c r="C30" s="14" t="s">
        <v>1471</v>
      </c>
      <c r="D30" s="14" t="s">
        <v>13</v>
      </c>
      <c r="E30" s="14" t="s">
        <v>51</v>
      </c>
      <c r="F30" s="14" t="s">
        <v>15</v>
      </c>
      <c r="G30" s="7" t="s">
        <v>1789</v>
      </c>
      <c r="H30" s="7" t="s">
        <v>1620</v>
      </c>
      <c r="I30" s="15" t="s">
        <v>689</v>
      </c>
      <c r="J30" s="7" t="s">
        <v>1790</v>
      </c>
      <c r="K30" s="14" t="s">
        <v>19</v>
      </c>
      <c r="L30" s="7" t="s">
        <v>1791</v>
      </c>
      <c r="M30" s="7" t="s">
        <v>1792</v>
      </c>
      <c r="N30" s="14" t="s">
        <v>53</v>
      </c>
      <c r="O30" s="14" t="s">
        <v>24</v>
      </c>
      <c r="P30" s="14" t="s">
        <v>54</v>
      </c>
      <c r="Q30" s="7"/>
      <c r="R30" s="7"/>
    </row>
    <row r="31" spans="1:18" s="1" customFormat="1" ht="12.75" hidden="1">
      <c r="A31" s="7" t="s">
        <v>3520</v>
      </c>
      <c r="B31" s="7" t="s">
        <v>1470</v>
      </c>
      <c r="C31" s="14" t="s">
        <v>1471</v>
      </c>
      <c r="D31" s="14" t="s">
        <v>174</v>
      </c>
      <c r="E31" s="14" t="s">
        <v>51</v>
      </c>
      <c r="F31" s="14" t="s">
        <v>15</v>
      </c>
      <c r="G31" s="7" t="s">
        <v>1475</v>
      </c>
      <c r="H31" s="7" t="s">
        <v>90</v>
      </c>
      <c r="I31" s="15" t="s">
        <v>545</v>
      </c>
      <c r="J31" s="7" t="s">
        <v>1899</v>
      </c>
      <c r="K31" s="14" t="s">
        <v>19</v>
      </c>
      <c r="L31" s="7" t="s">
        <v>1900</v>
      </c>
      <c r="M31" s="7" t="s">
        <v>1522</v>
      </c>
      <c r="N31" s="14" t="s">
        <v>53</v>
      </c>
      <c r="O31" s="14" t="s">
        <v>24</v>
      </c>
      <c r="P31" s="14" t="s">
        <v>54</v>
      </c>
      <c r="Q31" s="7"/>
      <c r="R31" s="7"/>
    </row>
    <row r="32" spans="1:18" s="1" customFormat="1" ht="12.75" hidden="1">
      <c r="A32" s="7" t="s">
        <v>3520</v>
      </c>
      <c r="B32" s="7" t="s">
        <v>1470</v>
      </c>
      <c r="C32" s="14" t="s">
        <v>1471</v>
      </c>
      <c r="D32" s="14" t="s">
        <v>174</v>
      </c>
      <c r="E32" s="14" t="s">
        <v>51</v>
      </c>
      <c r="F32" s="14" t="s">
        <v>15</v>
      </c>
      <c r="G32" s="7" t="s">
        <v>1319</v>
      </c>
      <c r="H32" s="7" t="s">
        <v>28</v>
      </c>
      <c r="I32" s="15" t="s">
        <v>638</v>
      </c>
      <c r="J32" s="7" t="s">
        <v>1963</v>
      </c>
      <c r="K32" s="14" t="s">
        <v>19</v>
      </c>
      <c r="L32" s="7" t="s">
        <v>1900</v>
      </c>
      <c r="M32" s="7" t="s">
        <v>1522</v>
      </c>
      <c r="N32" s="14" t="s">
        <v>53</v>
      </c>
      <c r="O32" s="14" t="s">
        <v>24</v>
      </c>
      <c r="P32" s="14" t="s">
        <v>54</v>
      </c>
      <c r="Q32" s="7"/>
      <c r="R32" s="7"/>
    </row>
    <row r="33" spans="1:18" s="1" customFormat="1" ht="12.75" hidden="1">
      <c r="A33" s="7" t="s">
        <v>3520</v>
      </c>
      <c r="B33" s="7" t="s">
        <v>1470</v>
      </c>
      <c r="C33" s="14" t="s">
        <v>1471</v>
      </c>
      <c r="D33" s="14" t="s">
        <v>4557</v>
      </c>
      <c r="E33" s="14" t="s">
        <v>51</v>
      </c>
      <c r="F33" s="14" t="s">
        <v>15</v>
      </c>
      <c r="G33" s="7" t="s">
        <v>1719</v>
      </c>
      <c r="H33" s="7" t="s">
        <v>133</v>
      </c>
      <c r="I33" s="16" t="s">
        <v>627</v>
      </c>
      <c r="J33" s="7"/>
      <c r="K33" s="14" t="s">
        <v>17</v>
      </c>
      <c r="L33" s="7" t="s">
        <v>1720</v>
      </c>
      <c r="M33" s="7" t="s">
        <v>1721</v>
      </c>
      <c r="N33" s="7" t="s">
        <v>53</v>
      </c>
      <c r="O33" s="14" t="s">
        <v>24</v>
      </c>
      <c r="P33" s="14" t="s">
        <v>54</v>
      </c>
      <c r="Q33" s="7"/>
      <c r="R33" s="7"/>
    </row>
    <row r="34" spans="1:18" s="1" customFormat="1" ht="12.75" hidden="1">
      <c r="A34" s="7" t="s">
        <v>3520</v>
      </c>
      <c r="B34" s="7" t="s">
        <v>1470</v>
      </c>
      <c r="C34" s="14" t="s">
        <v>1471</v>
      </c>
      <c r="D34" s="14" t="s">
        <v>174</v>
      </c>
      <c r="E34" s="14" t="s">
        <v>51</v>
      </c>
      <c r="F34" s="14" t="s">
        <v>15</v>
      </c>
      <c r="G34" s="7" t="s">
        <v>1262</v>
      </c>
      <c r="H34" s="7" t="s">
        <v>120</v>
      </c>
      <c r="I34" s="15" t="s">
        <v>904</v>
      </c>
      <c r="J34" s="7" t="s">
        <v>2045</v>
      </c>
      <c r="K34" s="14" t="s">
        <v>19</v>
      </c>
      <c r="L34" s="7" t="s">
        <v>2046</v>
      </c>
      <c r="M34" s="7" t="s">
        <v>2047</v>
      </c>
      <c r="N34" s="14" t="s">
        <v>53</v>
      </c>
      <c r="O34" s="14" t="s">
        <v>56</v>
      </c>
      <c r="P34" s="14" t="s">
        <v>54</v>
      </c>
      <c r="Q34" s="7" t="s">
        <v>106</v>
      </c>
      <c r="R34" s="7" t="s">
        <v>107</v>
      </c>
    </row>
    <row r="35" spans="1:18" s="1" customFormat="1" ht="12.75" hidden="1">
      <c r="A35" s="7" t="s">
        <v>3520</v>
      </c>
      <c r="B35" s="7" t="s">
        <v>1470</v>
      </c>
      <c r="C35" s="14" t="s">
        <v>1471</v>
      </c>
      <c r="D35" s="14" t="s">
        <v>4557</v>
      </c>
      <c r="E35" s="14" t="s">
        <v>51</v>
      </c>
      <c r="F35" s="14" t="s">
        <v>15</v>
      </c>
      <c r="G35" s="7" t="s">
        <v>3699</v>
      </c>
      <c r="H35" s="7" t="s">
        <v>3700</v>
      </c>
      <c r="I35" s="16" t="s">
        <v>3701</v>
      </c>
      <c r="J35" s="7"/>
      <c r="K35" s="14" t="s">
        <v>17</v>
      </c>
      <c r="L35" s="7" t="s">
        <v>2046</v>
      </c>
      <c r="M35" s="7" t="s">
        <v>2047</v>
      </c>
      <c r="N35" s="7"/>
      <c r="O35" s="14" t="s">
        <v>56</v>
      </c>
      <c r="P35" s="14" t="s">
        <v>54</v>
      </c>
      <c r="Q35" s="7" t="s">
        <v>60</v>
      </c>
      <c r="R35" s="7" t="s">
        <v>61</v>
      </c>
    </row>
    <row r="36" spans="1:18" s="1" customFormat="1" ht="12.75" hidden="1">
      <c r="A36" s="7" t="s">
        <v>3520</v>
      </c>
      <c r="B36" s="7" t="s">
        <v>1470</v>
      </c>
      <c r="C36" s="14" t="s">
        <v>1471</v>
      </c>
      <c r="D36" s="14" t="s">
        <v>174</v>
      </c>
      <c r="E36" s="14" t="s">
        <v>51</v>
      </c>
      <c r="F36" s="14" t="s">
        <v>15</v>
      </c>
      <c r="G36" s="7" t="s">
        <v>1998</v>
      </c>
      <c r="H36" s="7" t="s">
        <v>228</v>
      </c>
      <c r="I36" s="15" t="s">
        <v>905</v>
      </c>
      <c r="J36" s="7" t="s">
        <v>1999</v>
      </c>
      <c r="K36" s="14" t="s">
        <v>19</v>
      </c>
      <c r="L36" s="7" t="s">
        <v>2000</v>
      </c>
      <c r="M36" s="7" t="s">
        <v>2001</v>
      </c>
      <c r="N36" s="14" t="s">
        <v>53</v>
      </c>
      <c r="O36" s="14" t="s">
        <v>56</v>
      </c>
      <c r="P36" s="14" t="s">
        <v>54</v>
      </c>
      <c r="Q36" s="7" t="s">
        <v>219</v>
      </c>
      <c r="R36" s="7" t="s">
        <v>220</v>
      </c>
    </row>
    <row r="37" spans="1:18" s="1" customFormat="1" ht="12.75" hidden="1">
      <c r="A37" s="7" t="s">
        <v>3520</v>
      </c>
      <c r="B37" s="7" t="s">
        <v>1470</v>
      </c>
      <c r="C37" s="14" t="s">
        <v>1471</v>
      </c>
      <c r="D37" s="14" t="s">
        <v>174</v>
      </c>
      <c r="E37" s="14" t="s">
        <v>51</v>
      </c>
      <c r="F37" s="14" t="s">
        <v>15</v>
      </c>
      <c r="G37" s="7" t="s">
        <v>1945</v>
      </c>
      <c r="H37" s="7" t="s">
        <v>1116</v>
      </c>
      <c r="I37" s="15" t="s">
        <v>731</v>
      </c>
      <c r="J37" s="7" t="s">
        <v>1946</v>
      </c>
      <c r="K37" s="14" t="s">
        <v>19</v>
      </c>
      <c r="L37" s="7" t="s">
        <v>1716</v>
      </c>
      <c r="M37" s="7" t="s">
        <v>1717</v>
      </c>
      <c r="N37" s="14" t="s">
        <v>53</v>
      </c>
      <c r="O37" s="14" t="s">
        <v>69</v>
      </c>
      <c r="P37" s="14" t="s">
        <v>54</v>
      </c>
      <c r="Q37" s="7"/>
      <c r="R37" s="7"/>
    </row>
    <row r="38" spans="1:18" s="1" customFormat="1" ht="12.75" hidden="1">
      <c r="A38" s="7" t="s">
        <v>3520</v>
      </c>
      <c r="B38" s="7" t="s">
        <v>1470</v>
      </c>
      <c r="C38" s="14" t="s">
        <v>1471</v>
      </c>
      <c r="D38" s="14" t="s">
        <v>13</v>
      </c>
      <c r="E38" s="14" t="s">
        <v>51</v>
      </c>
      <c r="F38" s="14" t="s">
        <v>15</v>
      </c>
      <c r="G38" s="7" t="s">
        <v>1714</v>
      </c>
      <c r="H38" s="7" t="s">
        <v>280</v>
      </c>
      <c r="I38" s="15" t="s">
        <v>549</v>
      </c>
      <c r="J38" s="7" t="s">
        <v>1715</v>
      </c>
      <c r="K38" s="14" t="s">
        <v>19</v>
      </c>
      <c r="L38" s="7" t="s">
        <v>1716</v>
      </c>
      <c r="M38" s="7" t="s">
        <v>1717</v>
      </c>
      <c r="N38" s="14" t="s">
        <v>53</v>
      </c>
      <c r="O38" s="14" t="s">
        <v>69</v>
      </c>
      <c r="P38" s="14" t="s">
        <v>54</v>
      </c>
      <c r="Q38" s="7"/>
      <c r="R38" s="7"/>
    </row>
    <row r="39" spans="1:18" s="1" customFormat="1" ht="12.75" hidden="1">
      <c r="A39" s="7" t="s">
        <v>3520</v>
      </c>
      <c r="B39" s="7" t="s">
        <v>1470</v>
      </c>
      <c r="C39" s="14" t="s">
        <v>1471</v>
      </c>
      <c r="D39" s="14" t="s">
        <v>4557</v>
      </c>
      <c r="E39" s="14" t="s">
        <v>51</v>
      </c>
      <c r="F39" s="14" t="s">
        <v>15</v>
      </c>
      <c r="G39" s="7" t="s">
        <v>3732</v>
      </c>
      <c r="H39" s="7" t="s">
        <v>3733</v>
      </c>
      <c r="I39" s="16" t="s">
        <v>3734</v>
      </c>
      <c r="J39" s="7"/>
      <c r="K39" s="14" t="s">
        <v>17</v>
      </c>
      <c r="L39" s="7" t="s">
        <v>1716</v>
      </c>
      <c r="M39" s="7" t="s">
        <v>3735</v>
      </c>
      <c r="N39" s="7"/>
      <c r="O39" s="14" t="s">
        <v>69</v>
      </c>
      <c r="P39" s="14" t="s">
        <v>54</v>
      </c>
      <c r="Q39" s="7"/>
      <c r="R39" s="7"/>
    </row>
    <row r="40" spans="1:18" s="1" customFormat="1" ht="12.75" hidden="1">
      <c r="A40" s="7" t="s">
        <v>3520</v>
      </c>
      <c r="B40" s="7" t="s">
        <v>1470</v>
      </c>
      <c r="C40" s="14" t="s">
        <v>1471</v>
      </c>
      <c r="D40" s="14" t="s">
        <v>4557</v>
      </c>
      <c r="E40" s="14" t="s">
        <v>51</v>
      </c>
      <c r="F40" s="14" t="s">
        <v>15</v>
      </c>
      <c r="G40" s="7" t="s">
        <v>3770</v>
      </c>
      <c r="H40" s="7" t="s">
        <v>3771</v>
      </c>
      <c r="I40" s="16" t="s">
        <v>3772</v>
      </c>
      <c r="J40" s="7"/>
      <c r="K40" s="14" t="s">
        <v>17</v>
      </c>
      <c r="L40" s="7" t="s">
        <v>1716</v>
      </c>
      <c r="M40" s="7" t="s">
        <v>3735</v>
      </c>
      <c r="N40" s="7"/>
      <c r="O40" s="14" t="s">
        <v>69</v>
      </c>
      <c r="P40" s="14" t="s">
        <v>54</v>
      </c>
      <c r="Q40" s="7"/>
      <c r="R40" s="7"/>
    </row>
    <row r="41" spans="1:18" s="1" customFormat="1" ht="12.75" hidden="1">
      <c r="A41" s="7" t="s">
        <v>3520</v>
      </c>
      <c r="B41" s="7" t="s">
        <v>1470</v>
      </c>
      <c r="C41" s="14" t="s">
        <v>1471</v>
      </c>
      <c r="D41" s="14" t="s">
        <v>4557</v>
      </c>
      <c r="E41" s="14" t="s">
        <v>51</v>
      </c>
      <c r="F41" s="14" t="s">
        <v>15</v>
      </c>
      <c r="G41" s="7" t="s">
        <v>3766</v>
      </c>
      <c r="H41" s="7" t="s">
        <v>3767</v>
      </c>
      <c r="I41" s="16" t="s">
        <v>443</v>
      </c>
      <c r="J41" s="7"/>
      <c r="K41" s="14" t="s">
        <v>17</v>
      </c>
      <c r="L41" s="7" t="s">
        <v>1769</v>
      </c>
      <c r="M41" s="7" t="s">
        <v>3570</v>
      </c>
      <c r="N41" s="7"/>
      <c r="O41" s="14" t="s">
        <v>69</v>
      </c>
      <c r="P41" s="14" t="s">
        <v>54</v>
      </c>
      <c r="Q41" s="7"/>
      <c r="R41" s="7"/>
    </row>
    <row r="42" spans="1:18" s="1" customFormat="1" ht="12.75" hidden="1">
      <c r="A42" s="7" t="s">
        <v>3520</v>
      </c>
      <c r="B42" s="7" t="s">
        <v>1470</v>
      </c>
      <c r="C42" s="14" t="s">
        <v>1471</v>
      </c>
      <c r="D42" s="14" t="s">
        <v>4557</v>
      </c>
      <c r="E42" s="14" t="s">
        <v>51</v>
      </c>
      <c r="F42" s="14" t="s">
        <v>15</v>
      </c>
      <c r="G42" s="7" t="s">
        <v>1767</v>
      </c>
      <c r="H42" s="7" t="s">
        <v>1768</v>
      </c>
      <c r="I42" s="16" t="s">
        <v>443</v>
      </c>
      <c r="J42" s="7"/>
      <c r="K42" s="14" t="s">
        <v>17</v>
      </c>
      <c r="L42" s="7" t="s">
        <v>1769</v>
      </c>
      <c r="M42" s="7" t="s">
        <v>1770</v>
      </c>
      <c r="N42" s="7" t="s">
        <v>53</v>
      </c>
      <c r="O42" s="14" t="s">
        <v>69</v>
      </c>
      <c r="P42" s="14" t="s">
        <v>54</v>
      </c>
      <c r="Q42" s="7"/>
      <c r="R42" s="7"/>
    </row>
    <row r="43" spans="1:18" s="1" customFormat="1" ht="12.75" hidden="1">
      <c r="A43" s="7" t="s">
        <v>3520</v>
      </c>
      <c r="B43" s="7" t="s">
        <v>1470</v>
      </c>
      <c r="C43" s="14" t="s">
        <v>1471</v>
      </c>
      <c r="D43" s="14" t="s">
        <v>174</v>
      </c>
      <c r="E43" s="14" t="s">
        <v>51</v>
      </c>
      <c r="F43" s="14" t="s">
        <v>15</v>
      </c>
      <c r="G43" s="7" t="s">
        <v>1938</v>
      </c>
      <c r="H43" s="7" t="s">
        <v>155</v>
      </c>
      <c r="I43" s="15" t="s">
        <v>953</v>
      </c>
      <c r="J43" s="7" t="s">
        <v>1939</v>
      </c>
      <c r="K43" s="14" t="s">
        <v>19</v>
      </c>
      <c r="L43" s="7" t="s">
        <v>1940</v>
      </c>
      <c r="M43" s="7" t="s">
        <v>1941</v>
      </c>
      <c r="N43" s="14" t="s">
        <v>53</v>
      </c>
      <c r="O43" s="14" t="s">
        <v>69</v>
      </c>
      <c r="P43" s="14" t="s">
        <v>54</v>
      </c>
      <c r="Q43" s="7"/>
      <c r="R43" s="7"/>
    </row>
    <row r="44" spans="1:18" s="1" customFormat="1" ht="12.75" hidden="1">
      <c r="A44" s="7" t="s">
        <v>3520</v>
      </c>
      <c r="B44" s="7" t="s">
        <v>1470</v>
      </c>
      <c r="C44" s="14" t="s">
        <v>1471</v>
      </c>
      <c r="D44" s="14" t="s">
        <v>13</v>
      </c>
      <c r="E44" s="14" t="s">
        <v>51</v>
      </c>
      <c r="F44" s="14" t="s">
        <v>15</v>
      </c>
      <c r="G44" s="7" t="s">
        <v>1673</v>
      </c>
      <c r="H44" s="7" t="s">
        <v>284</v>
      </c>
      <c r="I44" s="15" t="s">
        <v>1061</v>
      </c>
      <c r="J44" s="7" t="s">
        <v>1674</v>
      </c>
      <c r="K44" s="14" t="s">
        <v>19</v>
      </c>
      <c r="L44" s="7" t="s">
        <v>1675</v>
      </c>
      <c r="M44" s="7" t="s">
        <v>1676</v>
      </c>
      <c r="N44" s="14" t="s">
        <v>53</v>
      </c>
      <c r="O44" s="14" t="s">
        <v>69</v>
      </c>
      <c r="P44" s="14" t="s">
        <v>54</v>
      </c>
      <c r="Q44" s="7"/>
      <c r="R44" s="7"/>
    </row>
    <row r="45" spans="1:18" s="1" customFormat="1" ht="12.75" hidden="1">
      <c r="A45" s="7" t="s">
        <v>3520</v>
      </c>
      <c r="B45" s="7" t="s">
        <v>1470</v>
      </c>
      <c r="C45" s="14" t="s">
        <v>1471</v>
      </c>
      <c r="D45" s="14" t="s">
        <v>13</v>
      </c>
      <c r="E45" s="14" t="s">
        <v>51</v>
      </c>
      <c r="F45" s="14" t="s">
        <v>15</v>
      </c>
      <c r="G45" s="7" t="s">
        <v>1765</v>
      </c>
      <c r="H45" s="7" t="s">
        <v>21</v>
      </c>
      <c r="I45" s="15" t="s">
        <v>264</v>
      </c>
      <c r="J45" s="7" t="s">
        <v>1766</v>
      </c>
      <c r="K45" s="14" t="s">
        <v>19</v>
      </c>
      <c r="L45" s="7" t="s">
        <v>1675</v>
      </c>
      <c r="M45" s="7" t="s">
        <v>1676</v>
      </c>
      <c r="N45" s="14" t="s">
        <v>53</v>
      </c>
      <c r="O45" s="14" t="s">
        <v>69</v>
      </c>
      <c r="P45" s="14" t="s">
        <v>54</v>
      </c>
      <c r="Q45" s="7"/>
      <c r="R45" s="7"/>
    </row>
    <row r="46" spans="1:18" s="1" customFormat="1" ht="12.75" hidden="1">
      <c r="A46" s="7" t="s">
        <v>3520</v>
      </c>
      <c r="B46" s="7" t="s">
        <v>1470</v>
      </c>
      <c r="C46" s="14" t="s">
        <v>1471</v>
      </c>
      <c r="D46" s="14" t="s">
        <v>13</v>
      </c>
      <c r="E46" s="14" t="s">
        <v>51</v>
      </c>
      <c r="F46" s="14" t="s">
        <v>15</v>
      </c>
      <c r="G46" s="7" t="s">
        <v>1232</v>
      </c>
      <c r="H46" s="7" t="s">
        <v>404</v>
      </c>
      <c r="I46" s="15" t="s">
        <v>628</v>
      </c>
      <c r="J46" s="7" t="s">
        <v>1779</v>
      </c>
      <c r="K46" s="14" t="s">
        <v>19</v>
      </c>
      <c r="L46" s="7" t="s">
        <v>1675</v>
      </c>
      <c r="M46" s="7" t="s">
        <v>1676</v>
      </c>
      <c r="N46" s="14" t="s">
        <v>53</v>
      </c>
      <c r="O46" s="14" t="s">
        <v>69</v>
      </c>
      <c r="P46" s="14" t="s">
        <v>54</v>
      </c>
      <c r="Q46" s="7"/>
      <c r="R46" s="7"/>
    </row>
    <row r="47" spans="1:18" s="1" customFormat="1" ht="12.75" hidden="1">
      <c r="A47" s="7" t="s">
        <v>3520</v>
      </c>
      <c r="B47" s="7" t="s">
        <v>1470</v>
      </c>
      <c r="C47" s="14" t="s">
        <v>1471</v>
      </c>
      <c r="D47" s="14" t="s">
        <v>4557</v>
      </c>
      <c r="E47" s="14" t="s">
        <v>51</v>
      </c>
      <c r="F47" s="14" t="s">
        <v>15</v>
      </c>
      <c r="G47" s="7" t="s">
        <v>3683</v>
      </c>
      <c r="H47" s="7" t="s">
        <v>3684</v>
      </c>
      <c r="I47" s="16">
        <v>20259</v>
      </c>
      <c r="J47" s="7"/>
      <c r="K47" s="14" t="s">
        <v>17</v>
      </c>
      <c r="L47" s="7" t="s">
        <v>1675</v>
      </c>
      <c r="M47" s="7" t="s">
        <v>3655</v>
      </c>
      <c r="N47" s="7"/>
      <c r="O47" s="14" t="s">
        <v>69</v>
      </c>
      <c r="P47" s="14" t="s">
        <v>122</v>
      </c>
      <c r="Q47" s="7"/>
      <c r="R47" s="7"/>
    </row>
    <row r="48" spans="1:18" s="1" customFormat="1" ht="12.75" hidden="1">
      <c r="A48" s="7" t="s">
        <v>3520</v>
      </c>
      <c r="B48" s="7" t="s">
        <v>1470</v>
      </c>
      <c r="C48" s="14" t="s">
        <v>1471</v>
      </c>
      <c r="D48" s="14" t="s">
        <v>4557</v>
      </c>
      <c r="E48" s="14" t="s">
        <v>51</v>
      </c>
      <c r="F48" s="14" t="s">
        <v>15</v>
      </c>
      <c r="G48" s="7" t="s">
        <v>3768</v>
      </c>
      <c r="H48" s="7" t="s">
        <v>3769</v>
      </c>
      <c r="I48" s="16">
        <v>19827</v>
      </c>
      <c r="J48" s="7"/>
      <c r="K48" s="14" t="s">
        <v>17</v>
      </c>
      <c r="L48" s="7" t="s">
        <v>1675</v>
      </c>
      <c r="M48" s="7" t="s">
        <v>3655</v>
      </c>
      <c r="N48" s="7"/>
      <c r="O48" s="14" t="s">
        <v>69</v>
      </c>
      <c r="P48" s="14" t="s">
        <v>54</v>
      </c>
      <c r="Q48" s="7"/>
      <c r="R48" s="7"/>
    </row>
    <row r="49" spans="1:18" s="1" customFormat="1" ht="12.75" hidden="1">
      <c r="A49" s="7" t="s">
        <v>3520</v>
      </c>
      <c r="B49" s="7" t="s">
        <v>1470</v>
      </c>
      <c r="C49" s="14" t="s">
        <v>1471</v>
      </c>
      <c r="D49" s="14" t="s">
        <v>174</v>
      </c>
      <c r="E49" s="14" t="s">
        <v>51</v>
      </c>
      <c r="F49" s="14" t="s">
        <v>15</v>
      </c>
      <c r="G49" s="7" t="s">
        <v>1909</v>
      </c>
      <c r="H49" s="7" t="s">
        <v>664</v>
      </c>
      <c r="I49" s="15" t="s">
        <v>511</v>
      </c>
      <c r="J49" s="7" t="s">
        <v>1910</v>
      </c>
      <c r="K49" s="14" t="s">
        <v>19</v>
      </c>
      <c r="L49" s="7" t="s">
        <v>1911</v>
      </c>
      <c r="M49" s="7" t="s">
        <v>1912</v>
      </c>
      <c r="N49" s="14" t="s">
        <v>53</v>
      </c>
      <c r="O49" s="14" t="s">
        <v>69</v>
      </c>
      <c r="P49" s="14" t="s">
        <v>54</v>
      </c>
      <c r="Q49" s="7"/>
      <c r="R49" s="7"/>
    </row>
    <row r="50" spans="1:18" s="1" customFormat="1" ht="12.75" hidden="1">
      <c r="A50" s="7" t="s">
        <v>3520</v>
      </c>
      <c r="B50" s="7" t="s">
        <v>1470</v>
      </c>
      <c r="C50" s="14" t="s">
        <v>1471</v>
      </c>
      <c r="D50" s="14" t="s">
        <v>4557</v>
      </c>
      <c r="E50" s="14" t="s">
        <v>51</v>
      </c>
      <c r="F50" s="14" t="s">
        <v>15</v>
      </c>
      <c r="G50" s="7" t="s">
        <v>3656</v>
      </c>
      <c r="H50" s="7" t="s">
        <v>3657</v>
      </c>
      <c r="I50" s="16" t="s">
        <v>3658</v>
      </c>
      <c r="J50" s="7"/>
      <c r="K50" s="14" t="s">
        <v>17</v>
      </c>
      <c r="L50" s="7" t="s">
        <v>3659</v>
      </c>
      <c r="M50" s="7" t="s">
        <v>3592</v>
      </c>
      <c r="N50" s="7"/>
      <c r="O50" s="14" t="s">
        <v>69</v>
      </c>
      <c r="P50" s="14" t="s">
        <v>54</v>
      </c>
      <c r="Q50" s="7"/>
      <c r="R50" s="7"/>
    </row>
    <row r="51" spans="1:18" s="1" customFormat="1" ht="12.75" hidden="1">
      <c r="A51" s="7" t="s">
        <v>3520</v>
      </c>
      <c r="B51" s="7" t="s">
        <v>1470</v>
      </c>
      <c r="C51" s="14" t="s">
        <v>1471</v>
      </c>
      <c r="D51" s="14" t="s">
        <v>4557</v>
      </c>
      <c r="E51" s="14" t="s">
        <v>51</v>
      </c>
      <c r="F51" s="14" t="s">
        <v>15</v>
      </c>
      <c r="G51" s="7" t="s">
        <v>3696</v>
      </c>
      <c r="H51" s="7" t="s">
        <v>3697</v>
      </c>
      <c r="I51" s="16" t="s">
        <v>3698</v>
      </c>
      <c r="J51" s="7"/>
      <c r="K51" s="14" t="s">
        <v>17</v>
      </c>
      <c r="L51" s="7" t="s">
        <v>3659</v>
      </c>
      <c r="M51" s="7" t="s">
        <v>3592</v>
      </c>
      <c r="N51" s="7"/>
      <c r="O51" s="14" t="s">
        <v>69</v>
      </c>
      <c r="P51" s="14" t="s">
        <v>54</v>
      </c>
      <c r="Q51" s="7"/>
      <c r="R51" s="7"/>
    </row>
    <row r="52" spans="1:18" s="1" customFormat="1" ht="12.75" hidden="1">
      <c r="A52" s="7" t="s">
        <v>3520</v>
      </c>
      <c r="B52" s="7" t="s">
        <v>1470</v>
      </c>
      <c r="C52" s="14" t="s">
        <v>1471</v>
      </c>
      <c r="D52" s="14" t="s">
        <v>4557</v>
      </c>
      <c r="E52" s="14" t="s">
        <v>51</v>
      </c>
      <c r="F52" s="14" t="s">
        <v>15</v>
      </c>
      <c r="G52" s="7" t="s">
        <v>3740</v>
      </c>
      <c r="H52" s="7" t="s">
        <v>3741</v>
      </c>
      <c r="I52" s="16" t="s">
        <v>3742</v>
      </c>
      <c r="J52" s="7"/>
      <c r="K52" s="14" t="s">
        <v>17</v>
      </c>
      <c r="L52" s="7" t="s">
        <v>3659</v>
      </c>
      <c r="M52" s="7" t="s">
        <v>3592</v>
      </c>
      <c r="N52" s="7"/>
      <c r="O52" s="14" t="s">
        <v>69</v>
      </c>
      <c r="P52" s="14" t="s">
        <v>54</v>
      </c>
      <c r="Q52" s="7"/>
      <c r="R52" s="7"/>
    </row>
    <row r="53" spans="1:18" s="1" customFormat="1" ht="12.75" hidden="1">
      <c r="A53" s="7" t="s">
        <v>3520</v>
      </c>
      <c r="B53" s="7" t="s">
        <v>1470</v>
      </c>
      <c r="C53" s="14" t="s">
        <v>1471</v>
      </c>
      <c r="D53" s="14" t="s">
        <v>174</v>
      </c>
      <c r="E53" s="14" t="s">
        <v>51</v>
      </c>
      <c r="F53" s="14" t="s">
        <v>15</v>
      </c>
      <c r="G53" s="7" t="s">
        <v>1231</v>
      </c>
      <c r="H53" s="7" t="s">
        <v>41</v>
      </c>
      <c r="I53" s="15" t="s">
        <v>804</v>
      </c>
      <c r="J53" s="7" t="s">
        <v>1970</v>
      </c>
      <c r="K53" s="14" t="s">
        <v>19</v>
      </c>
      <c r="L53" s="7" t="s">
        <v>1683</v>
      </c>
      <c r="M53" s="7" t="s">
        <v>1684</v>
      </c>
      <c r="N53" s="14" t="s">
        <v>53</v>
      </c>
      <c r="O53" s="14" t="s">
        <v>69</v>
      </c>
      <c r="P53" s="14" t="s">
        <v>54</v>
      </c>
      <c r="Q53" s="7"/>
      <c r="R53" s="7"/>
    </row>
    <row r="54" spans="1:18" s="1" customFormat="1" ht="12.75" hidden="1">
      <c r="A54" s="7" t="s">
        <v>3520</v>
      </c>
      <c r="B54" s="7" t="s">
        <v>1470</v>
      </c>
      <c r="C54" s="14" t="s">
        <v>1471</v>
      </c>
      <c r="D54" s="14" t="s">
        <v>13</v>
      </c>
      <c r="E54" s="14" t="s">
        <v>51</v>
      </c>
      <c r="F54" s="14" t="s">
        <v>15</v>
      </c>
      <c r="G54" s="7" t="s">
        <v>1681</v>
      </c>
      <c r="H54" s="7" t="s">
        <v>31</v>
      </c>
      <c r="I54" s="15" t="s">
        <v>411</v>
      </c>
      <c r="J54" s="7" t="s">
        <v>1682</v>
      </c>
      <c r="K54" s="14" t="s">
        <v>19</v>
      </c>
      <c r="L54" s="7" t="s">
        <v>1683</v>
      </c>
      <c r="M54" s="7" t="s">
        <v>1684</v>
      </c>
      <c r="N54" s="14" t="s">
        <v>53</v>
      </c>
      <c r="O54" s="14" t="s">
        <v>69</v>
      </c>
      <c r="P54" s="14" t="s">
        <v>54</v>
      </c>
      <c r="Q54" s="7"/>
      <c r="R54" s="7"/>
    </row>
    <row r="55" spans="1:18" s="1" customFormat="1" ht="12.75" hidden="1">
      <c r="A55" s="7" t="s">
        <v>3520</v>
      </c>
      <c r="B55" s="7" t="s">
        <v>1470</v>
      </c>
      <c r="C55" s="14" t="s">
        <v>1471</v>
      </c>
      <c r="D55" s="14" t="s">
        <v>174</v>
      </c>
      <c r="E55" s="14" t="s">
        <v>51</v>
      </c>
      <c r="F55" s="14" t="s">
        <v>15</v>
      </c>
      <c r="G55" s="7" t="s">
        <v>589</v>
      </c>
      <c r="H55" s="7" t="s">
        <v>563</v>
      </c>
      <c r="I55" s="15" t="s">
        <v>427</v>
      </c>
      <c r="J55" s="7" t="s">
        <v>1989</v>
      </c>
      <c r="K55" s="14" t="s">
        <v>19</v>
      </c>
      <c r="L55" s="7" t="s">
        <v>1990</v>
      </c>
      <c r="M55" s="7" t="s">
        <v>1991</v>
      </c>
      <c r="N55" s="14" t="s">
        <v>53</v>
      </c>
      <c r="O55" s="14" t="s">
        <v>69</v>
      </c>
      <c r="P55" s="14" t="s">
        <v>54</v>
      </c>
      <c r="Q55" s="7"/>
      <c r="R55" s="7"/>
    </row>
    <row r="56" spans="1:18" s="1" customFormat="1" ht="12.75" hidden="1">
      <c r="A56" s="7" t="s">
        <v>3520</v>
      </c>
      <c r="B56" s="7" t="s">
        <v>1470</v>
      </c>
      <c r="C56" s="14" t="s">
        <v>1471</v>
      </c>
      <c r="D56" s="14" t="s">
        <v>4557</v>
      </c>
      <c r="E56" s="14" t="s">
        <v>51</v>
      </c>
      <c r="F56" s="14" t="s">
        <v>15</v>
      </c>
      <c r="G56" s="7" t="s">
        <v>3761</v>
      </c>
      <c r="H56" s="7" t="s">
        <v>3627</v>
      </c>
      <c r="I56" s="16">
        <v>20274</v>
      </c>
      <c r="J56" s="7"/>
      <c r="K56" s="14" t="s">
        <v>17</v>
      </c>
      <c r="L56" s="7" t="s">
        <v>1990</v>
      </c>
      <c r="M56" s="7" t="s">
        <v>3540</v>
      </c>
      <c r="N56" s="7"/>
      <c r="O56" s="14" t="s">
        <v>69</v>
      </c>
      <c r="P56" s="14" t="s">
        <v>54</v>
      </c>
      <c r="Q56" s="7"/>
      <c r="R56" s="7"/>
    </row>
    <row r="57" spans="1:18" s="1" customFormat="1" ht="12.75" hidden="1">
      <c r="A57" s="7" t="s">
        <v>3520</v>
      </c>
      <c r="B57" s="7" t="s">
        <v>1470</v>
      </c>
      <c r="C57" s="14" t="s">
        <v>1471</v>
      </c>
      <c r="D57" s="14" t="s">
        <v>13</v>
      </c>
      <c r="E57" s="14" t="s">
        <v>51</v>
      </c>
      <c r="F57" s="14" t="s">
        <v>15</v>
      </c>
      <c r="G57" s="7" t="s">
        <v>1707</v>
      </c>
      <c r="H57" s="7" t="s">
        <v>277</v>
      </c>
      <c r="I57" s="15" t="s">
        <v>817</v>
      </c>
      <c r="J57" s="7" t="s">
        <v>1708</v>
      </c>
      <c r="K57" s="14" t="s">
        <v>19</v>
      </c>
      <c r="L57" s="7" t="s">
        <v>1709</v>
      </c>
      <c r="M57" s="7" t="s">
        <v>1710</v>
      </c>
      <c r="N57" s="14" t="s">
        <v>53</v>
      </c>
      <c r="O57" s="14" t="s">
        <v>69</v>
      </c>
      <c r="P57" s="14" t="s">
        <v>54</v>
      </c>
      <c r="Q57" s="7"/>
      <c r="R57" s="7"/>
    </row>
    <row r="58" spans="1:18" s="1" customFormat="1" ht="12.75" hidden="1">
      <c r="A58" s="7" t="s">
        <v>3520</v>
      </c>
      <c r="B58" s="7" t="s">
        <v>1470</v>
      </c>
      <c r="C58" s="14" t="s">
        <v>1471</v>
      </c>
      <c r="D58" s="14" t="s">
        <v>13</v>
      </c>
      <c r="E58" s="14" t="s">
        <v>51</v>
      </c>
      <c r="F58" s="14" t="s">
        <v>15</v>
      </c>
      <c r="G58" s="7" t="s">
        <v>1699</v>
      </c>
      <c r="H58" s="7" t="s">
        <v>383</v>
      </c>
      <c r="I58" s="15" t="s">
        <v>1267</v>
      </c>
      <c r="J58" s="7" t="s">
        <v>1700</v>
      </c>
      <c r="K58" s="14" t="s">
        <v>19</v>
      </c>
      <c r="L58" s="7" t="s">
        <v>1677</v>
      </c>
      <c r="M58" s="7" t="s">
        <v>1678</v>
      </c>
      <c r="N58" s="14" t="s">
        <v>53</v>
      </c>
      <c r="O58" s="14" t="s">
        <v>69</v>
      </c>
      <c r="P58" s="14" t="s">
        <v>54</v>
      </c>
      <c r="Q58" s="7"/>
      <c r="R58" s="7"/>
    </row>
    <row r="59" spans="1:18" s="1" customFormat="1" ht="12.75" hidden="1">
      <c r="A59" s="7" t="s">
        <v>3520</v>
      </c>
      <c r="B59" s="7" t="s">
        <v>1470</v>
      </c>
      <c r="C59" s="14" t="s">
        <v>1471</v>
      </c>
      <c r="D59" s="14" t="s">
        <v>4557</v>
      </c>
      <c r="E59" s="14" t="s">
        <v>51</v>
      </c>
      <c r="F59" s="14" t="s">
        <v>15</v>
      </c>
      <c r="G59" s="7" t="s">
        <v>1073</v>
      </c>
      <c r="H59" s="7" t="s">
        <v>59</v>
      </c>
      <c r="I59" s="16" t="s">
        <v>548</v>
      </c>
      <c r="J59" s="7"/>
      <c r="K59" s="14" t="s">
        <v>17</v>
      </c>
      <c r="L59" s="7" t="s">
        <v>1677</v>
      </c>
      <c r="M59" s="7" t="s">
        <v>1678</v>
      </c>
      <c r="N59" s="7" t="s">
        <v>53</v>
      </c>
      <c r="O59" s="14" t="s">
        <v>69</v>
      </c>
      <c r="P59" s="14" t="s">
        <v>54</v>
      </c>
      <c r="Q59" s="7"/>
      <c r="R59" s="7"/>
    </row>
    <row r="60" spans="1:18" s="1" customFormat="1" ht="12.75" hidden="1">
      <c r="A60" s="7" t="s">
        <v>3520</v>
      </c>
      <c r="B60" s="7" t="s">
        <v>1470</v>
      </c>
      <c r="C60" s="14" t="s">
        <v>1471</v>
      </c>
      <c r="D60" s="14" t="s">
        <v>174</v>
      </c>
      <c r="E60" s="14" t="s">
        <v>51</v>
      </c>
      <c r="F60" s="14" t="s">
        <v>15</v>
      </c>
      <c r="G60" s="7" t="s">
        <v>2014</v>
      </c>
      <c r="H60" s="7" t="s">
        <v>25</v>
      </c>
      <c r="I60" s="15" t="s">
        <v>753</v>
      </c>
      <c r="J60" s="7" t="s">
        <v>2015</v>
      </c>
      <c r="K60" s="14" t="s">
        <v>19</v>
      </c>
      <c r="L60" s="7" t="s">
        <v>2016</v>
      </c>
      <c r="M60" s="7" t="s">
        <v>2017</v>
      </c>
      <c r="N60" s="14" t="s">
        <v>53</v>
      </c>
      <c r="O60" s="14" t="s">
        <v>69</v>
      </c>
      <c r="P60" s="14" t="s">
        <v>54</v>
      </c>
      <c r="Q60" s="7"/>
      <c r="R60" s="7"/>
    </row>
    <row r="61" spans="1:18" s="1" customFormat="1" ht="12.75" hidden="1">
      <c r="A61" s="7" t="s">
        <v>3520</v>
      </c>
      <c r="B61" s="7" t="s">
        <v>1470</v>
      </c>
      <c r="C61" s="14" t="s">
        <v>1471</v>
      </c>
      <c r="D61" s="14" t="s">
        <v>174</v>
      </c>
      <c r="E61" s="14" t="s">
        <v>51</v>
      </c>
      <c r="F61" s="14" t="s">
        <v>15</v>
      </c>
      <c r="G61" s="7" t="s">
        <v>1344</v>
      </c>
      <c r="H61" s="7" t="s">
        <v>252</v>
      </c>
      <c r="I61" s="15" t="s">
        <v>551</v>
      </c>
      <c r="J61" s="7" t="s">
        <v>2093</v>
      </c>
      <c r="K61" s="14" t="s">
        <v>19</v>
      </c>
      <c r="L61" s="7" t="s">
        <v>2094</v>
      </c>
      <c r="M61" s="7" t="s">
        <v>2095</v>
      </c>
      <c r="N61" s="14" t="s">
        <v>53</v>
      </c>
      <c r="O61" s="14" t="s">
        <v>69</v>
      </c>
      <c r="P61" s="14" t="s">
        <v>54</v>
      </c>
      <c r="Q61" s="7"/>
      <c r="R61" s="7"/>
    </row>
    <row r="62" spans="1:18" s="1" customFormat="1" ht="12.75" hidden="1">
      <c r="A62" s="7" t="s">
        <v>3520</v>
      </c>
      <c r="B62" s="7" t="s">
        <v>1470</v>
      </c>
      <c r="C62" s="14" t="s">
        <v>1471</v>
      </c>
      <c r="D62" s="14" t="s">
        <v>4557</v>
      </c>
      <c r="E62" s="14" t="s">
        <v>51</v>
      </c>
      <c r="F62" s="14" t="s">
        <v>15</v>
      </c>
      <c r="G62" s="7" t="s">
        <v>3623</v>
      </c>
      <c r="H62" s="7" t="s">
        <v>3619</v>
      </c>
      <c r="I62" s="16" t="s">
        <v>3624</v>
      </c>
      <c r="J62" s="7"/>
      <c r="K62" s="14" t="s">
        <v>17</v>
      </c>
      <c r="L62" s="7" t="s">
        <v>3625</v>
      </c>
      <c r="M62" s="7" t="s">
        <v>3548</v>
      </c>
      <c r="N62" s="7"/>
      <c r="O62" s="14" t="s">
        <v>69</v>
      </c>
      <c r="P62" s="14" t="s">
        <v>54</v>
      </c>
      <c r="Q62" s="7"/>
      <c r="R62" s="7"/>
    </row>
    <row r="63" spans="1:18" s="1" customFormat="1" ht="12.75" hidden="1">
      <c r="A63" s="7" t="s">
        <v>3520</v>
      </c>
      <c r="B63" s="7" t="s">
        <v>1470</v>
      </c>
      <c r="C63" s="14" t="s">
        <v>1471</v>
      </c>
      <c r="D63" s="14" t="s">
        <v>174</v>
      </c>
      <c r="E63" s="14" t="s">
        <v>51</v>
      </c>
      <c r="F63" s="14" t="s">
        <v>15</v>
      </c>
      <c r="G63" s="7" t="s">
        <v>1102</v>
      </c>
      <c r="H63" s="7" t="s">
        <v>228</v>
      </c>
      <c r="I63" s="15" t="s">
        <v>272</v>
      </c>
      <c r="J63" s="7" t="s">
        <v>1913</v>
      </c>
      <c r="K63" s="14" t="s">
        <v>19</v>
      </c>
      <c r="L63" s="7" t="s">
        <v>1606</v>
      </c>
      <c r="M63" s="7" t="s">
        <v>1607</v>
      </c>
      <c r="N63" s="14" t="s">
        <v>53</v>
      </c>
      <c r="O63" s="14" t="s">
        <v>69</v>
      </c>
      <c r="P63" s="14" t="s">
        <v>54</v>
      </c>
      <c r="Q63" s="7"/>
      <c r="R63" s="7"/>
    </row>
    <row r="64" spans="1:18" s="1" customFormat="1" ht="12.75" hidden="1">
      <c r="A64" s="7" t="s">
        <v>3520</v>
      </c>
      <c r="B64" s="7" t="s">
        <v>1470</v>
      </c>
      <c r="C64" s="14" t="s">
        <v>1471</v>
      </c>
      <c r="D64" s="14" t="s">
        <v>13</v>
      </c>
      <c r="E64" s="14" t="s">
        <v>51</v>
      </c>
      <c r="F64" s="14" t="s">
        <v>15</v>
      </c>
      <c r="G64" s="7" t="s">
        <v>1105</v>
      </c>
      <c r="H64" s="7" t="s">
        <v>485</v>
      </c>
      <c r="I64" s="15" t="s">
        <v>394</v>
      </c>
      <c r="J64" s="7" t="s">
        <v>1652</v>
      </c>
      <c r="K64" s="14" t="s">
        <v>19</v>
      </c>
      <c r="L64" s="7" t="s">
        <v>1606</v>
      </c>
      <c r="M64" s="7" t="s">
        <v>1607</v>
      </c>
      <c r="N64" s="14" t="s">
        <v>53</v>
      </c>
      <c r="O64" s="14" t="s">
        <v>69</v>
      </c>
      <c r="P64" s="14" t="s">
        <v>54</v>
      </c>
      <c r="Q64" s="7"/>
      <c r="R64" s="7"/>
    </row>
    <row r="65" spans="1:18" s="1" customFormat="1" ht="12.75" hidden="1">
      <c r="A65" s="7" t="s">
        <v>3520</v>
      </c>
      <c r="B65" s="7" t="s">
        <v>1470</v>
      </c>
      <c r="C65" s="14" t="s">
        <v>1471</v>
      </c>
      <c r="D65" s="14" t="s">
        <v>4557</v>
      </c>
      <c r="E65" s="14" t="s">
        <v>51</v>
      </c>
      <c r="F65" s="14" t="s">
        <v>15</v>
      </c>
      <c r="G65" s="7" t="s">
        <v>3739</v>
      </c>
      <c r="H65" s="7" t="s">
        <v>3627</v>
      </c>
      <c r="I65" s="16" t="s">
        <v>1000</v>
      </c>
      <c r="J65" s="7"/>
      <c r="K65" s="14" t="s">
        <v>17</v>
      </c>
      <c r="L65" s="7" t="s">
        <v>1606</v>
      </c>
      <c r="M65" s="7" t="s">
        <v>3526</v>
      </c>
      <c r="N65" s="7"/>
      <c r="O65" s="14" t="s">
        <v>69</v>
      </c>
      <c r="P65" s="14" t="s">
        <v>54</v>
      </c>
      <c r="Q65" s="7"/>
      <c r="R65" s="7"/>
    </row>
    <row r="66" spans="1:18" s="1" customFormat="1" ht="12.75" hidden="1">
      <c r="A66" s="7" t="s">
        <v>3520</v>
      </c>
      <c r="B66" s="7" t="s">
        <v>1470</v>
      </c>
      <c r="C66" s="14" t="s">
        <v>1471</v>
      </c>
      <c r="D66" s="14" t="s">
        <v>4557</v>
      </c>
      <c r="E66" s="14" t="s">
        <v>51</v>
      </c>
      <c r="F66" s="14" t="s">
        <v>15</v>
      </c>
      <c r="G66" s="7" t="s">
        <v>1475</v>
      </c>
      <c r="H66" s="7" t="s">
        <v>1453</v>
      </c>
      <c r="I66" s="16" t="s">
        <v>493</v>
      </c>
      <c r="J66" s="7"/>
      <c r="K66" s="14" t="s">
        <v>17</v>
      </c>
      <c r="L66" s="7" t="s">
        <v>1606</v>
      </c>
      <c r="M66" s="7" t="s">
        <v>1607</v>
      </c>
      <c r="N66" s="7" t="s">
        <v>53</v>
      </c>
      <c r="O66" s="14" t="s">
        <v>69</v>
      </c>
      <c r="P66" s="14" t="s">
        <v>54</v>
      </c>
      <c r="Q66" s="7"/>
      <c r="R66" s="7"/>
    </row>
    <row r="67" spans="1:18" s="1" customFormat="1" ht="12.75" hidden="1">
      <c r="A67" s="7" t="s">
        <v>3520</v>
      </c>
      <c r="B67" s="7" t="s">
        <v>1470</v>
      </c>
      <c r="C67" s="14" t="s">
        <v>1471</v>
      </c>
      <c r="D67" s="14" t="s">
        <v>4557</v>
      </c>
      <c r="E67" s="14" t="s">
        <v>51</v>
      </c>
      <c r="F67" s="14" t="s">
        <v>15</v>
      </c>
      <c r="G67" s="7" t="s">
        <v>1363</v>
      </c>
      <c r="H67" s="7" t="s">
        <v>133</v>
      </c>
      <c r="I67" s="16" t="s">
        <v>1000</v>
      </c>
      <c r="J67" s="7"/>
      <c r="K67" s="14" t="s">
        <v>17</v>
      </c>
      <c r="L67" s="7" t="s">
        <v>1606</v>
      </c>
      <c r="M67" s="7" t="s">
        <v>1607</v>
      </c>
      <c r="N67" s="7" t="s">
        <v>53</v>
      </c>
      <c r="O67" s="14" t="s">
        <v>69</v>
      </c>
      <c r="P67" s="14" t="s">
        <v>54</v>
      </c>
      <c r="Q67" s="7"/>
      <c r="R67" s="7"/>
    </row>
    <row r="68" spans="1:18" s="1" customFormat="1" ht="12.75" hidden="1">
      <c r="A68" s="7" t="s">
        <v>3520</v>
      </c>
      <c r="B68" s="7" t="s">
        <v>1470</v>
      </c>
      <c r="C68" s="14" t="s">
        <v>1471</v>
      </c>
      <c r="D68" s="14" t="s">
        <v>4557</v>
      </c>
      <c r="E68" s="14" t="s">
        <v>51</v>
      </c>
      <c r="F68" s="14" t="s">
        <v>15</v>
      </c>
      <c r="G68" s="7" t="s">
        <v>1317</v>
      </c>
      <c r="H68" s="7" t="s">
        <v>416</v>
      </c>
      <c r="I68" s="16" t="s">
        <v>776</v>
      </c>
      <c r="J68" s="7"/>
      <c r="K68" s="14" t="s">
        <v>17</v>
      </c>
      <c r="L68" s="7" t="s">
        <v>1636</v>
      </c>
      <c r="M68" s="7" t="s">
        <v>1637</v>
      </c>
      <c r="N68" s="7" t="s">
        <v>53</v>
      </c>
      <c r="O68" s="14" t="s">
        <v>69</v>
      </c>
      <c r="P68" s="14" t="s">
        <v>54</v>
      </c>
      <c r="Q68" s="7"/>
      <c r="R68" s="7"/>
    </row>
    <row r="69" spans="1:18" s="1" customFormat="1" ht="12.75" hidden="1">
      <c r="A69" s="7" t="s">
        <v>3520</v>
      </c>
      <c r="B69" s="7" t="s">
        <v>1470</v>
      </c>
      <c r="C69" s="14" t="s">
        <v>1471</v>
      </c>
      <c r="D69" s="14" t="s">
        <v>13</v>
      </c>
      <c r="E69" s="14" t="s">
        <v>51</v>
      </c>
      <c r="F69" s="14" t="s">
        <v>15</v>
      </c>
      <c r="G69" s="7" t="s">
        <v>1517</v>
      </c>
      <c r="H69" s="7" t="s">
        <v>21</v>
      </c>
      <c r="I69" s="15" t="s">
        <v>844</v>
      </c>
      <c r="J69" s="7" t="s">
        <v>1691</v>
      </c>
      <c r="K69" s="14" t="s">
        <v>19</v>
      </c>
      <c r="L69" s="7" t="s">
        <v>1692</v>
      </c>
      <c r="M69" s="7" t="s">
        <v>1693</v>
      </c>
      <c r="N69" s="14" t="s">
        <v>53</v>
      </c>
      <c r="O69" s="14" t="s">
        <v>69</v>
      </c>
      <c r="P69" s="14" t="s">
        <v>54</v>
      </c>
      <c r="Q69" s="7"/>
      <c r="R69" s="7"/>
    </row>
    <row r="70" spans="1:18" s="1" customFormat="1" ht="12.75" hidden="1">
      <c r="A70" s="7" t="s">
        <v>3520</v>
      </c>
      <c r="B70" s="7" t="s">
        <v>1470</v>
      </c>
      <c r="C70" s="14" t="s">
        <v>1471</v>
      </c>
      <c r="D70" s="14" t="s">
        <v>174</v>
      </c>
      <c r="E70" s="14" t="s">
        <v>51</v>
      </c>
      <c r="F70" s="14" t="s">
        <v>15</v>
      </c>
      <c r="G70" s="7" t="s">
        <v>2049</v>
      </c>
      <c r="H70" s="7" t="s">
        <v>182</v>
      </c>
      <c r="I70" s="15" t="s">
        <v>653</v>
      </c>
      <c r="J70" s="7" t="s">
        <v>2050</v>
      </c>
      <c r="K70" s="14" t="s">
        <v>19</v>
      </c>
      <c r="L70" s="7" t="s">
        <v>2051</v>
      </c>
      <c r="M70" s="7" t="s">
        <v>2052</v>
      </c>
      <c r="N70" s="14" t="s">
        <v>53</v>
      </c>
      <c r="O70" s="14" t="s">
        <v>69</v>
      </c>
      <c r="P70" s="14" t="s">
        <v>54</v>
      </c>
      <c r="Q70" s="7"/>
      <c r="R70" s="7"/>
    </row>
    <row r="71" spans="1:18" s="1" customFormat="1" ht="12.75" hidden="1">
      <c r="A71" s="7" t="s">
        <v>3520</v>
      </c>
      <c r="B71" s="7" t="s">
        <v>1470</v>
      </c>
      <c r="C71" s="14" t="s">
        <v>1471</v>
      </c>
      <c r="D71" s="14" t="s">
        <v>4557</v>
      </c>
      <c r="E71" s="14" t="s">
        <v>51</v>
      </c>
      <c r="F71" s="14" t="s">
        <v>15</v>
      </c>
      <c r="G71" s="7" t="s">
        <v>3753</v>
      </c>
      <c r="H71" s="7" t="s">
        <v>3754</v>
      </c>
      <c r="I71" s="16" t="s">
        <v>3562</v>
      </c>
      <c r="J71" s="7"/>
      <c r="K71" s="14" t="s">
        <v>17</v>
      </c>
      <c r="L71" s="7" t="s">
        <v>2051</v>
      </c>
      <c r="M71" s="7" t="s">
        <v>3755</v>
      </c>
      <c r="N71" s="7"/>
      <c r="O71" s="14" t="s">
        <v>69</v>
      </c>
      <c r="P71" s="14" t="s">
        <v>54</v>
      </c>
      <c r="Q71" s="7"/>
      <c r="R71" s="7"/>
    </row>
    <row r="72" spans="1:18" s="1" customFormat="1" ht="12.75" hidden="1">
      <c r="A72" s="7" t="s">
        <v>3520</v>
      </c>
      <c r="B72" s="7" t="s">
        <v>1470</v>
      </c>
      <c r="C72" s="14" t="s">
        <v>1471</v>
      </c>
      <c r="D72" s="14" t="s">
        <v>174</v>
      </c>
      <c r="E72" s="14" t="s">
        <v>51</v>
      </c>
      <c r="F72" s="14" t="s">
        <v>15</v>
      </c>
      <c r="G72" s="7" t="s">
        <v>1248</v>
      </c>
      <c r="H72" s="7" t="s">
        <v>314</v>
      </c>
      <c r="I72" s="15" t="s">
        <v>541</v>
      </c>
      <c r="J72" s="7" t="s">
        <v>2053</v>
      </c>
      <c r="K72" s="14" t="s">
        <v>19</v>
      </c>
      <c r="L72" s="7" t="s">
        <v>2054</v>
      </c>
      <c r="M72" s="7" t="s">
        <v>2055</v>
      </c>
      <c r="N72" s="14" t="s">
        <v>53</v>
      </c>
      <c r="O72" s="14" t="s">
        <v>69</v>
      </c>
      <c r="P72" s="14" t="s">
        <v>54</v>
      </c>
      <c r="Q72" s="7"/>
      <c r="R72" s="7"/>
    </row>
    <row r="73" spans="1:18" s="1" customFormat="1" ht="12.75" hidden="1">
      <c r="A73" s="7" t="s">
        <v>3520</v>
      </c>
      <c r="B73" s="7" t="s">
        <v>1470</v>
      </c>
      <c r="C73" s="14" t="s">
        <v>1471</v>
      </c>
      <c r="D73" s="14" t="s">
        <v>174</v>
      </c>
      <c r="E73" s="14" t="s">
        <v>51</v>
      </c>
      <c r="F73" s="14" t="s">
        <v>15</v>
      </c>
      <c r="G73" s="7" t="s">
        <v>1176</v>
      </c>
      <c r="H73" s="7" t="s">
        <v>193</v>
      </c>
      <c r="I73" s="15" t="s">
        <v>743</v>
      </c>
      <c r="J73" s="7" t="s">
        <v>1935</v>
      </c>
      <c r="K73" s="14" t="s">
        <v>19</v>
      </c>
      <c r="L73" s="7" t="s">
        <v>1936</v>
      </c>
      <c r="M73" s="7" t="s">
        <v>1937</v>
      </c>
      <c r="N73" s="14" t="s">
        <v>53</v>
      </c>
      <c r="O73" s="14" t="s">
        <v>69</v>
      </c>
      <c r="P73" s="14" t="s">
        <v>54</v>
      </c>
      <c r="Q73" s="7"/>
      <c r="R73" s="7"/>
    </row>
    <row r="74" spans="1:18" s="1" customFormat="1" ht="12.75" hidden="1">
      <c r="A74" s="7" t="s">
        <v>3520</v>
      </c>
      <c r="B74" s="7" t="s">
        <v>1470</v>
      </c>
      <c r="C74" s="14" t="s">
        <v>1471</v>
      </c>
      <c r="D74" s="14" t="s">
        <v>4557</v>
      </c>
      <c r="E74" s="14" t="s">
        <v>51</v>
      </c>
      <c r="F74" s="14" t="s">
        <v>15</v>
      </c>
      <c r="G74" s="7" t="s">
        <v>3722</v>
      </c>
      <c r="H74" s="7" t="s">
        <v>3723</v>
      </c>
      <c r="I74" s="16" t="s">
        <v>3724</v>
      </c>
      <c r="J74" s="7"/>
      <c r="K74" s="14" t="s">
        <v>17</v>
      </c>
      <c r="L74" s="7" t="s">
        <v>3725</v>
      </c>
      <c r="M74" s="7" t="s">
        <v>3726</v>
      </c>
      <c r="N74" s="7"/>
      <c r="O74" s="14" t="s">
        <v>69</v>
      </c>
      <c r="P74" s="14" t="s">
        <v>54</v>
      </c>
      <c r="Q74" s="7"/>
      <c r="R74" s="7"/>
    </row>
    <row r="75" spans="1:18" s="1" customFormat="1" ht="12.75" hidden="1">
      <c r="A75" s="7" t="s">
        <v>3520</v>
      </c>
      <c r="B75" s="7" t="s">
        <v>1470</v>
      </c>
      <c r="C75" s="14" t="s">
        <v>1471</v>
      </c>
      <c r="D75" s="14" t="s">
        <v>174</v>
      </c>
      <c r="E75" s="14" t="s">
        <v>51</v>
      </c>
      <c r="F75" s="14" t="s">
        <v>15</v>
      </c>
      <c r="G75" s="7" t="s">
        <v>1983</v>
      </c>
      <c r="H75" s="7" t="s">
        <v>449</v>
      </c>
      <c r="I75" s="15" t="s">
        <v>964</v>
      </c>
      <c r="J75" s="7" t="s">
        <v>1984</v>
      </c>
      <c r="K75" s="14" t="s">
        <v>19</v>
      </c>
      <c r="L75" s="7" t="s">
        <v>1738</v>
      </c>
      <c r="M75" s="7" t="s">
        <v>1739</v>
      </c>
      <c r="N75" s="14" t="s">
        <v>53</v>
      </c>
      <c r="O75" s="14" t="s">
        <v>69</v>
      </c>
      <c r="P75" s="14" t="s">
        <v>54</v>
      </c>
      <c r="Q75" s="7"/>
      <c r="R75" s="7"/>
    </row>
    <row r="76" spans="1:18" s="1" customFormat="1" ht="12.75" hidden="1">
      <c r="A76" s="7" t="s">
        <v>3520</v>
      </c>
      <c r="B76" s="7" t="s">
        <v>1470</v>
      </c>
      <c r="C76" s="14" t="s">
        <v>1471</v>
      </c>
      <c r="D76" s="14" t="s">
        <v>174</v>
      </c>
      <c r="E76" s="14" t="s">
        <v>51</v>
      </c>
      <c r="F76" s="14" t="s">
        <v>15</v>
      </c>
      <c r="G76" s="7" t="s">
        <v>1265</v>
      </c>
      <c r="H76" s="7" t="s">
        <v>314</v>
      </c>
      <c r="I76" s="15" t="s">
        <v>784</v>
      </c>
      <c r="J76" s="7" t="s">
        <v>1894</v>
      </c>
      <c r="K76" s="14" t="s">
        <v>19</v>
      </c>
      <c r="L76" s="7" t="s">
        <v>1738</v>
      </c>
      <c r="M76" s="7" t="s">
        <v>1739</v>
      </c>
      <c r="N76" s="14" t="s">
        <v>53</v>
      </c>
      <c r="O76" s="14" t="s">
        <v>69</v>
      </c>
      <c r="P76" s="14" t="s">
        <v>54</v>
      </c>
      <c r="Q76" s="7"/>
      <c r="R76" s="7"/>
    </row>
    <row r="77" spans="1:18" s="1" customFormat="1" ht="12.75" hidden="1">
      <c r="A77" s="7" t="s">
        <v>3520</v>
      </c>
      <c r="B77" s="7" t="s">
        <v>1470</v>
      </c>
      <c r="C77" s="14" t="s">
        <v>1471</v>
      </c>
      <c r="D77" s="14" t="s">
        <v>13</v>
      </c>
      <c r="E77" s="14" t="s">
        <v>51</v>
      </c>
      <c r="F77" s="14" t="s">
        <v>15</v>
      </c>
      <c r="G77" s="7" t="s">
        <v>1736</v>
      </c>
      <c r="H77" s="7" t="s">
        <v>483</v>
      </c>
      <c r="I77" s="15" t="s">
        <v>1163</v>
      </c>
      <c r="J77" s="7" t="s">
        <v>1737</v>
      </c>
      <c r="K77" s="14" t="s">
        <v>19</v>
      </c>
      <c r="L77" s="7" t="s">
        <v>1738</v>
      </c>
      <c r="M77" s="7" t="s">
        <v>1739</v>
      </c>
      <c r="N77" s="14" t="s">
        <v>53</v>
      </c>
      <c r="O77" s="14" t="s">
        <v>69</v>
      </c>
      <c r="P77" s="14" t="s">
        <v>54</v>
      </c>
      <c r="Q77" s="7"/>
      <c r="R77" s="7"/>
    </row>
    <row r="78" spans="1:18" s="1" customFormat="1" ht="12.75" hidden="1">
      <c r="A78" s="7" t="s">
        <v>3520</v>
      </c>
      <c r="B78" s="7" t="s">
        <v>1470</v>
      </c>
      <c r="C78" s="14" t="s">
        <v>1471</v>
      </c>
      <c r="D78" s="14" t="s">
        <v>174</v>
      </c>
      <c r="E78" s="14" t="s">
        <v>51</v>
      </c>
      <c r="F78" s="14" t="s">
        <v>15</v>
      </c>
      <c r="G78" s="7" t="s">
        <v>1965</v>
      </c>
      <c r="H78" s="7" t="s">
        <v>674</v>
      </c>
      <c r="I78" s="15" t="s">
        <v>526</v>
      </c>
      <c r="J78" s="7" t="s">
        <v>1966</v>
      </c>
      <c r="K78" s="14" t="s">
        <v>19</v>
      </c>
      <c r="L78" s="7" t="s">
        <v>1780</v>
      </c>
      <c r="M78" s="7" t="s">
        <v>1591</v>
      </c>
      <c r="N78" s="14" t="s">
        <v>53</v>
      </c>
      <c r="O78" s="14" t="s">
        <v>69</v>
      </c>
      <c r="P78" s="14" t="s">
        <v>54</v>
      </c>
      <c r="Q78" s="7"/>
      <c r="R78" s="7"/>
    </row>
    <row r="79" spans="1:18" s="1" customFormat="1" ht="12.75" hidden="1">
      <c r="A79" s="7" t="s">
        <v>3520</v>
      </c>
      <c r="B79" s="7" t="s">
        <v>1470</v>
      </c>
      <c r="C79" s="14" t="s">
        <v>1471</v>
      </c>
      <c r="D79" s="14" t="s">
        <v>4557</v>
      </c>
      <c r="E79" s="14" t="s">
        <v>51</v>
      </c>
      <c r="F79" s="14" t="s">
        <v>15</v>
      </c>
      <c r="G79" s="7" t="s">
        <v>1160</v>
      </c>
      <c r="H79" s="7" t="s">
        <v>95</v>
      </c>
      <c r="I79" s="16" t="s">
        <v>1100</v>
      </c>
      <c r="J79" s="7"/>
      <c r="K79" s="14" t="s">
        <v>17</v>
      </c>
      <c r="L79" s="7" t="s">
        <v>1780</v>
      </c>
      <c r="M79" s="7" t="s">
        <v>1591</v>
      </c>
      <c r="N79" s="7" t="s">
        <v>53</v>
      </c>
      <c r="O79" s="14" t="s">
        <v>69</v>
      </c>
      <c r="P79" s="14" t="s">
        <v>54</v>
      </c>
      <c r="Q79" s="7"/>
      <c r="R79" s="7"/>
    </row>
    <row r="80" spans="1:18" s="1" customFormat="1" ht="12.75" hidden="1">
      <c r="A80" s="7" t="s">
        <v>3520</v>
      </c>
      <c r="B80" s="7" t="s">
        <v>1470</v>
      </c>
      <c r="C80" s="14" t="s">
        <v>1471</v>
      </c>
      <c r="D80" s="14" t="s">
        <v>174</v>
      </c>
      <c r="E80" s="14" t="s">
        <v>51</v>
      </c>
      <c r="F80" s="14" t="s">
        <v>15</v>
      </c>
      <c r="G80" s="7" t="s">
        <v>2076</v>
      </c>
      <c r="H80" s="7" t="s">
        <v>727</v>
      </c>
      <c r="I80" s="15" t="s">
        <v>661</v>
      </c>
      <c r="J80" s="7" t="s">
        <v>2077</v>
      </c>
      <c r="K80" s="14" t="s">
        <v>19</v>
      </c>
      <c r="L80" s="7" t="s">
        <v>2078</v>
      </c>
      <c r="M80" s="7" t="s">
        <v>2079</v>
      </c>
      <c r="N80" s="14" t="s">
        <v>53</v>
      </c>
      <c r="O80" s="14" t="s">
        <v>69</v>
      </c>
      <c r="P80" s="14" t="s">
        <v>54</v>
      </c>
      <c r="Q80" s="7"/>
      <c r="R80" s="7"/>
    </row>
    <row r="81" spans="1:18" s="1" customFormat="1" ht="12.75" hidden="1">
      <c r="A81" s="7" t="s">
        <v>3520</v>
      </c>
      <c r="B81" s="7" t="s">
        <v>1470</v>
      </c>
      <c r="C81" s="14" t="s">
        <v>1471</v>
      </c>
      <c r="D81" s="14" t="s">
        <v>174</v>
      </c>
      <c r="E81" s="14" t="s">
        <v>51</v>
      </c>
      <c r="F81" s="14" t="s">
        <v>15</v>
      </c>
      <c r="G81" s="7" t="s">
        <v>921</v>
      </c>
      <c r="H81" s="7" t="s">
        <v>193</v>
      </c>
      <c r="I81" s="15" t="s">
        <v>472</v>
      </c>
      <c r="J81" s="7" t="s">
        <v>1895</v>
      </c>
      <c r="K81" s="14" t="s">
        <v>19</v>
      </c>
      <c r="L81" s="7" t="s">
        <v>1896</v>
      </c>
      <c r="M81" s="7" t="s">
        <v>1897</v>
      </c>
      <c r="N81" s="14" t="s">
        <v>53</v>
      </c>
      <c r="O81" s="14" t="s">
        <v>69</v>
      </c>
      <c r="P81" s="14" t="s">
        <v>54</v>
      </c>
      <c r="Q81" s="7"/>
      <c r="R81" s="7"/>
    </row>
    <row r="82" spans="1:18" s="1" customFormat="1" ht="12.75" hidden="1">
      <c r="A82" s="7" t="s">
        <v>3520</v>
      </c>
      <c r="B82" s="7" t="s">
        <v>1470</v>
      </c>
      <c r="C82" s="14" t="s">
        <v>1471</v>
      </c>
      <c r="D82" s="14" t="s">
        <v>13</v>
      </c>
      <c r="E82" s="14" t="s">
        <v>51</v>
      </c>
      <c r="F82" s="14" t="s">
        <v>15</v>
      </c>
      <c r="G82" s="7" t="s">
        <v>1153</v>
      </c>
      <c r="H82" s="7" t="s">
        <v>1609</v>
      </c>
      <c r="I82" s="15" t="s">
        <v>814</v>
      </c>
      <c r="J82" s="7" t="s">
        <v>1610</v>
      </c>
      <c r="K82" s="14" t="s">
        <v>19</v>
      </c>
      <c r="L82" s="7" t="s">
        <v>1611</v>
      </c>
      <c r="M82" s="7" t="s">
        <v>1612</v>
      </c>
      <c r="N82" s="14" t="s">
        <v>53</v>
      </c>
      <c r="O82" s="14" t="s">
        <v>69</v>
      </c>
      <c r="P82" s="14" t="s">
        <v>122</v>
      </c>
      <c r="Q82" s="7"/>
      <c r="R82" s="7"/>
    </row>
    <row r="83" spans="1:18" s="1" customFormat="1" ht="12.75" hidden="1">
      <c r="A83" s="7" t="s">
        <v>3520</v>
      </c>
      <c r="B83" s="7" t="s">
        <v>1470</v>
      </c>
      <c r="C83" s="14" t="s">
        <v>1471</v>
      </c>
      <c r="D83" s="14" t="s">
        <v>13</v>
      </c>
      <c r="E83" s="14" t="s">
        <v>51</v>
      </c>
      <c r="F83" s="14" t="s">
        <v>15</v>
      </c>
      <c r="G83" s="7" t="s">
        <v>1411</v>
      </c>
      <c r="H83" s="7" t="s">
        <v>326</v>
      </c>
      <c r="I83" s="15" t="s">
        <v>922</v>
      </c>
      <c r="J83" s="7" t="s">
        <v>1761</v>
      </c>
      <c r="K83" s="14" t="s">
        <v>19</v>
      </c>
      <c r="L83" s="7" t="s">
        <v>1611</v>
      </c>
      <c r="M83" s="7" t="s">
        <v>1612</v>
      </c>
      <c r="N83" s="14" t="s">
        <v>53</v>
      </c>
      <c r="O83" s="14" t="s">
        <v>69</v>
      </c>
      <c r="P83" s="14" t="s">
        <v>54</v>
      </c>
      <c r="Q83" s="7"/>
      <c r="R83" s="7"/>
    </row>
    <row r="84" spans="1:18" s="1" customFormat="1" ht="12.75" hidden="1">
      <c r="A84" s="7" t="s">
        <v>3520</v>
      </c>
      <c r="B84" s="7" t="s">
        <v>1470</v>
      </c>
      <c r="C84" s="14" t="s">
        <v>1471</v>
      </c>
      <c r="D84" s="14" t="s">
        <v>4557</v>
      </c>
      <c r="E84" s="14" t="s">
        <v>51</v>
      </c>
      <c r="F84" s="14" t="s">
        <v>15</v>
      </c>
      <c r="G84" s="7" t="s">
        <v>3549</v>
      </c>
      <c r="H84" s="7" t="s">
        <v>3676</v>
      </c>
      <c r="I84" s="16" t="s">
        <v>3677</v>
      </c>
      <c r="J84" s="7"/>
      <c r="K84" s="14" t="s">
        <v>17</v>
      </c>
      <c r="L84" s="7" t="s">
        <v>3678</v>
      </c>
      <c r="M84" s="7" t="s">
        <v>3679</v>
      </c>
      <c r="N84" s="7"/>
      <c r="O84" s="14" t="s">
        <v>69</v>
      </c>
      <c r="P84" s="14" t="s">
        <v>54</v>
      </c>
      <c r="Q84" s="7"/>
      <c r="R84" s="7"/>
    </row>
    <row r="85" spans="1:18" s="1" customFormat="1" ht="12.75" hidden="1">
      <c r="A85" s="7" t="s">
        <v>3520</v>
      </c>
      <c r="B85" s="7" t="s">
        <v>1470</v>
      </c>
      <c r="C85" s="14" t="s">
        <v>1471</v>
      </c>
      <c r="D85" s="14" t="s">
        <v>4557</v>
      </c>
      <c r="E85" s="14" t="s">
        <v>51</v>
      </c>
      <c r="F85" s="14" t="s">
        <v>15</v>
      </c>
      <c r="G85" s="7" t="s">
        <v>3743</v>
      </c>
      <c r="H85" s="7" t="s">
        <v>3744</v>
      </c>
      <c r="I85" s="16" t="s">
        <v>3745</v>
      </c>
      <c r="J85" s="7"/>
      <c r="K85" s="14" t="s">
        <v>17</v>
      </c>
      <c r="L85" s="7" t="s">
        <v>3678</v>
      </c>
      <c r="M85" s="7" t="s">
        <v>3679</v>
      </c>
      <c r="N85" s="7"/>
      <c r="O85" s="14" t="s">
        <v>69</v>
      </c>
      <c r="P85" s="14" t="s">
        <v>54</v>
      </c>
      <c r="Q85" s="7"/>
      <c r="R85" s="7"/>
    </row>
    <row r="86" spans="1:18" s="1" customFormat="1" ht="12.75" hidden="1">
      <c r="A86" s="7" t="s">
        <v>3520</v>
      </c>
      <c r="B86" s="7" t="s">
        <v>1470</v>
      </c>
      <c r="C86" s="14" t="s">
        <v>1471</v>
      </c>
      <c r="D86" s="14" t="s">
        <v>174</v>
      </c>
      <c r="E86" s="14" t="s">
        <v>51</v>
      </c>
      <c r="F86" s="14" t="s">
        <v>15</v>
      </c>
      <c r="G86" s="7" t="s">
        <v>2003</v>
      </c>
      <c r="H86" s="7" t="s">
        <v>133</v>
      </c>
      <c r="I86" s="15" t="s">
        <v>906</v>
      </c>
      <c r="J86" s="7" t="s">
        <v>2004</v>
      </c>
      <c r="K86" s="14" t="s">
        <v>19</v>
      </c>
      <c r="L86" s="7" t="s">
        <v>2005</v>
      </c>
      <c r="M86" s="7" t="s">
        <v>2006</v>
      </c>
      <c r="N86" s="14" t="s">
        <v>53</v>
      </c>
      <c r="O86" s="14" t="s">
        <v>69</v>
      </c>
      <c r="P86" s="14" t="s">
        <v>54</v>
      </c>
      <c r="Q86" s="7"/>
      <c r="R86" s="7"/>
    </row>
    <row r="87" spans="1:18" s="1" customFormat="1" ht="12.75" hidden="1">
      <c r="A87" s="7" t="s">
        <v>3520</v>
      </c>
      <c r="B87" s="7" t="s">
        <v>1470</v>
      </c>
      <c r="C87" s="14" t="s">
        <v>1471</v>
      </c>
      <c r="D87" s="14" t="s">
        <v>4557</v>
      </c>
      <c r="E87" s="14" t="s">
        <v>51</v>
      </c>
      <c r="F87" s="14" t="s">
        <v>15</v>
      </c>
      <c r="G87" s="7" t="s">
        <v>3660</v>
      </c>
      <c r="H87" s="7" t="s">
        <v>3619</v>
      </c>
      <c r="I87" s="16" t="s">
        <v>3661</v>
      </c>
      <c r="J87" s="7"/>
      <c r="K87" s="14" t="s">
        <v>17</v>
      </c>
      <c r="L87" s="7" t="s">
        <v>2005</v>
      </c>
      <c r="M87" s="7" t="s">
        <v>3662</v>
      </c>
      <c r="N87" s="7"/>
      <c r="O87" s="14" t="s">
        <v>69</v>
      </c>
      <c r="P87" s="14" t="s">
        <v>54</v>
      </c>
      <c r="Q87" s="7"/>
      <c r="R87" s="7"/>
    </row>
    <row r="88" spans="1:18" s="1" customFormat="1" ht="12.75" hidden="1">
      <c r="A88" s="7" t="s">
        <v>3520</v>
      </c>
      <c r="B88" s="7" t="s">
        <v>1470</v>
      </c>
      <c r="C88" s="14" t="s">
        <v>1471</v>
      </c>
      <c r="D88" s="14" t="s">
        <v>13</v>
      </c>
      <c r="E88" s="14" t="s">
        <v>51</v>
      </c>
      <c r="F88" s="14" t="s">
        <v>15</v>
      </c>
      <c r="G88" s="7" t="s">
        <v>1694</v>
      </c>
      <c r="H88" s="7" t="s">
        <v>1108</v>
      </c>
      <c r="I88" s="15" t="s">
        <v>312</v>
      </c>
      <c r="J88" s="7" t="s">
        <v>1695</v>
      </c>
      <c r="K88" s="14" t="s">
        <v>19</v>
      </c>
      <c r="L88" s="7" t="s">
        <v>1696</v>
      </c>
      <c r="M88" s="7" t="s">
        <v>1697</v>
      </c>
      <c r="N88" s="14" t="s">
        <v>53</v>
      </c>
      <c r="O88" s="14" t="s">
        <v>69</v>
      </c>
      <c r="P88" s="14" t="s">
        <v>54</v>
      </c>
      <c r="Q88" s="7"/>
      <c r="R88" s="7"/>
    </row>
    <row r="89" spans="1:18" s="1" customFormat="1" ht="12.75" hidden="1">
      <c r="A89" s="7" t="s">
        <v>3520</v>
      </c>
      <c r="B89" s="7" t="s">
        <v>1470</v>
      </c>
      <c r="C89" s="14" t="s">
        <v>1471</v>
      </c>
      <c r="D89" s="14" t="s">
        <v>13</v>
      </c>
      <c r="E89" s="14" t="s">
        <v>51</v>
      </c>
      <c r="F89" s="14" t="s">
        <v>15</v>
      </c>
      <c r="G89" s="7" t="s">
        <v>1740</v>
      </c>
      <c r="H89" s="7" t="s">
        <v>1178</v>
      </c>
      <c r="I89" s="15" t="s">
        <v>870</v>
      </c>
      <c r="J89" s="7" t="s">
        <v>1741</v>
      </c>
      <c r="K89" s="14" t="s">
        <v>19</v>
      </c>
      <c r="L89" s="7" t="s">
        <v>1696</v>
      </c>
      <c r="M89" s="7" t="s">
        <v>1697</v>
      </c>
      <c r="N89" s="14" t="s">
        <v>53</v>
      </c>
      <c r="O89" s="14" t="s">
        <v>69</v>
      </c>
      <c r="P89" s="14" t="s">
        <v>122</v>
      </c>
      <c r="Q89" s="7"/>
      <c r="R89" s="7"/>
    </row>
    <row r="90" spans="1:18" s="1" customFormat="1" ht="12.75" hidden="1">
      <c r="A90" s="7" t="s">
        <v>3520</v>
      </c>
      <c r="B90" s="7" t="s">
        <v>1470</v>
      </c>
      <c r="C90" s="14" t="s">
        <v>1471</v>
      </c>
      <c r="D90" s="14" t="s">
        <v>174</v>
      </c>
      <c r="E90" s="14" t="s">
        <v>51</v>
      </c>
      <c r="F90" s="14" t="s">
        <v>15</v>
      </c>
      <c r="G90" s="7" t="s">
        <v>2088</v>
      </c>
      <c r="H90" s="7" t="s">
        <v>133</v>
      </c>
      <c r="I90" s="15" t="s">
        <v>555</v>
      </c>
      <c r="J90" s="7" t="s">
        <v>2089</v>
      </c>
      <c r="K90" s="14" t="s">
        <v>19</v>
      </c>
      <c r="L90" s="7" t="s">
        <v>1602</v>
      </c>
      <c r="M90" s="7" t="s">
        <v>1603</v>
      </c>
      <c r="N90" s="14" t="s">
        <v>53</v>
      </c>
      <c r="O90" s="14" t="s">
        <v>69</v>
      </c>
      <c r="P90" s="14" t="s">
        <v>54</v>
      </c>
      <c r="Q90" s="7"/>
      <c r="R90" s="7"/>
    </row>
    <row r="91" spans="1:18" s="1" customFormat="1" ht="12.75" hidden="1">
      <c r="A91" s="7" t="s">
        <v>3520</v>
      </c>
      <c r="B91" s="7" t="s">
        <v>1470</v>
      </c>
      <c r="C91" s="14" t="s">
        <v>1471</v>
      </c>
      <c r="D91" s="14" t="s">
        <v>4557</v>
      </c>
      <c r="E91" s="14" t="s">
        <v>51</v>
      </c>
      <c r="F91" s="14" t="s">
        <v>15</v>
      </c>
      <c r="G91" s="7" t="s">
        <v>3629</v>
      </c>
      <c r="H91" s="7" t="s">
        <v>3630</v>
      </c>
      <c r="I91" s="16" t="s">
        <v>462</v>
      </c>
      <c r="J91" s="7"/>
      <c r="K91" s="14" t="s">
        <v>17</v>
      </c>
      <c r="L91" s="7" t="s">
        <v>1602</v>
      </c>
      <c r="M91" s="7" t="s">
        <v>3631</v>
      </c>
      <c r="N91" s="7"/>
      <c r="O91" s="14" t="s">
        <v>69</v>
      </c>
      <c r="P91" s="14" t="s">
        <v>54</v>
      </c>
      <c r="Q91" s="7"/>
      <c r="R91" s="7"/>
    </row>
    <row r="92" spans="1:18" s="1" customFormat="1" ht="12.75" hidden="1">
      <c r="A92" s="7" t="s">
        <v>3520</v>
      </c>
      <c r="B92" s="7" t="s">
        <v>1470</v>
      </c>
      <c r="C92" s="14" t="s">
        <v>1471</v>
      </c>
      <c r="D92" s="14" t="s">
        <v>13</v>
      </c>
      <c r="E92" s="14" t="s">
        <v>51</v>
      </c>
      <c r="F92" s="14" t="s">
        <v>15</v>
      </c>
      <c r="G92" s="7" t="s">
        <v>1771</v>
      </c>
      <c r="H92" s="7" t="s">
        <v>28</v>
      </c>
      <c r="I92" s="15" t="s">
        <v>1772</v>
      </c>
      <c r="J92" s="7" t="s">
        <v>1773</v>
      </c>
      <c r="K92" s="14" t="s">
        <v>19</v>
      </c>
      <c r="L92" s="7" t="s">
        <v>1774</v>
      </c>
      <c r="M92" s="7" t="s">
        <v>1775</v>
      </c>
      <c r="N92" s="14" t="s">
        <v>53</v>
      </c>
      <c r="O92" s="14" t="s">
        <v>69</v>
      </c>
      <c r="P92" s="14" t="s">
        <v>54</v>
      </c>
      <c r="Q92" s="7"/>
      <c r="R92" s="7"/>
    </row>
    <row r="93" spans="1:18" s="1" customFormat="1" ht="12.75" hidden="1">
      <c r="A93" s="7" t="s">
        <v>3520</v>
      </c>
      <c r="B93" s="7" t="s">
        <v>1470</v>
      </c>
      <c r="C93" s="14" t="s">
        <v>1471</v>
      </c>
      <c r="D93" s="14" t="s">
        <v>174</v>
      </c>
      <c r="E93" s="14" t="s">
        <v>51</v>
      </c>
      <c r="F93" s="14" t="s">
        <v>15</v>
      </c>
      <c r="G93" s="7" t="s">
        <v>2082</v>
      </c>
      <c r="H93" s="7" t="s">
        <v>133</v>
      </c>
      <c r="I93" s="15" t="s">
        <v>544</v>
      </c>
      <c r="J93" s="7" t="s">
        <v>2083</v>
      </c>
      <c r="K93" s="14" t="s">
        <v>19</v>
      </c>
      <c r="L93" s="7" t="s">
        <v>1774</v>
      </c>
      <c r="M93" s="7" t="s">
        <v>1775</v>
      </c>
      <c r="N93" s="14" t="s">
        <v>53</v>
      </c>
      <c r="O93" s="14" t="s">
        <v>69</v>
      </c>
      <c r="P93" s="14" t="s">
        <v>54</v>
      </c>
      <c r="Q93" s="7"/>
      <c r="R93" s="7"/>
    </row>
    <row r="94" spans="1:18" s="1" customFormat="1" ht="12.75" hidden="1">
      <c r="A94" s="7" t="s">
        <v>3520</v>
      </c>
      <c r="B94" s="7" t="s">
        <v>1470</v>
      </c>
      <c r="C94" s="14" t="s">
        <v>1471</v>
      </c>
      <c r="D94" s="14" t="s">
        <v>4557</v>
      </c>
      <c r="E94" s="14" t="s">
        <v>51</v>
      </c>
      <c r="F94" s="14" t="s">
        <v>15</v>
      </c>
      <c r="G94" s="7" t="s">
        <v>3799</v>
      </c>
      <c r="H94" s="7" t="s">
        <v>3800</v>
      </c>
      <c r="I94" s="16" t="s">
        <v>795</v>
      </c>
      <c r="J94" s="7"/>
      <c r="K94" s="14" t="s">
        <v>17</v>
      </c>
      <c r="L94" s="7" t="s">
        <v>1774</v>
      </c>
      <c r="M94" s="7" t="s">
        <v>3801</v>
      </c>
      <c r="N94" s="7"/>
      <c r="O94" s="14" t="s">
        <v>69</v>
      </c>
      <c r="P94" s="14" t="s">
        <v>54</v>
      </c>
      <c r="Q94" s="7"/>
      <c r="R94" s="7"/>
    </row>
    <row r="95" spans="1:18" s="1" customFormat="1" ht="12.75" hidden="1">
      <c r="A95" s="7" t="s">
        <v>3520</v>
      </c>
      <c r="B95" s="7" t="s">
        <v>1470</v>
      </c>
      <c r="C95" s="14" t="s">
        <v>1471</v>
      </c>
      <c r="D95" s="14" t="s">
        <v>174</v>
      </c>
      <c r="E95" s="14" t="s">
        <v>51</v>
      </c>
      <c r="F95" s="14" t="s">
        <v>15</v>
      </c>
      <c r="G95" s="7" t="s">
        <v>1133</v>
      </c>
      <c r="H95" s="7" t="s">
        <v>1918</v>
      </c>
      <c r="I95" s="15" t="s">
        <v>1145</v>
      </c>
      <c r="J95" s="7" t="s">
        <v>1919</v>
      </c>
      <c r="K95" s="14" t="s">
        <v>19</v>
      </c>
      <c r="L95" s="7" t="s">
        <v>1920</v>
      </c>
      <c r="M95" s="7" t="s">
        <v>1921</v>
      </c>
      <c r="N95" s="14" t="s">
        <v>53</v>
      </c>
      <c r="O95" s="14" t="s">
        <v>69</v>
      </c>
      <c r="P95" s="14" t="s">
        <v>54</v>
      </c>
      <c r="Q95" s="7"/>
      <c r="R95" s="7"/>
    </row>
    <row r="96" spans="1:18" s="1" customFormat="1" ht="12.75" hidden="1">
      <c r="A96" s="7" t="s">
        <v>3520</v>
      </c>
      <c r="B96" s="7" t="s">
        <v>1470</v>
      </c>
      <c r="C96" s="14" t="s">
        <v>1471</v>
      </c>
      <c r="D96" s="14" t="s">
        <v>174</v>
      </c>
      <c r="E96" s="14" t="s">
        <v>51</v>
      </c>
      <c r="F96" s="14" t="s">
        <v>15</v>
      </c>
      <c r="G96" s="7" t="s">
        <v>2064</v>
      </c>
      <c r="H96" s="7" t="s">
        <v>690</v>
      </c>
      <c r="I96" s="15" t="s">
        <v>243</v>
      </c>
      <c r="J96" s="7" t="s">
        <v>2065</v>
      </c>
      <c r="K96" s="14" t="s">
        <v>19</v>
      </c>
      <c r="L96" s="7" t="s">
        <v>1920</v>
      </c>
      <c r="M96" s="7" t="s">
        <v>1921</v>
      </c>
      <c r="N96" s="14" t="s">
        <v>53</v>
      </c>
      <c r="O96" s="14" t="s">
        <v>69</v>
      </c>
      <c r="P96" s="14" t="s">
        <v>54</v>
      </c>
      <c r="Q96" s="7"/>
      <c r="R96" s="7"/>
    </row>
    <row r="97" spans="1:23" s="1" customFormat="1" ht="12.75" hidden="1">
      <c r="A97" s="7" t="s">
        <v>3520</v>
      </c>
      <c r="B97" s="7" t="s">
        <v>1470</v>
      </c>
      <c r="C97" s="14" t="s">
        <v>1471</v>
      </c>
      <c r="D97" s="14" t="s">
        <v>13</v>
      </c>
      <c r="E97" s="14" t="s">
        <v>14</v>
      </c>
      <c r="F97" s="14" t="s">
        <v>15</v>
      </c>
      <c r="G97" s="7" t="s">
        <v>1573</v>
      </c>
      <c r="H97" s="7" t="s">
        <v>435</v>
      </c>
      <c r="I97" s="15" t="s">
        <v>803</v>
      </c>
      <c r="J97" s="7" t="s">
        <v>1574</v>
      </c>
      <c r="K97" s="14" t="s">
        <v>19</v>
      </c>
      <c r="L97" s="7" t="s">
        <v>1575</v>
      </c>
      <c r="M97" s="7" t="s">
        <v>1576</v>
      </c>
      <c r="N97" s="14" t="s">
        <v>20</v>
      </c>
      <c r="O97" s="14"/>
      <c r="P97" s="14"/>
      <c r="Q97" s="7"/>
      <c r="R97" s="7"/>
      <c r="T97" s="1" t="s">
        <v>1471</v>
      </c>
      <c r="U97" s="1" t="s">
        <v>20</v>
      </c>
      <c r="V97" s="1">
        <v>67</v>
      </c>
      <c r="W97" s="1">
        <v>209</v>
      </c>
    </row>
    <row r="98" spans="1:23" s="1" customFormat="1" ht="12.75" hidden="1">
      <c r="A98" s="7" t="s">
        <v>3520</v>
      </c>
      <c r="B98" s="7" t="s">
        <v>1470</v>
      </c>
      <c r="C98" s="14" t="s">
        <v>1471</v>
      </c>
      <c r="D98" s="14" t="s">
        <v>174</v>
      </c>
      <c r="E98" s="14" t="s">
        <v>14</v>
      </c>
      <c r="F98" s="14" t="s">
        <v>15</v>
      </c>
      <c r="G98" s="7" t="s">
        <v>1825</v>
      </c>
      <c r="H98" s="7" t="s">
        <v>267</v>
      </c>
      <c r="I98" s="15" t="s">
        <v>1010</v>
      </c>
      <c r="J98" s="7" t="s">
        <v>1826</v>
      </c>
      <c r="K98" s="14" t="s">
        <v>19</v>
      </c>
      <c r="L98" s="7" t="s">
        <v>1827</v>
      </c>
      <c r="M98" s="7" t="s">
        <v>1642</v>
      </c>
      <c r="N98" s="14" t="s">
        <v>20</v>
      </c>
      <c r="O98" s="14"/>
      <c r="P98" s="14"/>
      <c r="Q98" s="7"/>
      <c r="R98" s="7"/>
      <c r="T98" s="1" t="s">
        <v>2104</v>
      </c>
      <c r="U98" s="1" t="s">
        <v>20</v>
      </c>
      <c r="V98" s="1">
        <v>51</v>
      </c>
    </row>
    <row r="99" spans="1:23" s="1" customFormat="1" ht="12.75" hidden="1">
      <c r="A99" s="7" t="s">
        <v>3520</v>
      </c>
      <c r="B99" s="7" t="s">
        <v>1470</v>
      </c>
      <c r="C99" s="14" t="s">
        <v>1471</v>
      </c>
      <c r="D99" s="14" t="s">
        <v>4557</v>
      </c>
      <c r="E99" s="14" t="s">
        <v>14</v>
      </c>
      <c r="F99" s="14" t="s">
        <v>15</v>
      </c>
      <c r="G99" s="7" t="s">
        <v>3567</v>
      </c>
      <c r="H99" s="7" t="s">
        <v>3568</v>
      </c>
      <c r="I99" s="16" t="s">
        <v>3569</v>
      </c>
      <c r="J99" s="7"/>
      <c r="K99" s="14" t="s">
        <v>17</v>
      </c>
      <c r="L99" s="7" t="s">
        <v>1827</v>
      </c>
      <c r="M99" s="7" t="s">
        <v>3570</v>
      </c>
      <c r="N99" s="14" t="s">
        <v>20</v>
      </c>
      <c r="O99" s="14"/>
      <c r="P99" s="14"/>
      <c r="Q99" s="7"/>
      <c r="R99" s="7"/>
    </row>
    <row r="100" spans="1:23" s="1" customFormat="1" ht="12.75" hidden="1">
      <c r="A100" s="7" t="s">
        <v>3520</v>
      </c>
      <c r="B100" s="7" t="s">
        <v>1470</v>
      </c>
      <c r="C100" s="14" t="s">
        <v>1471</v>
      </c>
      <c r="D100" s="14" t="s">
        <v>13</v>
      </c>
      <c r="E100" s="14" t="s">
        <v>14</v>
      </c>
      <c r="F100" s="14" t="s">
        <v>15</v>
      </c>
      <c r="G100" s="7" t="s">
        <v>1389</v>
      </c>
      <c r="H100" s="7" t="s">
        <v>613</v>
      </c>
      <c r="I100" s="15" t="s">
        <v>936</v>
      </c>
      <c r="J100" s="7" t="s">
        <v>1530</v>
      </c>
      <c r="K100" s="14" t="s">
        <v>19</v>
      </c>
      <c r="L100" s="7" t="s">
        <v>1531</v>
      </c>
      <c r="M100" s="7" t="s">
        <v>1532</v>
      </c>
      <c r="N100" s="14" t="s">
        <v>20</v>
      </c>
      <c r="O100" s="14"/>
      <c r="P100" s="14"/>
      <c r="Q100" s="7"/>
      <c r="R100" s="7"/>
    </row>
    <row r="101" spans="1:23" s="1" customFormat="1" ht="12.75" hidden="1">
      <c r="A101" s="7" t="s">
        <v>3520</v>
      </c>
      <c r="B101" s="7" t="s">
        <v>1470</v>
      </c>
      <c r="C101" s="14" t="s">
        <v>1471</v>
      </c>
      <c r="D101" s="14" t="s">
        <v>13</v>
      </c>
      <c r="E101" s="14" t="s">
        <v>14</v>
      </c>
      <c r="F101" s="14" t="s">
        <v>15</v>
      </c>
      <c r="G101" s="7" t="s">
        <v>1506</v>
      </c>
      <c r="H101" s="7" t="s">
        <v>1404</v>
      </c>
      <c r="I101" s="15" t="s">
        <v>1439</v>
      </c>
      <c r="J101" s="7" t="s">
        <v>1507</v>
      </c>
      <c r="K101" s="14" t="s">
        <v>19</v>
      </c>
      <c r="L101" s="7" t="s">
        <v>1508</v>
      </c>
      <c r="M101" s="7" t="s">
        <v>1509</v>
      </c>
      <c r="N101" s="14" t="s">
        <v>20</v>
      </c>
      <c r="O101" s="14"/>
      <c r="P101" s="14"/>
      <c r="Q101" s="7"/>
      <c r="R101" s="7"/>
    </row>
    <row r="102" spans="1:23" s="1" customFormat="1" ht="12.75" hidden="1">
      <c r="A102" s="7" t="s">
        <v>3520</v>
      </c>
      <c r="B102" s="7" t="s">
        <v>1470</v>
      </c>
      <c r="C102" s="14" t="s">
        <v>1471</v>
      </c>
      <c r="D102" s="14" t="s">
        <v>4557</v>
      </c>
      <c r="E102" s="14" t="s">
        <v>14</v>
      </c>
      <c r="F102" s="14" t="s">
        <v>15</v>
      </c>
      <c r="G102" s="7" t="s">
        <v>3585</v>
      </c>
      <c r="H102" s="7" t="s">
        <v>3586</v>
      </c>
      <c r="I102" s="16" t="s">
        <v>3587</v>
      </c>
      <c r="J102" s="7"/>
      <c r="K102" s="14" t="s">
        <v>17</v>
      </c>
      <c r="L102" s="7" t="s">
        <v>1508</v>
      </c>
      <c r="M102" s="7" t="s">
        <v>3588</v>
      </c>
      <c r="N102" s="14" t="s">
        <v>20</v>
      </c>
      <c r="O102" s="14"/>
      <c r="P102" s="14"/>
      <c r="Q102" s="7"/>
      <c r="R102" s="7"/>
    </row>
    <row r="103" spans="1:23" s="1" customFormat="1" ht="12.75" hidden="1">
      <c r="A103" s="7" t="s">
        <v>3520</v>
      </c>
      <c r="B103" s="7" t="s">
        <v>1470</v>
      </c>
      <c r="C103" s="14" t="s">
        <v>1471</v>
      </c>
      <c r="D103" s="14" t="s">
        <v>4557</v>
      </c>
      <c r="E103" s="14" t="s">
        <v>14</v>
      </c>
      <c r="F103" s="14" t="s">
        <v>15</v>
      </c>
      <c r="G103" s="7" t="s">
        <v>3604</v>
      </c>
      <c r="H103" s="7" t="s">
        <v>3605</v>
      </c>
      <c r="I103" s="16" t="s">
        <v>3606</v>
      </c>
      <c r="J103" s="7"/>
      <c r="K103" s="14" t="s">
        <v>17</v>
      </c>
      <c r="L103" s="7" t="s">
        <v>3607</v>
      </c>
      <c r="M103" s="7" t="s">
        <v>3608</v>
      </c>
      <c r="N103" s="14" t="s">
        <v>20</v>
      </c>
      <c r="O103" s="14"/>
      <c r="P103" s="14"/>
      <c r="Q103" s="7"/>
      <c r="R103" s="7"/>
    </row>
    <row r="104" spans="1:23" s="1" customFormat="1" ht="12.75" hidden="1">
      <c r="A104" s="7" t="s">
        <v>3520</v>
      </c>
      <c r="B104" s="7" t="s">
        <v>1470</v>
      </c>
      <c r="C104" s="14" t="s">
        <v>1471</v>
      </c>
      <c r="D104" s="14" t="s">
        <v>4557</v>
      </c>
      <c r="E104" s="14" t="s">
        <v>14</v>
      </c>
      <c r="F104" s="14" t="s">
        <v>15</v>
      </c>
      <c r="G104" s="7" t="s">
        <v>885</v>
      </c>
      <c r="H104" s="7" t="s">
        <v>31</v>
      </c>
      <c r="I104" s="16" t="s">
        <v>512</v>
      </c>
      <c r="J104" s="7"/>
      <c r="K104" s="14" t="s">
        <v>17</v>
      </c>
      <c r="L104" s="7" t="s">
        <v>1557</v>
      </c>
      <c r="M104" s="7" t="s">
        <v>1558</v>
      </c>
      <c r="N104" s="14" t="s">
        <v>3519</v>
      </c>
      <c r="O104" s="14"/>
      <c r="P104" s="14"/>
      <c r="Q104" s="7"/>
      <c r="R104" s="7"/>
    </row>
    <row r="105" spans="1:23" s="1" customFormat="1" ht="12.75" hidden="1">
      <c r="A105" s="7" t="s">
        <v>3520</v>
      </c>
      <c r="B105" s="7" t="s">
        <v>1470</v>
      </c>
      <c r="C105" s="14" t="s">
        <v>1471</v>
      </c>
      <c r="D105" s="14" t="s">
        <v>174</v>
      </c>
      <c r="E105" s="14" t="s">
        <v>14</v>
      </c>
      <c r="F105" s="14" t="s">
        <v>15</v>
      </c>
      <c r="G105" s="7" t="s">
        <v>1863</v>
      </c>
      <c r="H105" s="7" t="s">
        <v>887</v>
      </c>
      <c r="I105" s="15" t="s">
        <v>386</v>
      </c>
      <c r="J105" s="7" t="s">
        <v>1864</v>
      </c>
      <c r="K105" s="14" t="s">
        <v>19</v>
      </c>
      <c r="L105" s="7" t="s">
        <v>1865</v>
      </c>
      <c r="M105" s="7" t="s">
        <v>1745</v>
      </c>
      <c r="N105" s="14" t="s">
        <v>20</v>
      </c>
      <c r="O105" s="14"/>
      <c r="P105" s="14"/>
      <c r="Q105" s="7"/>
      <c r="R105" s="7"/>
    </row>
    <row r="106" spans="1:23" s="1" customFormat="1" ht="12.75" hidden="1">
      <c r="A106" s="7" t="s">
        <v>3520</v>
      </c>
      <c r="B106" s="7" t="s">
        <v>1470</v>
      </c>
      <c r="C106" s="14" t="s">
        <v>1471</v>
      </c>
      <c r="D106" s="14" t="s">
        <v>4557</v>
      </c>
      <c r="E106" s="14" t="s">
        <v>14</v>
      </c>
      <c r="F106" s="14" t="s">
        <v>15</v>
      </c>
      <c r="G106" s="7" t="s">
        <v>3571</v>
      </c>
      <c r="H106" s="7" t="s">
        <v>3572</v>
      </c>
      <c r="I106" s="16" t="s">
        <v>3573</v>
      </c>
      <c r="J106" s="7"/>
      <c r="K106" s="14" t="s">
        <v>17</v>
      </c>
      <c r="L106" s="7" t="s">
        <v>3574</v>
      </c>
      <c r="M106" s="7" t="s">
        <v>3575</v>
      </c>
      <c r="N106" s="14" t="s">
        <v>20</v>
      </c>
      <c r="O106" s="14"/>
      <c r="P106" s="14"/>
      <c r="Q106" s="7"/>
      <c r="R106" s="7"/>
    </row>
    <row r="107" spans="1:23" s="1" customFormat="1" ht="12.75" hidden="1">
      <c r="A107" s="7" t="s">
        <v>3520</v>
      </c>
      <c r="B107" s="7" t="s">
        <v>1470</v>
      </c>
      <c r="C107" s="14" t="s">
        <v>1471</v>
      </c>
      <c r="D107" s="14" t="s">
        <v>174</v>
      </c>
      <c r="E107" s="14" t="s">
        <v>14</v>
      </c>
      <c r="F107" s="14" t="s">
        <v>15</v>
      </c>
      <c r="G107" s="7" t="s">
        <v>44</v>
      </c>
      <c r="H107" s="7" t="s">
        <v>1138</v>
      </c>
      <c r="I107" s="15" t="s">
        <v>742</v>
      </c>
      <c r="J107" s="7" t="s">
        <v>1874</v>
      </c>
      <c r="K107" s="14" t="s">
        <v>19</v>
      </c>
      <c r="L107" s="7" t="s">
        <v>1875</v>
      </c>
      <c r="M107" s="7" t="s">
        <v>1876</v>
      </c>
      <c r="N107" s="14" t="s">
        <v>20</v>
      </c>
      <c r="O107" s="14"/>
      <c r="P107" s="14"/>
      <c r="Q107" s="7"/>
      <c r="R107" s="7"/>
    </row>
    <row r="108" spans="1:23" s="1" customFormat="1" ht="12.75" hidden="1">
      <c r="A108" s="7" t="s">
        <v>3520</v>
      </c>
      <c r="B108" s="7" t="s">
        <v>1470</v>
      </c>
      <c r="C108" s="14" t="s">
        <v>1471</v>
      </c>
      <c r="D108" s="14" t="s">
        <v>4557</v>
      </c>
      <c r="E108" s="14" t="s">
        <v>14</v>
      </c>
      <c r="F108" s="14" t="s">
        <v>15</v>
      </c>
      <c r="G108" s="7" t="s">
        <v>3589</v>
      </c>
      <c r="H108" s="7" t="s">
        <v>3590</v>
      </c>
      <c r="I108" s="16" t="s">
        <v>3591</v>
      </c>
      <c r="J108" s="7"/>
      <c r="K108" s="14" t="s">
        <v>17</v>
      </c>
      <c r="L108" s="7" t="s">
        <v>1875</v>
      </c>
      <c r="M108" s="7" t="s">
        <v>3592</v>
      </c>
      <c r="N108" s="14" t="s">
        <v>20</v>
      </c>
      <c r="O108" s="14"/>
      <c r="P108" s="14"/>
      <c r="Q108" s="7"/>
      <c r="R108" s="7"/>
    </row>
    <row r="109" spans="1:23" s="1" customFormat="1" ht="12.75" hidden="1">
      <c r="A109" s="7" t="s">
        <v>3520</v>
      </c>
      <c r="B109" s="7" t="s">
        <v>1470</v>
      </c>
      <c r="C109" s="14" t="s">
        <v>1471</v>
      </c>
      <c r="D109" s="14" t="s">
        <v>4557</v>
      </c>
      <c r="E109" s="14" t="s">
        <v>14</v>
      </c>
      <c r="F109" s="14" t="s">
        <v>15</v>
      </c>
      <c r="G109" s="7" t="s">
        <v>3533</v>
      </c>
      <c r="H109" s="7" t="s">
        <v>3534</v>
      </c>
      <c r="I109" s="16" t="s">
        <v>975</v>
      </c>
      <c r="J109" s="7"/>
      <c r="K109" s="14" t="s">
        <v>17</v>
      </c>
      <c r="L109" s="7" t="s">
        <v>1493</v>
      </c>
      <c r="M109" s="7" t="s">
        <v>3535</v>
      </c>
      <c r="N109" s="14" t="s">
        <v>20</v>
      </c>
      <c r="O109" s="14"/>
      <c r="P109" s="14"/>
      <c r="Q109" s="7"/>
      <c r="R109" s="7"/>
    </row>
    <row r="110" spans="1:23" s="1" customFormat="1" ht="12.75" hidden="1">
      <c r="A110" s="7" t="s">
        <v>3520</v>
      </c>
      <c r="B110" s="7" t="s">
        <v>1470</v>
      </c>
      <c r="C110" s="14" t="s">
        <v>1471</v>
      </c>
      <c r="D110" s="14" t="s">
        <v>4557</v>
      </c>
      <c r="E110" s="14" t="s">
        <v>14</v>
      </c>
      <c r="F110" s="14" t="s">
        <v>15</v>
      </c>
      <c r="G110" s="7" t="s">
        <v>3536</v>
      </c>
      <c r="H110" s="7" t="s">
        <v>3537</v>
      </c>
      <c r="I110" s="16" t="s">
        <v>3538</v>
      </c>
      <c r="J110" s="7"/>
      <c r="K110" s="14" t="s">
        <v>17</v>
      </c>
      <c r="L110" s="7" t="s">
        <v>3539</v>
      </c>
      <c r="M110" s="7" t="s">
        <v>3540</v>
      </c>
      <c r="N110" s="14" t="s">
        <v>24</v>
      </c>
      <c r="O110" s="14"/>
      <c r="P110" s="14"/>
      <c r="Q110" s="7"/>
      <c r="R110" s="7"/>
    </row>
    <row r="111" spans="1:23" s="1" customFormat="1" ht="12.75" hidden="1">
      <c r="A111" s="7" t="s">
        <v>3520</v>
      </c>
      <c r="B111" s="7" t="s">
        <v>1470</v>
      </c>
      <c r="C111" s="14" t="s">
        <v>1471</v>
      </c>
      <c r="D111" s="14" t="s">
        <v>174</v>
      </c>
      <c r="E111" s="14" t="s">
        <v>14</v>
      </c>
      <c r="F111" s="14" t="s">
        <v>15</v>
      </c>
      <c r="G111" s="7" t="s">
        <v>1830</v>
      </c>
      <c r="H111" s="7" t="s">
        <v>120</v>
      </c>
      <c r="I111" s="15" t="s">
        <v>364</v>
      </c>
      <c r="J111" s="7" t="s">
        <v>1831</v>
      </c>
      <c r="K111" s="14" t="s">
        <v>19</v>
      </c>
      <c r="L111" s="7" t="s">
        <v>1832</v>
      </c>
      <c r="M111" s="7" t="s">
        <v>1833</v>
      </c>
      <c r="N111" s="14" t="s">
        <v>20</v>
      </c>
      <c r="O111" s="14"/>
      <c r="P111" s="14"/>
      <c r="Q111" s="7"/>
      <c r="R111" s="7"/>
    </row>
    <row r="112" spans="1:23" s="1" customFormat="1" ht="12.75" hidden="1">
      <c r="A112" s="7" t="s">
        <v>3520</v>
      </c>
      <c r="B112" s="7" t="s">
        <v>1470</v>
      </c>
      <c r="C112" s="14" t="s">
        <v>1471</v>
      </c>
      <c r="D112" s="14" t="s">
        <v>174</v>
      </c>
      <c r="E112" s="14" t="s">
        <v>14</v>
      </c>
      <c r="F112" s="14" t="s">
        <v>15</v>
      </c>
      <c r="G112" s="7" t="s">
        <v>1839</v>
      </c>
      <c r="H112" s="7" t="s">
        <v>28</v>
      </c>
      <c r="I112" s="15" t="s">
        <v>981</v>
      </c>
      <c r="J112" s="7" t="s">
        <v>1840</v>
      </c>
      <c r="K112" s="14" t="s">
        <v>19</v>
      </c>
      <c r="L112" s="7" t="s">
        <v>1832</v>
      </c>
      <c r="M112" s="7" t="s">
        <v>1833</v>
      </c>
      <c r="N112" s="14" t="s">
        <v>48</v>
      </c>
      <c r="O112" s="14"/>
      <c r="P112" s="14"/>
      <c r="Q112" s="7"/>
      <c r="R112" s="7"/>
    </row>
    <row r="113" spans="1:18" s="1" customFormat="1" ht="12.75" hidden="1">
      <c r="A113" s="7" t="s">
        <v>3520</v>
      </c>
      <c r="B113" s="7" t="s">
        <v>1470</v>
      </c>
      <c r="C113" s="14" t="s">
        <v>1471</v>
      </c>
      <c r="D113" s="14" t="s">
        <v>13</v>
      </c>
      <c r="E113" s="14" t="s">
        <v>14</v>
      </c>
      <c r="F113" s="14" t="s">
        <v>15</v>
      </c>
      <c r="G113" s="7" t="s">
        <v>1386</v>
      </c>
      <c r="H113" s="7" t="s">
        <v>70</v>
      </c>
      <c r="I113" s="15" t="s">
        <v>1060</v>
      </c>
      <c r="J113" s="7" t="s">
        <v>1510</v>
      </c>
      <c r="K113" s="14" t="s">
        <v>19</v>
      </c>
      <c r="L113" s="7" t="s">
        <v>1473</v>
      </c>
      <c r="M113" s="7" t="s">
        <v>1474</v>
      </c>
      <c r="N113" s="14" t="s">
        <v>20</v>
      </c>
      <c r="O113" s="14"/>
      <c r="P113" s="14"/>
      <c r="Q113" s="7"/>
      <c r="R113" s="7"/>
    </row>
    <row r="114" spans="1:18" s="1" customFormat="1" ht="12.75" hidden="1">
      <c r="A114" s="7" t="s">
        <v>3520</v>
      </c>
      <c r="B114" s="7" t="s">
        <v>1470</v>
      </c>
      <c r="C114" s="14" t="s">
        <v>1471</v>
      </c>
      <c r="D114" s="14" t="s">
        <v>4557</v>
      </c>
      <c r="E114" s="14" t="s">
        <v>14</v>
      </c>
      <c r="F114" s="14" t="s">
        <v>15</v>
      </c>
      <c r="G114" s="7" t="s">
        <v>1472</v>
      </c>
      <c r="H114" s="7" t="s">
        <v>405</v>
      </c>
      <c r="I114" s="16" t="s">
        <v>82</v>
      </c>
      <c r="J114" s="7"/>
      <c r="K114" s="14" t="s">
        <v>17</v>
      </c>
      <c r="L114" s="7" t="s">
        <v>1473</v>
      </c>
      <c r="M114" s="7" t="s">
        <v>1474</v>
      </c>
      <c r="N114" s="14" t="s">
        <v>20</v>
      </c>
      <c r="O114" s="14"/>
      <c r="P114" s="14"/>
      <c r="Q114" s="7"/>
      <c r="R114" s="7"/>
    </row>
    <row r="115" spans="1:18" s="1" customFormat="1" ht="12.75" hidden="1">
      <c r="A115" s="7" t="s">
        <v>3520</v>
      </c>
      <c r="B115" s="7" t="s">
        <v>1470</v>
      </c>
      <c r="C115" s="14" t="s">
        <v>1471</v>
      </c>
      <c r="D115" s="14" t="s">
        <v>13</v>
      </c>
      <c r="E115" s="14" t="s">
        <v>14</v>
      </c>
      <c r="F115" s="14" t="s">
        <v>15</v>
      </c>
      <c r="G115" s="7" t="s">
        <v>974</v>
      </c>
      <c r="H115" s="7" t="s">
        <v>818</v>
      </c>
      <c r="I115" s="15" t="s">
        <v>1151</v>
      </c>
      <c r="J115" s="7" t="s">
        <v>1527</v>
      </c>
      <c r="K115" s="14" t="s">
        <v>19</v>
      </c>
      <c r="L115" s="7" t="s">
        <v>1528</v>
      </c>
      <c r="M115" s="7" t="s">
        <v>1529</v>
      </c>
      <c r="N115" s="14" t="s">
        <v>48</v>
      </c>
      <c r="O115" s="14"/>
      <c r="P115" s="14"/>
      <c r="Q115" s="7"/>
      <c r="R115" s="7"/>
    </row>
    <row r="116" spans="1:18" s="1" customFormat="1" ht="12.75" hidden="1">
      <c r="A116" s="7" t="s">
        <v>3520</v>
      </c>
      <c r="B116" s="7" t="s">
        <v>1470</v>
      </c>
      <c r="C116" s="14" t="s">
        <v>1471</v>
      </c>
      <c r="D116" s="14" t="s">
        <v>13</v>
      </c>
      <c r="E116" s="14" t="s">
        <v>14</v>
      </c>
      <c r="F116" s="14" t="s">
        <v>15</v>
      </c>
      <c r="G116" s="7" t="s">
        <v>832</v>
      </c>
      <c r="H116" s="7" t="s">
        <v>133</v>
      </c>
      <c r="I116" s="15" t="s">
        <v>190</v>
      </c>
      <c r="J116" s="7" t="s">
        <v>1559</v>
      </c>
      <c r="K116" s="14" t="s">
        <v>19</v>
      </c>
      <c r="L116" s="7" t="s">
        <v>1528</v>
      </c>
      <c r="M116" s="7" t="s">
        <v>1529</v>
      </c>
      <c r="N116" s="14" t="s">
        <v>20</v>
      </c>
      <c r="O116" s="14"/>
      <c r="P116" s="14"/>
      <c r="Q116" s="7"/>
      <c r="R116" s="7"/>
    </row>
    <row r="117" spans="1:18" s="1" customFormat="1" ht="12.75">
      <c r="A117" s="7" t="s">
        <v>3520</v>
      </c>
      <c r="B117" s="7" t="s">
        <v>1470</v>
      </c>
      <c r="C117" s="14" t="s">
        <v>1471</v>
      </c>
      <c r="D117" s="14" t="s">
        <v>4557</v>
      </c>
      <c r="E117" s="14" t="s">
        <v>3614</v>
      </c>
      <c r="F117" s="14" t="s">
        <v>15</v>
      </c>
      <c r="G117" s="7"/>
      <c r="H117" s="7"/>
      <c r="I117" s="16" t="s">
        <v>3620</v>
      </c>
      <c r="J117" s="7"/>
      <c r="K117" s="14" t="s">
        <v>17</v>
      </c>
      <c r="L117" s="7"/>
      <c r="M117" s="7"/>
      <c r="N117" s="14" t="s">
        <v>3615</v>
      </c>
      <c r="O117" s="14"/>
      <c r="P117" s="14"/>
      <c r="Q117" s="7"/>
      <c r="R117" s="7"/>
    </row>
    <row r="118" spans="1:18" s="1" customFormat="1" ht="12.75" hidden="1">
      <c r="A118" s="7" t="s">
        <v>3520</v>
      </c>
      <c r="B118" s="7" t="s">
        <v>1470</v>
      </c>
      <c r="C118" s="14" t="s">
        <v>1471</v>
      </c>
      <c r="D118" s="14" t="s">
        <v>13</v>
      </c>
      <c r="E118" s="14" t="s">
        <v>14</v>
      </c>
      <c r="F118" s="14" t="s">
        <v>15</v>
      </c>
      <c r="G118" s="7" t="s">
        <v>1007</v>
      </c>
      <c r="H118" s="7" t="s">
        <v>867</v>
      </c>
      <c r="I118" s="15" t="s">
        <v>794</v>
      </c>
      <c r="J118" s="7" t="s">
        <v>1594</v>
      </c>
      <c r="K118" s="14" t="s">
        <v>19</v>
      </c>
      <c r="L118" s="7" t="s">
        <v>1595</v>
      </c>
      <c r="M118" s="7" t="s">
        <v>1596</v>
      </c>
      <c r="N118" s="14" t="s">
        <v>20</v>
      </c>
      <c r="O118" s="14"/>
      <c r="P118" s="14"/>
      <c r="Q118" s="7"/>
      <c r="R118" s="7"/>
    </row>
    <row r="119" spans="1:18" s="1" customFormat="1" ht="12.75" hidden="1">
      <c r="A119" s="7" t="s">
        <v>3520</v>
      </c>
      <c r="B119" s="7" t="s">
        <v>1470</v>
      </c>
      <c r="C119" s="14" t="s">
        <v>1471</v>
      </c>
      <c r="D119" s="14" t="s">
        <v>174</v>
      </c>
      <c r="E119" s="14" t="s">
        <v>14</v>
      </c>
      <c r="F119" s="14" t="s">
        <v>15</v>
      </c>
      <c r="G119" s="7" t="s">
        <v>1219</v>
      </c>
      <c r="H119" s="7" t="s">
        <v>277</v>
      </c>
      <c r="I119" s="15" t="s">
        <v>231</v>
      </c>
      <c r="J119" s="7" t="s">
        <v>1822</v>
      </c>
      <c r="K119" s="14" t="s">
        <v>19</v>
      </c>
      <c r="L119" s="7" t="s">
        <v>1823</v>
      </c>
      <c r="M119" s="7" t="s">
        <v>1824</v>
      </c>
      <c r="N119" s="14" t="s">
        <v>20</v>
      </c>
      <c r="O119" s="14"/>
      <c r="P119" s="14"/>
      <c r="Q119" s="7"/>
      <c r="R119" s="7"/>
    </row>
    <row r="120" spans="1:18" s="1" customFormat="1" ht="12.75" hidden="1">
      <c r="A120" s="7" t="s">
        <v>3520</v>
      </c>
      <c r="B120" s="7" t="s">
        <v>1470</v>
      </c>
      <c r="C120" s="14" t="s">
        <v>1471</v>
      </c>
      <c r="D120" s="14" t="s">
        <v>4557</v>
      </c>
      <c r="E120" s="14" t="s">
        <v>14</v>
      </c>
      <c r="F120" s="14" t="s">
        <v>15</v>
      </c>
      <c r="G120" s="7" t="s">
        <v>3544</v>
      </c>
      <c r="H120" s="7" t="s">
        <v>3545</v>
      </c>
      <c r="I120" s="16" t="s">
        <v>3546</v>
      </c>
      <c r="J120" s="7"/>
      <c r="K120" s="14" t="s">
        <v>17</v>
      </c>
      <c r="L120" s="7" t="s">
        <v>3547</v>
      </c>
      <c r="M120" s="7" t="s">
        <v>3548</v>
      </c>
      <c r="N120" s="14" t="s">
        <v>20</v>
      </c>
      <c r="O120" s="14"/>
      <c r="P120" s="14"/>
      <c r="Q120" s="7"/>
      <c r="R120" s="7"/>
    </row>
    <row r="121" spans="1:18" s="1" customFormat="1" ht="12.75" hidden="1">
      <c r="A121" s="7" t="s">
        <v>3520</v>
      </c>
      <c r="B121" s="7" t="s">
        <v>1470</v>
      </c>
      <c r="C121" s="14" t="s">
        <v>1471</v>
      </c>
      <c r="D121" s="14" t="s">
        <v>174</v>
      </c>
      <c r="E121" s="14" t="s">
        <v>14</v>
      </c>
      <c r="F121" s="14" t="s">
        <v>15</v>
      </c>
      <c r="G121" s="7" t="s">
        <v>823</v>
      </c>
      <c r="H121" s="7" t="s">
        <v>22</v>
      </c>
      <c r="I121" s="15" t="s">
        <v>538</v>
      </c>
      <c r="J121" s="7" t="s">
        <v>1836</v>
      </c>
      <c r="K121" s="14" t="s">
        <v>19</v>
      </c>
      <c r="L121" s="7" t="s">
        <v>1837</v>
      </c>
      <c r="M121" s="7" t="s">
        <v>1838</v>
      </c>
      <c r="N121" s="14" t="s">
        <v>20</v>
      </c>
      <c r="O121" s="14"/>
      <c r="P121" s="14"/>
      <c r="Q121" s="7"/>
      <c r="R121" s="7"/>
    </row>
    <row r="122" spans="1:18" s="1" customFormat="1" ht="12.75" hidden="1">
      <c r="A122" s="7" t="s">
        <v>3520</v>
      </c>
      <c r="B122" s="7" t="s">
        <v>1470</v>
      </c>
      <c r="C122" s="14" t="s">
        <v>1471</v>
      </c>
      <c r="D122" s="14" t="s">
        <v>4557</v>
      </c>
      <c r="E122" s="14" t="s">
        <v>14</v>
      </c>
      <c r="F122" s="14" t="s">
        <v>15</v>
      </c>
      <c r="G122" s="7" t="s">
        <v>3521</v>
      </c>
      <c r="H122" s="7" t="s">
        <v>3522</v>
      </c>
      <c r="I122" s="16" t="s">
        <v>450</v>
      </c>
      <c r="J122" s="7"/>
      <c r="K122" s="14" t="s">
        <v>17</v>
      </c>
      <c r="L122" s="7" t="s">
        <v>1476</v>
      </c>
      <c r="M122" s="7" t="s">
        <v>3523</v>
      </c>
      <c r="N122" s="14" t="s">
        <v>20</v>
      </c>
      <c r="O122" s="14"/>
      <c r="P122" s="14"/>
      <c r="Q122" s="7"/>
      <c r="R122" s="7"/>
    </row>
    <row r="123" spans="1:18" s="1" customFormat="1" ht="12.75" hidden="1">
      <c r="A123" s="7" t="s">
        <v>3520</v>
      </c>
      <c r="B123" s="7" t="s">
        <v>1470</v>
      </c>
      <c r="C123" s="14" t="s">
        <v>1471</v>
      </c>
      <c r="D123" s="14" t="s">
        <v>4557</v>
      </c>
      <c r="E123" s="14" t="s">
        <v>14</v>
      </c>
      <c r="F123" s="14" t="s">
        <v>15</v>
      </c>
      <c r="G123" s="7" t="s">
        <v>464</v>
      </c>
      <c r="H123" s="7" t="s">
        <v>1246</v>
      </c>
      <c r="I123" s="16" t="s">
        <v>265</v>
      </c>
      <c r="J123" s="7"/>
      <c r="K123" s="14" t="s">
        <v>17</v>
      </c>
      <c r="L123" s="7" t="s">
        <v>1476</v>
      </c>
      <c r="M123" s="7" t="s">
        <v>1477</v>
      </c>
      <c r="N123" s="14" t="s">
        <v>20</v>
      </c>
      <c r="O123" s="14"/>
      <c r="P123" s="14"/>
      <c r="Q123" s="7"/>
      <c r="R123" s="7"/>
    </row>
    <row r="124" spans="1:18" s="1" customFormat="1" ht="12.75" hidden="1">
      <c r="A124" s="7" t="s">
        <v>3520</v>
      </c>
      <c r="B124" s="7" t="s">
        <v>1470</v>
      </c>
      <c r="C124" s="14" t="s">
        <v>1471</v>
      </c>
      <c r="D124" s="14" t="s">
        <v>4557</v>
      </c>
      <c r="E124" s="14" t="s">
        <v>14</v>
      </c>
      <c r="F124" s="14" t="s">
        <v>15</v>
      </c>
      <c r="G124" s="7" t="s">
        <v>3524</v>
      </c>
      <c r="H124" s="7" t="s">
        <v>3525</v>
      </c>
      <c r="I124" s="16" t="s">
        <v>1478</v>
      </c>
      <c r="J124" s="7"/>
      <c r="K124" s="14" t="s">
        <v>17</v>
      </c>
      <c r="L124" s="7" t="s">
        <v>1479</v>
      </c>
      <c r="M124" s="7" t="s">
        <v>3526</v>
      </c>
      <c r="N124" s="14" t="s">
        <v>20</v>
      </c>
      <c r="O124" s="14"/>
      <c r="P124" s="14"/>
      <c r="Q124" s="7"/>
      <c r="R124" s="7"/>
    </row>
    <row r="125" spans="1:18" s="1" customFormat="1" ht="12.75" hidden="1">
      <c r="A125" s="7" t="s">
        <v>3520</v>
      </c>
      <c r="B125" s="7" t="s">
        <v>1470</v>
      </c>
      <c r="C125" s="14" t="s">
        <v>1471</v>
      </c>
      <c r="D125" s="14" t="s">
        <v>13</v>
      </c>
      <c r="E125" s="14" t="s">
        <v>14</v>
      </c>
      <c r="F125" s="14" t="s">
        <v>15</v>
      </c>
      <c r="G125" s="7" t="s">
        <v>990</v>
      </c>
      <c r="H125" s="7" t="s">
        <v>34</v>
      </c>
      <c r="I125" s="15" t="s">
        <v>1567</v>
      </c>
      <c r="J125" s="7" t="s">
        <v>1568</v>
      </c>
      <c r="K125" s="14" t="s">
        <v>19</v>
      </c>
      <c r="L125" s="7" t="s">
        <v>1487</v>
      </c>
      <c r="M125" s="7" t="s">
        <v>1488</v>
      </c>
      <c r="N125" s="14" t="s">
        <v>20</v>
      </c>
      <c r="O125" s="14"/>
      <c r="P125" s="14"/>
      <c r="Q125" s="7"/>
      <c r="R125" s="7"/>
    </row>
    <row r="126" spans="1:18" s="1" customFormat="1" ht="12.75" hidden="1">
      <c r="A126" s="7" t="s">
        <v>3520</v>
      </c>
      <c r="B126" s="7" t="s">
        <v>1470</v>
      </c>
      <c r="C126" s="14" t="s">
        <v>1471</v>
      </c>
      <c r="D126" s="14" t="s">
        <v>4557</v>
      </c>
      <c r="E126" s="14" t="s">
        <v>14</v>
      </c>
      <c r="F126" s="14" t="s">
        <v>15</v>
      </c>
      <c r="G126" s="7" t="s">
        <v>1486</v>
      </c>
      <c r="H126" s="7" t="s">
        <v>1211</v>
      </c>
      <c r="I126" s="16" t="s">
        <v>50</v>
      </c>
      <c r="J126" s="7"/>
      <c r="K126" s="14" t="s">
        <v>17</v>
      </c>
      <c r="L126" s="7" t="s">
        <v>1487</v>
      </c>
      <c r="M126" s="7" t="s">
        <v>1488</v>
      </c>
      <c r="N126" s="14" t="s">
        <v>20</v>
      </c>
      <c r="O126" s="14"/>
      <c r="P126" s="14"/>
      <c r="Q126" s="7"/>
      <c r="R126" s="7"/>
    </row>
    <row r="127" spans="1:18" s="1" customFormat="1" ht="12.75" hidden="1">
      <c r="A127" s="7" t="s">
        <v>3520</v>
      </c>
      <c r="B127" s="7" t="s">
        <v>1470</v>
      </c>
      <c r="C127" s="14" t="s">
        <v>1471</v>
      </c>
      <c r="D127" s="14" t="s">
        <v>4557</v>
      </c>
      <c r="E127" s="14" t="s">
        <v>14</v>
      </c>
      <c r="F127" s="14" t="s">
        <v>15</v>
      </c>
      <c r="G127" s="7" t="s">
        <v>1357</v>
      </c>
      <c r="H127" s="7" t="s">
        <v>1120</v>
      </c>
      <c r="I127" s="16" t="s">
        <v>493</v>
      </c>
      <c r="J127" s="7"/>
      <c r="K127" s="14" t="s">
        <v>17</v>
      </c>
      <c r="L127" s="7" t="s">
        <v>1487</v>
      </c>
      <c r="M127" s="7" t="s">
        <v>1488</v>
      </c>
      <c r="N127" s="14" t="s">
        <v>20</v>
      </c>
      <c r="O127" s="14"/>
      <c r="P127" s="14"/>
      <c r="Q127" s="7"/>
      <c r="R127" s="7"/>
    </row>
    <row r="128" spans="1:18" s="1" customFormat="1" ht="12.75" hidden="1">
      <c r="A128" s="7" t="s">
        <v>3520</v>
      </c>
      <c r="B128" s="7" t="s">
        <v>1470</v>
      </c>
      <c r="C128" s="14" t="s">
        <v>1471</v>
      </c>
      <c r="D128" s="14" t="s">
        <v>4557</v>
      </c>
      <c r="E128" s="14" t="s">
        <v>14</v>
      </c>
      <c r="F128" s="14" t="s">
        <v>15</v>
      </c>
      <c r="G128" s="7" t="s">
        <v>3593</v>
      </c>
      <c r="H128" s="7" t="s">
        <v>3594</v>
      </c>
      <c r="I128" s="16" t="s">
        <v>3595</v>
      </c>
      <c r="J128" s="7"/>
      <c r="K128" s="14" t="s">
        <v>17</v>
      </c>
      <c r="L128" s="7" t="s">
        <v>1487</v>
      </c>
      <c r="M128" s="7" t="s">
        <v>3596</v>
      </c>
      <c r="N128" s="14" t="s">
        <v>20</v>
      </c>
      <c r="O128" s="14"/>
      <c r="P128" s="14"/>
      <c r="Q128" s="7"/>
      <c r="R128" s="7"/>
    </row>
    <row r="129" spans="1:18" s="1" customFormat="1" ht="12.75" hidden="1">
      <c r="A129" s="7" t="s">
        <v>3520</v>
      </c>
      <c r="B129" s="7" t="s">
        <v>1470</v>
      </c>
      <c r="C129" s="14" t="s">
        <v>1471</v>
      </c>
      <c r="D129" s="14" t="s">
        <v>13</v>
      </c>
      <c r="E129" s="14" t="s">
        <v>14</v>
      </c>
      <c r="F129" s="14" t="s">
        <v>15</v>
      </c>
      <c r="G129" s="7" t="s">
        <v>1581</v>
      </c>
      <c r="H129" s="7" t="s">
        <v>87</v>
      </c>
      <c r="I129" s="15" t="s">
        <v>1207</v>
      </c>
      <c r="J129" s="7" t="s">
        <v>1582</v>
      </c>
      <c r="K129" s="14" t="s">
        <v>19</v>
      </c>
      <c r="L129" s="7" t="s">
        <v>1583</v>
      </c>
      <c r="M129" s="7" t="s">
        <v>1584</v>
      </c>
      <c r="N129" s="14" t="s">
        <v>20</v>
      </c>
      <c r="O129" s="14"/>
      <c r="P129" s="14"/>
      <c r="Q129" s="7"/>
      <c r="R129" s="7"/>
    </row>
    <row r="130" spans="1:18" s="1" customFormat="1" ht="12.75" hidden="1">
      <c r="A130" s="7" t="s">
        <v>3520</v>
      </c>
      <c r="B130" s="7" t="s">
        <v>1470</v>
      </c>
      <c r="C130" s="14" t="s">
        <v>1471</v>
      </c>
      <c r="D130" s="14" t="s">
        <v>174</v>
      </c>
      <c r="E130" s="14" t="s">
        <v>14</v>
      </c>
      <c r="F130" s="14" t="s">
        <v>15</v>
      </c>
      <c r="G130" s="7" t="s">
        <v>1890</v>
      </c>
      <c r="H130" s="7" t="s">
        <v>87</v>
      </c>
      <c r="I130" s="15" t="s">
        <v>982</v>
      </c>
      <c r="J130" s="7" t="s">
        <v>1891</v>
      </c>
      <c r="K130" s="14" t="s">
        <v>19</v>
      </c>
      <c r="L130" s="7" t="s">
        <v>1583</v>
      </c>
      <c r="M130" s="7" t="s">
        <v>1584</v>
      </c>
      <c r="N130" s="14" t="s">
        <v>20</v>
      </c>
      <c r="O130" s="14"/>
      <c r="P130" s="14"/>
      <c r="Q130" s="7"/>
      <c r="R130" s="7"/>
    </row>
    <row r="131" spans="1:18" s="1" customFormat="1" ht="12.75" hidden="1">
      <c r="A131" s="7" t="s">
        <v>3520</v>
      </c>
      <c r="B131" s="7" t="s">
        <v>1470</v>
      </c>
      <c r="C131" s="14" t="s">
        <v>1471</v>
      </c>
      <c r="D131" s="14" t="s">
        <v>13</v>
      </c>
      <c r="E131" s="14" t="s">
        <v>14</v>
      </c>
      <c r="F131" s="14" t="s">
        <v>15</v>
      </c>
      <c r="G131" s="7" t="s">
        <v>1577</v>
      </c>
      <c r="H131" s="7" t="s">
        <v>1388</v>
      </c>
      <c r="I131" s="15" t="s">
        <v>501</v>
      </c>
      <c r="J131" s="7" t="s">
        <v>1578</v>
      </c>
      <c r="K131" s="14" t="s">
        <v>19</v>
      </c>
      <c r="L131" s="7" t="s">
        <v>1579</v>
      </c>
      <c r="M131" s="7" t="s">
        <v>1580</v>
      </c>
      <c r="N131" s="14" t="s">
        <v>24</v>
      </c>
      <c r="O131" s="14"/>
      <c r="P131" s="14"/>
      <c r="Q131" s="7"/>
      <c r="R131" s="7"/>
    </row>
    <row r="132" spans="1:18" s="1" customFormat="1" ht="12.75" hidden="1">
      <c r="A132" s="7" t="s">
        <v>3520</v>
      </c>
      <c r="B132" s="7" t="s">
        <v>1470</v>
      </c>
      <c r="C132" s="14" t="s">
        <v>1471</v>
      </c>
      <c r="D132" s="14" t="s">
        <v>13</v>
      </c>
      <c r="E132" s="14" t="s">
        <v>14</v>
      </c>
      <c r="F132" s="14" t="s">
        <v>15</v>
      </c>
      <c r="G132" s="7" t="s">
        <v>1553</v>
      </c>
      <c r="H132" s="7" t="s">
        <v>22</v>
      </c>
      <c r="I132" s="15" t="s">
        <v>970</v>
      </c>
      <c r="J132" s="7" t="s">
        <v>1554</v>
      </c>
      <c r="K132" s="14" t="s">
        <v>19</v>
      </c>
      <c r="L132" s="7" t="s">
        <v>1555</v>
      </c>
      <c r="M132" s="7" t="s">
        <v>1556</v>
      </c>
      <c r="N132" s="14" t="s">
        <v>20</v>
      </c>
      <c r="O132" s="14"/>
      <c r="P132" s="14"/>
      <c r="Q132" s="7"/>
      <c r="R132" s="7"/>
    </row>
    <row r="133" spans="1:18" s="1" customFormat="1" ht="12.75" hidden="1">
      <c r="A133" s="7" t="s">
        <v>3520</v>
      </c>
      <c r="B133" s="7" t="s">
        <v>1470</v>
      </c>
      <c r="C133" s="14" t="s">
        <v>1471</v>
      </c>
      <c r="D133" s="14" t="s">
        <v>13</v>
      </c>
      <c r="E133" s="14" t="s">
        <v>14</v>
      </c>
      <c r="F133" s="14" t="s">
        <v>15</v>
      </c>
      <c r="G133" s="7" t="s">
        <v>1489</v>
      </c>
      <c r="H133" s="7" t="s">
        <v>1080</v>
      </c>
      <c r="I133" s="15" t="s">
        <v>357</v>
      </c>
      <c r="J133" s="7" t="s">
        <v>1490</v>
      </c>
      <c r="K133" s="14" t="s">
        <v>19</v>
      </c>
      <c r="L133" s="7" t="s">
        <v>1491</v>
      </c>
      <c r="M133" s="7" t="s">
        <v>1492</v>
      </c>
      <c r="N133" s="14" t="s">
        <v>20</v>
      </c>
      <c r="O133" s="14"/>
      <c r="P133" s="14"/>
      <c r="Q133" s="7"/>
      <c r="R133" s="7"/>
    </row>
    <row r="134" spans="1:18" s="1" customFormat="1" ht="12.75" hidden="1">
      <c r="A134" s="7" t="s">
        <v>3520</v>
      </c>
      <c r="B134" s="7" t="s">
        <v>1470</v>
      </c>
      <c r="C134" s="14" t="s">
        <v>1471</v>
      </c>
      <c r="D134" s="14" t="s">
        <v>13</v>
      </c>
      <c r="E134" s="14" t="s">
        <v>14</v>
      </c>
      <c r="F134" s="14" t="s">
        <v>15</v>
      </c>
      <c r="G134" s="7" t="s">
        <v>969</v>
      </c>
      <c r="H134" s="7" t="s">
        <v>239</v>
      </c>
      <c r="I134" s="15" t="s">
        <v>567</v>
      </c>
      <c r="J134" s="7" t="s">
        <v>1514</v>
      </c>
      <c r="K134" s="14" t="s">
        <v>19</v>
      </c>
      <c r="L134" s="7" t="s">
        <v>1515</v>
      </c>
      <c r="M134" s="7" t="s">
        <v>1516</v>
      </c>
      <c r="N134" s="14" t="s">
        <v>20</v>
      </c>
      <c r="O134" s="14"/>
      <c r="P134" s="14"/>
      <c r="Q134" s="7"/>
      <c r="R134" s="7"/>
    </row>
    <row r="135" spans="1:18" s="1" customFormat="1" ht="12.75" hidden="1">
      <c r="A135" s="7" t="s">
        <v>3520</v>
      </c>
      <c r="B135" s="7" t="s">
        <v>1470</v>
      </c>
      <c r="C135" s="14" t="s">
        <v>1471</v>
      </c>
      <c r="D135" s="14" t="s">
        <v>174</v>
      </c>
      <c r="E135" s="14" t="s">
        <v>14</v>
      </c>
      <c r="F135" s="14" t="s">
        <v>15</v>
      </c>
      <c r="G135" s="7" t="s">
        <v>1881</v>
      </c>
      <c r="H135" s="7" t="s">
        <v>75</v>
      </c>
      <c r="I135" s="15" t="s">
        <v>797</v>
      </c>
      <c r="J135" s="7" t="s">
        <v>1882</v>
      </c>
      <c r="K135" s="14" t="s">
        <v>19</v>
      </c>
      <c r="L135" s="7" t="s">
        <v>1515</v>
      </c>
      <c r="M135" s="7" t="s">
        <v>1516</v>
      </c>
      <c r="N135" s="14" t="s">
        <v>20</v>
      </c>
      <c r="O135" s="14"/>
      <c r="P135" s="14"/>
      <c r="Q135" s="7"/>
      <c r="R135" s="7"/>
    </row>
    <row r="136" spans="1:18" s="1" customFormat="1" ht="12.75" hidden="1">
      <c r="A136" s="7" t="s">
        <v>3520</v>
      </c>
      <c r="B136" s="7" t="s">
        <v>1470</v>
      </c>
      <c r="C136" s="14" t="s">
        <v>1471</v>
      </c>
      <c r="D136" s="14" t="s">
        <v>4557</v>
      </c>
      <c r="E136" s="14" t="s">
        <v>14</v>
      </c>
      <c r="F136" s="14" t="s">
        <v>15</v>
      </c>
      <c r="G136" s="7" t="s">
        <v>3553</v>
      </c>
      <c r="H136" s="7" t="s">
        <v>3554</v>
      </c>
      <c r="I136" s="16" t="s">
        <v>567</v>
      </c>
      <c r="J136" s="7"/>
      <c r="K136" s="14" t="s">
        <v>17</v>
      </c>
      <c r="L136" s="7" t="s">
        <v>1515</v>
      </c>
      <c r="M136" s="7" t="s">
        <v>3555</v>
      </c>
      <c r="N136" s="14" t="s">
        <v>20</v>
      </c>
      <c r="O136" s="14"/>
      <c r="P136" s="14"/>
      <c r="Q136" s="7"/>
      <c r="R136" s="7"/>
    </row>
    <row r="137" spans="1:18" s="1" customFormat="1" ht="12.75" hidden="1">
      <c r="A137" s="7" t="s">
        <v>3520</v>
      </c>
      <c r="B137" s="7" t="s">
        <v>1470</v>
      </c>
      <c r="C137" s="14" t="s">
        <v>1471</v>
      </c>
      <c r="D137" s="14" t="s">
        <v>4557</v>
      </c>
      <c r="E137" s="14" t="s">
        <v>14</v>
      </c>
      <c r="F137" s="14" t="s">
        <v>15</v>
      </c>
      <c r="G137" s="7" t="s">
        <v>3560</v>
      </c>
      <c r="H137" s="7" t="s">
        <v>3561</v>
      </c>
      <c r="I137" s="16" t="s">
        <v>3562</v>
      </c>
      <c r="J137" s="7"/>
      <c r="K137" s="14" t="s">
        <v>17</v>
      </c>
      <c r="L137" s="7" t="s">
        <v>3563</v>
      </c>
      <c r="M137" s="7" t="s">
        <v>3564</v>
      </c>
      <c r="N137" s="14" t="s">
        <v>20</v>
      </c>
      <c r="O137" s="14"/>
      <c r="P137" s="14"/>
      <c r="Q137" s="7"/>
      <c r="R137" s="7"/>
    </row>
    <row r="138" spans="1:18" s="1" customFormat="1" ht="12.75">
      <c r="A138" s="7" t="s">
        <v>3520</v>
      </c>
      <c r="B138" s="7" t="s">
        <v>1470</v>
      </c>
      <c r="C138" s="14" t="s">
        <v>1471</v>
      </c>
      <c r="D138" s="14" t="s">
        <v>4557</v>
      </c>
      <c r="E138" s="14" t="s">
        <v>3614</v>
      </c>
      <c r="F138" s="14" t="s">
        <v>15</v>
      </c>
      <c r="G138" s="7"/>
      <c r="H138" s="7"/>
      <c r="I138" s="16" t="s">
        <v>3613</v>
      </c>
      <c r="J138" s="7"/>
      <c r="K138" s="14" t="s">
        <v>17</v>
      </c>
      <c r="L138" s="7"/>
      <c r="M138" s="7"/>
      <c r="N138" s="14" t="s">
        <v>3615</v>
      </c>
      <c r="O138" s="14"/>
      <c r="P138" s="14"/>
      <c r="Q138" s="7"/>
      <c r="R138" s="7"/>
    </row>
    <row r="139" spans="1:18" s="1" customFormat="1" ht="12.75" hidden="1">
      <c r="A139" s="7" t="s">
        <v>3520</v>
      </c>
      <c r="B139" s="7" t="s">
        <v>1470</v>
      </c>
      <c r="C139" s="14" t="s">
        <v>1471</v>
      </c>
      <c r="D139" s="14" t="s">
        <v>174</v>
      </c>
      <c r="E139" s="14" t="s">
        <v>14</v>
      </c>
      <c r="F139" s="14" t="s">
        <v>15</v>
      </c>
      <c r="G139" s="7" t="s">
        <v>1877</v>
      </c>
      <c r="H139" s="7" t="s">
        <v>59</v>
      </c>
      <c r="I139" s="15" t="s">
        <v>825</v>
      </c>
      <c r="J139" s="7" t="s">
        <v>1878</v>
      </c>
      <c r="K139" s="14" t="s">
        <v>19</v>
      </c>
      <c r="L139" s="7" t="s">
        <v>1879</v>
      </c>
      <c r="M139" s="7" t="s">
        <v>1880</v>
      </c>
      <c r="N139" s="14" t="s">
        <v>20</v>
      </c>
      <c r="O139" s="14"/>
      <c r="P139" s="14"/>
      <c r="Q139" s="7"/>
      <c r="R139" s="7"/>
    </row>
    <row r="140" spans="1:18" s="1" customFormat="1" ht="12.75" hidden="1">
      <c r="A140" s="7" t="s">
        <v>3520</v>
      </c>
      <c r="B140" s="7" t="s">
        <v>1470</v>
      </c>
      <c r="C140" s="14" t="s">
        <v>1471</v>
      </c>
      <c r="D140" s="14" t="s">
        <v>174</v>
      </c>
      <c r="E140" s="14" t="s">
        <v>14</v>
      </c>
      <c r="F140" s="14" t="s">
        <v>15</v>
      </c>
      <c r="G140" s="7" t="s">
        <v>1828</v>
      </c>
      <c r="H140" s="7" t="s">
        <v>831</v>
      </c>
      <c r="I140" s="15" t="s">
        <v>802</v>
      </c>
      <c r="J140" s="7" t="s">
        <v>1829</v>
      </c>
      <c r="K140" s="14" t="s">
        <v>19</v>
      </c>
      <c r="L140" s="7" t="s">
        <v>1504</v>
      </c>
      <c r="M140" s="7" t="s">
        <v>1505</v>
      </c>
      <c r="N140" s="14" t="s">
        <v>20</v>
      </c>
      <c r="O140" s="14"/>
      <c r="P140" s="14"/>
      <c r="Q140" s="7"/>
      <c r="R140" s="7"/>
    </row>
    <row r="141" spans="1:18" s="1" customFormat="1" ht="12.75" hidden="1">
      <c r="A141" s="7" t="s">
        <v>3520</v>
      </c>
      <c r="B141" s="7" t="s">
        <v>1470</v>
      </c>
      <c r="C141" s="14" t="s">
        <v>1471</v>
      </c>
      <c r="D141" s="14" t="s">
        <v>13</v>
      </c>
      <c r="E141" s="14" t="s">
        <v>14</v>
      </c>
      <c r="F141" s="14" t="s">
        <v>15</v>
      </c>
      <c r="G141" s="7" t="s">
        <v>1501</v>
      </c>
      <c r="H141" s="7" t="s">
        <v>1502</v>
      </c>
      <c r="I141" s="15" t="s">
        <v>1216</v>
      </c>
      <c r="J141" s="7" t="s">
        <v>1503</v>
      </c>
      <c r="K141" s="14" t="s">
        <v>19</v>
      </c>
      <c r="L141" s="7" t="s">
        <v>1504</v>
      </c>
      <c r="M141" s="7" t="s">
        <v>1505</v>
      </c>
      <c r="N141" s="14" t="s">
        <v>20</v>
      </c>
      <c r="O141" s="14"/>
      <c r="P141" s="14"/>
      <c r="Q141" s="7"/>
      <c r="R141" s="7"/>
    </row>
    <row r="142" spans="1:18" s="1" customFormat="1" ht="12.75" hidden="1">
      <c r="A142" s="7" t="s">
        <v>3520</v>
      </c>
      <c r="B142" s="7" t="s">
        <v>1470</v>
      </c>
      <c r="C142" s="14" t="s">
        <v>1471</v>
      </c>
      <c r="D142" s="14" t="s">
        <v>174</v>
      </c>
      <c r="E142" s="14" t="s">
        <v>14</v>
      </c>
      <c r="F142" s="14" t="s">
        <v>15</v>
      </c>
      <c r="G142" s="7" t="s">
        <v>1834</v>
      </c>
      <c r="H142" s="7" t="s">
        <v>155</v>
      </c>
      <c r="I142" s="15" t="s">
        <v>768</v>
      </c>
      <c r="J142" s="7" t="s">
        <v>1835</v>
      </c>
      <c r="K142" s="14" t="s">
        <v>19</v>
      </c>
      <c r="L142" s="7" t="s">
        <v>1545</v>
      </c>
      <c r="M142" s="7" t="s">
        <v>1546</v>
      </c>
      <c r="N142" s="14" t="s">
        <v>24</v>
      </c>
      <c r="O142" s="14"/>
      <c r="P142" s="14"/>
      <c r="Q142" s="7"/>
      <c r="R142" s="7"/>
    </row>
    <row r="143" spans="1:18" s="1" customFormat="1" ht="12.75" hidden="1">
      <c r="A143" s="7" t="s">
        <v>3520</v>
      </c>
      <c r="B143" s="7" t="s">
        <v>1470</v>
      </c>
      <c r="C143" s="14" t="s">
        <v>1471</v>
      </c>
      <c r="D143" s="14" t="s">
        <v>13</v>
      </c>
      <c r="E143" s="14" t="s">
        <v>14</v>
      </c>
      <c r="F143" s="14" t="s">
        <v>15</v>
      </c>
      <c r="G143" s="7" t="s">
        <v>1169</v>
      </c>
      <c r="H143" s="7" t="s">
        <v>416</v>
      </c>
      <c r="I143" s="15" t="s">
        <v>519</v>
      </c>
      <c r="J143" s="7" t="s">
        <v>1544</v>
      </c>
      <c r="K143" s="14" t="s">
        <v>19</v>
      </c>
      <c r="L143" s="7" t="s">
        <v>1545</v>
      </c>
      <c r="M143" s="7" t="s">
        <v>1546</v>
      </c>
      <c r="N143" s="14" t="s">
        <v>20</v>
      </c>
      <c r="O143" s="14"/>
      <c r="P143" s="14"/>
      <c r="Q143" s="7"/>
      <c r="R143" s="7"/>
    </row>
    <row r="144" spans="1:18" s="1" customFormat="1" ht="12.75" hidden="1">
      <c r="A144" s="7" t="s">
        <v>3520</v>
      </c>
      <c r="B144" s="7" t="s">
        <v>1470</v>
      </c>
      <c r="C144" s="14" t="s">
        <v>1471</v>
      </c>
      <c r="D144" s="14" t="s">
        <v>4557</v>
      </c>
      <c r="E144" s="14" t="s">
        <v>14</v>
      </c>
      <c r="F144" s="14" t="s">
        <v>15</v>
      </c>
      <c r="G144" s="7" t="s">
        <v>1589</v>
      </c>
      <c r="H144" s="7" t="s">
        <v>1465</v>
      </c>
      <c r="I144" s="16" t="s">
        <v>493</v>
      </c>
      <c r="J144" s="7"/>
      <c r="K144" s="14" t="s">
        <v>17</v>
      </c>
      <c r="L144" s="7" t="s">
        <v>1590</v>
      </c>
      <c r="M144" s="7" t="s">
        <v>1591</v>
      </c>
      <c r="N144" s="14" t="s">
        <v>24</v>
      </c>
      <c r="O144" s="14"/>
      <c r="P144" s="14"/>
      <c r="Q144" s="7"/>
      <c r="R144" s="7"/>
    </row>
    <row r="145" spans="1:18" s="1" customFormat="1" ht="12.75" hidden="1">
      <c r="A145" s="7" t="s">
        <v>3520</v>
      </c>
      <c r="B145" s="7" t="s">
        <v>1470</v>
      </c>
      <c r="C145" s="14" t="s">
        <v>1471</v>
      </c>
      <c r="D145" s="14" t="s">
        <v>13</v>
      </c>
      <c r="E145" s="14" t="s">
        <v>14</v>
      </c>
      <c r="F145" s="14" t="s">
        <v>15</v>
      </c>
      <c r="G145" s="7" t="s">
        <v>1565</v>
      </c>
      <c r="H145" s="7" t="s">
        <v>95</v>
      </c>
      <c r="I145" s="15" t="s">
        <v>880</v>
      </c>
      <c r="J145" s="7" t="s">
        <v>1566</v>
      </c>
      <c r="K145" s="14" t="s">
        <v>19</v>
      </c>
      <c r="L145" s="7" t="s">
        <v>1495</v>
      </c>
      <c r="M145" s="7" t="s">
        <v>1496</v>
      </c>
      <c r="N145" s="14" t="s">
        <v>20</v>
      </c>
      <c r="O145" s="14"/>
      <c r="P145" s="14"/>
      <c r="Q145" s="7"/>
      <c r="R145" s="7"/>
    </row>
    <row r="146" spans="1:18" s="1" customFormat="1" ht="12.75" hidden="1">
      <c r="A146" s="7" t="s">
        <v>3520</v>
      </c>
      <c r="B146" s="7" t="s">
        <v>1470</v>
      </c>
      <c r="C146" s="14" t="s">
        <v>1471</v>
      </c>
      <c r="D146" s="14" t="s">
        <v>4557</v>
      </c>
      <c r="E146" s="14" t="s">
        <v>14</v>
      </c>
      <c r="F146" s="14" t="s">
        <v>15</v>
      </c>
      <c r="G146" s="7" t="s">
        <v>3541</v>
      </c>
      <c r="H146" s="7" t="s">
        <v>3542</v>
      </c>
      <c r="I146" s="16" t="s">
        <v>683</v>
      </c>
      <c r="J146" s="7"/>
      <c r="K146" s="14" t="s">
        <v>17</v>
      </c>
      <c r="L146" s="7" t="s">
        <v>1495</v>
      </c>
      <c r="M146" s="7" t="s">
        <v>3543</v>
      </c>
      <c r="N146" s="14" t="s">
        <v>24</v>
      </c>
      <c r="O146" s="14"/>
      <c r="P146" s="14"/>
      <c r="Q146" s="7"/>
      <c r="R146" s="7"/>
    </row>
    <row r="147" spans="1:18" s="1" customFormat="1" ht="12.75" hidden="1">
      <c r="A147" s="7" t="s">
        <v>3520</v>
      </c>
      <c r="B147" s="7" t="s">
        <v>1470</v>
      </c>
      <c r="C147" s="14" t="s">
        <v>1471</v>
      </c>
      <c r="D147" s="14" t="s">
        <v>4557</v>
      </c>
      <c r="E147" s="14" t="s">
        <v>14</v>
      </c>
      <c r="F147" s="14" t="s">
        <v>15</v>
      </c>
      <c r="G147" s="7" t="s">
        <v>1387</v>
      </c>
      <c r="H147" s="7" t="s">
        <v>1200</v>
      </c>
      <c r="I147" s="16" t="s">
        <v>683</v>
      </c>
      <c r="J147" s="7"/>
      <c r="K147" s="14" t="s">
        <v>17</v>
      </c>
      <c r="L147" s="7" t="s">
        <v>1495</v>
      </c>
      <c r="M147" s="7" t="s">
        <v>1496</v>
      </c>
      <c r="N147" s="14" t="s">
        <v>24</v>
      </c>
      <c r="O147" s="14"/>
      <c r="P147" s="14"/>
      <c r="Q147" s="7"/>
      <c r="R147" s="7"/>
    </row>
    <row r="148" spans="1:18" s="1" customFormat="1" ht="12.75" hidden="1">
      <c r="A148" s="7" t="s">
        <v>3520</v>
      </c>
      <c r="B148" s="7" t="s">
        <v>1470</v>
      </c>
      <c r="C148" s="14" t="s">
        <v>1471</v>
      </c>
      <c r="D148" s="14" t="s">
        <v>174</v>
      </c>
      <c r="E148" s="14" t="s">
        <v>14</v>
      </c>
      <c r="F148" s="14" t="s">
        <v>15</v>
      </c>
      <c r="G148" s="7" t="s">
        <v>1870</v>
      </c>
      <c r="H148" s="7" t="s">
        <v>873</v>
      </c>
      <c r="I148" s="15" t="s">
        <v>744</v>
      </c>
      <c r="J148" s="7" t="s">
        <v>1871</v>
      </c>
      <c r="K148" s="14" t="s">
        <v>19</v>
      </c>
      <c r="L148" s="7" t="s">
        <v>1872</v>
      </c>
      <c r="M148" s="7" t="s">
        <v>1873</v>
      </c>
      <c r="N148" s="14" t="s">
        <v>48</v>
      </c>
      <c r="O148" s="14"/>
      <c r="P148" s="14"/>
      <c r="Q148" s="7"/>
      <c r="R148" s="7"/>
    </row>
    <row r="149" spans="1:18" s="1" customFormat="1" ht="12.75" hidden="1">
      <c r="A149" s="7" t="s">
        <v>3520</v>
      </c>
      <c r="B149" s="7" t="s">
        <v>1470</v>
      </c>
      <c r="C149" s="14" t="s">
        <v>1471</v>
      </c>
      <c r="D149" s="14" t="s">
        <v>174</v>
      </c>
      <c r="E149" s="14" t="s">
        <v>14</v>
      </c>
      <c r="F149" s="14" t="s">
        <v>15</v>
      </c>
      <c r="G149" s="7" t="s">
        <v>487</v>
      </c>
      <c r="H149" s="7" t="s">
        <v>166</v>
      </c>
      <c r="I149" s="15" t="s">
        <v>734</v>
      </c>
      <c r="J149" s="7" t="s">
        <v>1867</v>
      </c>
      <c r="K149" s="14" t="s">
        <v>19</v>
      </c>
      <c r="L149" s="7" t="s">
        <v>1484</v>
      </c>
      <c r="M149" s="7" t="s">
        <v>1485</v>
      </c>
      <c r="N149" s="14" t="s">
        <v>24</v>
      </c>
      <c r="O149" s="14"/>
      <c r="P149" s="14"/>
      <c r="Q149" s="7"/>
      <c r="R149" s="7"/>
    </row>
    <row r="150" spans="1:18" s="1" customFormat="1" ht="12.75" hidden="1">
      <c r="A150" s="7" t="s">
        <v>3520</v>
      </c>
      <c r="B150" s="7" t="s">
        <v>1470</v>
      </c>
      <c r="C150" s="14" t="s">
        <v>1471</v>
      </c>
      <c r="D150" s="14" t="s">
        <v>4557</v>
      </c>
      <c r="E150" s="14" t="s">
        <v>14</v>
      </c>
      <c r="F150" s="14" t="s">
        <v>15</v>
      </c>
      <c r="G150" s="7" t="s">
        <v>3527</v>
      </c>
      <c r="H150" s="7" t="s">
        <v>3528</v>
      </c>
      <c r="I150" s="16" t="s">
        <v>1384</v>
      </c>
      <c r="J150" s="7"/>
      <c r="K150" s="14" t="s">
        <v>17</v>
      </c>
      <c r="L150" s="7" t="s">
        <v>1484</v>
      </c>
      <c r="M150" s="7" t="s">
        <v>3529</v>
      </c>
      <c r="N150" s="14" t="s">
        <v>20</v>
      </c>
      <c r="O150" s="14"/>
      <c r="P150" s="14"/>
      <c r="Q150" s="7"/>
      <c r="R150" s="7"/>
    </row>
    <row r="151" spans="1:18" s="1" customFormat="1" ht="12.75" hidden="1">
      <c r="A151" s="7" t="s">
        <v>3520</v>
      </c>
      <c r="B151" s="7" t="s">
        <v>1470</v>
      </c>
      <c r="C151" s="14" t="s">
        <v>1471</v>
      </c>
      <c r="D151" s="14" t="s">
        <v>4557</v>
      </c>
      <c r="E151" s="14" t="s">
        <v>14</v>
      </c>
      <c r="F151" s="14" t="s">
        <v>15</v>
      </c>
      <c r="G151" s="7" t="s">
        <v>3603</v>
      </c>
      <c r="H151" s="7" t="s">
        <v>3531</v>
      </c>
      <c r="I151" s="16" t="s">
        <v>671</v>
      </c>
      <c r="J151" s="7"/>
      <c r="K151" s="14" t="s">
        <v>17</v>
      </c>
      <c r="L151" s="7" t="s">
        <v>1484</v>
      </c>
      <c r="M151" s="7" t="s">
        <v>3529</v>
      </c>
      <c r="N151" s="14" t="s">
        <v>24</v>
      </c>
      <c r="O151" s="14"/>
      <c r="P151" s="14"/>
      <c r="Q151" s="7"/>
      <c r="R151" s="7"/>
    </row>
    <row r="152" spans="1:18" s="1" customFormat="1" ht="12.75" hidden="1">
      <c r="A152" s="7" t="s">
        <v>3520</v>
      </c>
      <c r="B152" s="7" t="s">
        <v>1470</v>
      </c>
      <c r="C152" s="14" t="s">
        <v>1471</v>
      </c>
      <c r="D152" s="14" t="s">
        <v>174</v>
      </c>
      <c r="E152" s="14" t="s">
        <v>14</v>
      </c>
      <c r="F152" s="14" t="s">
        <v>15</v>
      </c>
      <c r="G152" s="7" t="s">
        <v>1884</v>
      </c>
      <c r="H152" s="7" t="s">
        <v>629</v>
      </c>
      <c r="I152" s="15" t="s">
        <v>918</v>
      </c>
      <c r="J152" s="7" t="s">
        <v>1885</v>
      </c>
      <c r="K152" s="14" t="s">
        <v>19</v>
      </c>
      <c r="L152" s="7" t="s">
        <v>1886</v>
      </c>
      <c r="M152" s="7" t="s">
        <v>1887</v>
      </c>
      <c r="N152" s="14" t="s">
        <v>24</v>
      </c>
      <c r="O152" s="14"/>
      <c r="P152" s="14"/>
      <c r="Q152" s="7"/>
      <c r="R152" s="7"/>
    </row>
    <row r="153" spans="1:18" s="1" customFormat="1" ht="12.75" hidden="1">
      <c r="A153" s="7" t="s">
        <v>3520</v>
      </c>
      <c r="B153" s="7" t="s">
        <v>1470</v>
      </c>
      <c r="C153" s="14" t="s">
        <v>1471</v>
      </c>
      <c r="D153" s="14" t="s">
        <v>4557</v>
      </c>
      <c r="E153" s="14" t="s">
        <v>14</v>
      </c>
      <c r="F153" s="14" t="s">
        <v>15</v>
      </c>
      <c r="G153" s="7" t="s">
        <v>1436</v>
      </c>
      <c r="H153" s="7" t="s">
        <v>246</v>
      </c>
      <c r="I153" s="16" t="s">
        <v>997</v>
      </c>
      <c r="J153" s="7"/>
      <c r="K153" s="14" t="s">
        <v>17</v>
      </c>
      <c r="L153" s="7" t="s">
        <v>1521</v>
      </c>
      <c r="M153" s="7" t="s">
        <v>1522</v>
      </c>
      <c r="N153" s="14" t="s">
        <v>20</v>
      </c>
      <c r="O153" s="14"/>
      <c r="P153" s="14"/>
      <c r="Q153" s="7"/>
      <c r="R153" s="7"/>
    </row>
    <row r="154" spans="1:18" s="1" customFormat="1" ht="12.75" hidden="1">
      <c r="A154" s="7" t="s">
        <v>3520</v>
      </c>
      <c r="B154" s="7" t="s">
        <v>1470</v>
      </c>
      <c r="C154" s="14" t="s">
        <v>1471</v>
      </c>
      <c r="D154" s="14" t="s">
        <v>174</v>
      </c>
      <c r="E154" s="14" t="s">
        <v>14</v>
      </c>
      <c r="F154" s="14" t="s">
        <v>15</v>
      </c>
      <c r="G154" s="7" t="s">
        <v>1095</v>
      </c>
      <c r="H154" s="7" t="s">
        <v>1129</v>
      </c>
      <c r="I154" s="15" t="s">
        <v>305</v>
      </c>
      <c r="J154" s="7" t="s">
        <v>1843</v>
      </c>
      <c r="K154" s="14" t="s">
        <v>19</v>
      </c>
      <c r="L154" s="7" t="s">
        <v>1844</v>
      </c>
      <c r="M154" s="7" t="s">
        <v>1845</v>
      </c>
      <c r="N154" s="14" t="s">
        <v>20</v>
      </c>
      <c r="O154" s="14"/>
      <c r="P154" s="14"/>
      <c r="Q154" s="7"/>
      <c r="R154" s="7"/>
    </row>
    <row r="155" spans="1:18" s="1" customFormat="1" ht="12.75" hidden="1">
      <c r="A155" s="7" t="s">
        <v>3520</v>
      </c>
      <c r="B155" s="7" t="s">
        <v>1470</v>
      </c>
      <c r="C155" s="14" t="s">
        <v>1471</v>
      </c>
      <c r="D155" s="14" t="s">
        <v>174</v>
      </c>
      <c r="E155" s="14" t="s">
        <v>14</v>
      </c>
      <c r="F155" s="14" t="s">
        <v>15</v>
      </c>
      <c r="G155" s="7" t="s">
        <v>463</v>
      </c>
      <c r="H155" s="7" t="s">
        <v>133</v>
      </c>
      <c r="I155" s="15" t="s">
        <v>1213</v>
      </c>
      <c r="J155" s="7" t="s">
        <v>1868</v>
      </c>
      <c r="K155" s="14" t="s">
        <v>19</v>
      </c>
      <c r="L155" s="7" t="s">
        <v>1869</v>
      </c>
      <c r="M155" s="7" t="s">
        <v>1721</v>
      </c>
      <c r="N155" s="14" t="s">
        <v>20</v>
      </c>
      <c r="O155" s="14"/>
      <c r="P155" s="14"/>
      <c r="Q155" s="7"/>
      <c r="R155" s="7"/>
    </row>
    <row r="156" spans="1:18" s="1" customFormat="1" ht="12.75" hidden="1">
      <c r="A156" s="7" t="s">
        <v>3520</v>
      </c>
      <c r="B156" s="7" t="s">
        <v>1470</v>
      </c>
      <c r="C156" s="14" t="s">
        <v>1471</v>
      </c>
      <c r="D156" s="14" t="s">
        <v>174</v>
      </c>
      <c r="E156" s="14" t="s">
        <v>14</v>
      </c>
      <c r="F156" s="14" t="s">
        <v>15</v>
      </c>
      <c r="G156" s="7" t="s">
        <v>1860</v>
      </c>
      <c r="H156" s="7" t="s">
        <v>37</v>
      </c>
      <c r="I156" s="15" t="s">
        <v>701</v>
      </c>
      <c r="J156" s="7" t="s">
        <v>1861</v>
      </c>
      <c r="K156" s="14" t="s">
        <v>19</v>
      </c>
      <c r="L156" s="7" t="s">
        <v>1858</v>
      </c>
      <c r="M156" s="7" t="s">
        <v>1859</v>
      </c>
      <c r="N156" s="14" t="s">
        <v>48</v>
      </c>
      <c r="O156" s="14"/>
      <c r="P156" s="14"/>
      <c r="Q156" s="7"/>
      <c r="R156" s="7"/>
    </row>
    <row r="157" spans="1:18" s="1" customFormat="1" ht="12.75" hidden="1">
      <c r="A157" s="7" t="s">
        <v>3520</v>
      </c>
      <c r="B157" s="7" t="s">
        <v>1470</v>
      </c>
      <c r="C157" s="14" t="s">
        <v>1471</v>
      </c>
      <c r="D157" s="14" t="s">
        <v>174</v>
      </c>
      <c r="E157" s="14" t="s">
        <v>14</v>
      </c>
      <c r="F157" s="14" t="s">
        <v>15</v>
      </c>
      <c r="G157" s="7" t="s">
        <v>1856</v>
      </c>
      <c r="H157" s="7" t="s">
        <v>485</v>
      </c>
      <c r="I157" s="15" t="s">
        <v>475</v>
      </c>
      <c r="J157" s="7" t="s">
        <v>1857</v>
      </c>
      <c r="K157" s="14" t="s">
        <v>19</v>
      </c>
      <c r="L157" s="7" t="s">
        <v>1858</v>
      </c>
      <c r="M157" s="7" t="s">
        <v>1859</v>
      </c>
      <c r="N157" s="14" t="s">
        <v>20</v>
      </c>
      <c r="O157" s="14"/>
      <c r="P157" s="14"/>
      <c r="Q157" s="7"/>
      <c r="R157" s="7"/>
    </row>
    <row r="158" spans="1:18" s="1" customFormat="1" ht="12.75" hidden="1">
      <c r="A158" s="7" t="s">
        <v>3520</v>
      </c>
      <c r="B158" s="7" t="s">
        <v>1470</v>
      </c>
      <c r="C158" s="14" t="s">
        <v>1471</v>
      </c>
      <c r="D158" s="14" t="s">
        <v>174</v>
      </c>
      <c r="E158" s="14" t="s">
        <v>14</v>
      </c>
      <c r="F158" s="14" t="s">
        <v>15</v>
      </c>
      <c r="G158" s="7" t="s">
        <v>986</v>
      </c>
      <c r="H158" s="7" t="s">
        <v>561</v>
      </c>
      <c r="I158" s="15" t="s">
        <v>748</v>
      </c>
      <c r="J158" s="7" t="s">
        <v>1862</v>
      </c>
      <c r="K158" s="14" t="s">
        <v>19</v>
      </c>
      <c r="L158" s="7" t="s">
        <v>1858</v>
      </c>
      <c r="M158" s="7" t="s">
        <v>1859</v>
      </c>
      <c r="N158" s="14" t="s">
        <v>20</v>
      </c>
      <c r="O158" s="14"/>
      <c r="P158" s="14"/>
      <c r="Q158" s="7"/>
      <c r="R158" s="7"/>
    </row>
    <row r="159" spans="1:18" s="1" customFormat="1" ht="12.75" hidden="1">
      <c r="A159" s="7" t="s">
        <v>3520</v>
      </c>
      <c r="B159" s="7" t="s">
        <v>1470</v>
      </c>
      <c r="C159" s="14" t="s">
        <v>1471</v>
      </c>
      <c r="D159" s="14" t="s">
        <v>174</v>
      </c>
      <c r="E159" s="14" t="s">
        <v>14</v>
      </c>
      <c r="F159" s="14" t="s">
        <v>15</v>
      </c>
      <c r="G159" s="7" t="s">
        <v>1848</v>
      </c>
      <c r="H159" s="7" t="s">
        <v>198</v>
      </c>
      <c r="I159" s="15" t="s">
        <v>691</v>
      </c>
      <c r="J159" s="7" t="s">
        <v>1849</v>
      </c>
      <c r="K159" s="14" t="s">
        <v>19</v>
      </c>
      <c r="L159" s="7" t="s">
        <v>1850</v>
      </c>
      <c r="M159" s="7" t="s">
        <v>1851</v>
      </c>
      <c r="N159" s="14" t="s">
        <v>20</v>
      </c>
      <c r="O159" s="14"/>
      <c r="P159" s="14"/>
      <c r="Q159" s="7"/>
      <c r="R159" s="7"/>
    </row>
    <row r="160" spans="1:18" s="1" customFormat="1" ht="12.75" hidden="1">
      <c r="A160" s="7" t="s">
        <v>3520</v>
      </c>
      <c r="B160" s="7" t="s">
        <v>1470</v>
      </c>
      <c r="C160" s="14" t="s">
        <v>1471</v>
      </c>
      <c r="D160" s="14" t="s">
        <v>13</v>
      </c>
      <c r="E160" s="14" t="s">
        <v>14</v>
      </c>
      <c r="F160" s="14" t="s">
        <v>15</v>
      </c>
      <c r="G160" s="7" t="s">
        <v>1592</v>
      </c>
      <c r="H160" s="7" t="s">
        <v>25</v>
      </c>
      <c r="I160" s="15" t="s">
        <v>762</v>
      </c>
      <c r="J160" s="7" t="s">
        <v>1593</v>
      </c>
      <c r="K160" s="14" t="s">
        <v>19</v>
      </c>
      <c r="L160" s="7" t="s">
        <v>1549</v>
      </c>
      <c r="M160" s="7" t="s">
        <v>1550</v>
      </c>
      <c r="N160" s="14" t="s">
        <v>24</v>
      </c>
      <c r="O160" s="14"/>
      <c r="P160" s="14"/>
      <c r="Q160" s="7"/>
      <c r="R160" s="7"/>
    </row>
    <row r="161" spans="1:18" s="1" customFormat="1" ht="12.75" hidden="1">
      <c r="A161" s="7" t="s">
        <v>3520</v>
      </c>
      <c r="B161" s="7" t="s">
        <v>1470</v>
      </c>
      <c r="C161" s="14" t="s">
        <v>1471</v>
      </c>
      <c r="D161" s="14" t="s">
        <v>13</v>
      </c>
      <c r="E161" s="14" t="s">
        <v>51</v>
      </c>
      <c r="F161" s="14" t="s">
        <v>15</v>
      </c>
      <c r="G161" s="7" t="s">
        <v>1316</v>
      </c>
      <c r="H161" s="7" t="s">
        <v>1615</v>
      </c>
      <c r="I161" s="15" t="s">
        <v>670</v>
      </c>
      <c r="J161" s="7" t="s">
        <v>1616</v>
      </c>
      <c r="K161" s="14" t="s">
        <v>19</v>
      </c>
      <c r="L161" s="7" t="s">
        <v>1549</v>
      </c>
      <c r="M161" s="7" t="s">
        <v>1550</v>
      </c>
      <c r="N161" s="14" t="s">
        <v>53</v>
      </c>
      <c r="O161" s="14" t="s">
        <v>63</v>
      </c>
      <c r="P161" s="14" t="s">
        <v>54</v>
      </c>
      <c r="Q161" s="7" t="s">
        <v>134</v>
      </c>
      <c r="R161" s="7" t="s">
        <v>135</v>
      </c>
    </row>
    <row r="162" spans="1:18" s="1" customFormat="1" ht="12.75" hidden="1">
      <c r="A162" s="7" t="s">
        <v>3520</v>
      </c>
      <c r="B162" s="7" t="s">
        <v>1470</v>
      </c>
      <c r="C162" s="14" t="s">
        <v>1471</v>
      </c>
      <c r="D162" s="14" t="s">
        <v>174</v>
      </c>
      <c r="E162" s="14" t="s">
        <v>51</v>
      </c>
      <c r="F162" s="14" t="s">
        <v>15</v>
      </c>
      <c r="G162" s="7" t="s">
        <v>1295</v>
      </c>
      <c r="H162" s="7" t="s">
        <v>1135</v>
      </c>
      <c r="I162" s="15" t="s">
        <v>771</v>
      </c>
      <c r="J162" s="7" t="s">
        <v>1926</v>
      </c>
      <c r="K162" s="14" t="s">
        <v>19</v>
      </c>
      <c r="L162" s="7" t="s">
        <v>1549</v>
      </c>
      <c r="M162" s="7" t="s">
        <v>1550</v>
      </c>
      <c r="N162" s="14" t="s">
        <v>53</v>
      </c>
      <c r="O162" s="14" t="s">
        <v>63</v>
      </c>
      <c r="P162" s="14" t="s">
        <v>54</v>
      </c>
      <c r="Q162" s="7" t="s">
        <v>163</v>
      </c>
      <c r="R162" s="7" t="s">
        <v>164</v>
      </c>
    </row>
    <row r="163" spans="1:18" s="1" customFormat="1" ht="12.75" hidden="1">
      <c r="A163" s="7" t="s">
        <v>3520</v>
      </c>
      <c r="B163" s="7" t="s">
        <v>1470</v>
      </c>
      <c r="C163" s="14" t="s">
        <v>1471</v>
      </c>
      <c r="D163" s="14" t="s">
        <v>13</v>
      </c>
      <c r="E163" s="14" t="s">
        <v>51</v>
      </c>
      <c r="F163" s="14" t="s">
        <v>15</v>
      </c>
      <c r="G163" s="7" t="s">
        <v>1757</v>
      </c>
      <c r="H163" s="7" t="s">
        <v>252</v>
      </c>
      <c r="I163" s="15" t="s">
        <v>1405</v>
      </c>
      <c r="J163" s="7" t="s">
        <v>1758</v>
      </c>
      <c r="K163" s="14" t="s">
        <v>552</v>
      </c>
      <c r="L163" s="7" t="s">
        <v>1549</v>
      </c>
      <c r="M163" s="7" t="s">
        <v>1550</v>
      </c>
      <c r="N163" s="14" t="s">
        <v>53</v>
      </c>
      <c r="O163" s="14" t="s">
        <v>63</v>
      </c>
      <c r="P163" s="14" t="s">
        <v>54</v>
      </c>
      <c r="Q163" s="7" t="s">
        <v>72</v>
      </c>
      <c r="R163" s="7" t="s">
        <v>73</v>
      </c>
    </row>
    <row r="164" spans="1:18" s="1" customFormat="1" ht="12.75" hidden="1">
      <c r="A164" s="7" t="s">
        <v>3520</v>
      </c>
      <c r="B164" s="7" t="s">
        <v>1470</v>
      </c>
      <c r="C164" s="14" t="s">
        <v>1471</v>
      </c>
      <c r="D164" s="14" t="s">
        <v>4557</v>
      </c>
      <c r="E164" s="14" t="s">
        <v>14</v>
      </c>
      <c r="F164" s="14" t="s">
        <v>15</v>
      </c>
      <c r="G164" s="7" t="s">
        <v>3576</v>
      </c>
      <c r="H164" s="7" t="s">
        <v>3577</v>
      </c>
      <c r="I164" s="16" t="s">
        <v>1548</v>
      </c>
      <c r="J164" s="7"/>
      <c r="K164" s="14" t="s">
        <v>17</v>
      </c>
      <c r="L164" s="7" t="s">
        <v>1549</v>
      </c>
      <c r="M164" s="7" t="s">
        <v>3578</v>
      </c>
      <c r="N164" s="14" t="s">
        <v>20</v>
      </c>
      <c r="O164" s="14"/>
      <c r="P164" s="14"/>
      <c r="Q164" s="7"/>
      <c r="R164" s="7"/>
    </row>
    <row r="165" spans="1:18" s="1" customFormat="1" ht="12.75" hidden="1">
      <c r="A165" s="7" t="s">
        <v>3520</v>
      </c>
      <c r="B165" s="7" t="s">
        <v>1470</v>
      </c>
      <c r="C165" s="14" t="s">
        <v>1471</v>
      </c>
      <c r="D165" s="14" t="s">
        <v>4557</v>
      </c>
      <c r="E165" s="14" t="s">
        <v>14</v>
      </c>
      <c r="F165" s="14" t="s">
        <v>15</v>
      </c>
      <c r="G165" s="7" t="s">
        <v>1445</v>
      </c>
      <c r="H165" s="7" t="s">
        <v>1547</v>
      </c>
      <c r="I165" s="16" t="s">
        <v>1548</v>
      </c>
      <c r="J165" s="7"/>
      <c r="K165" s="14" t="s">
        <v>17</v>
      </c>
      <c r="L165" s="7" t="s">
        <v>1549</v>
      </c>
      <c r="M165" s="7" t="s">
        <v>1550</v>
      </c>
      <c r="N165" s="14" t="s">
        <v>20</v>
      </c>
      <c r="O165" s="14"/>
      <c r="P165" s="14"/>
      <c r="Q165" s="7"/>
      <c r="R165" s="7"/>
    </row>
    <row r="166" spans="1:18" s="1" customFormat="1" ht="12.75" hidden="1">
      <c r="A166" s="7" t="s">
        <v>3520</v>
      </c>
      <c r="B166" s="7" t="s">
        <v>1470</v>
      </c>
      <c r="C166" s="14" t="s">
        <v>1471</v>
      </c>
      <c r="D166" s="14" t="s">
        <v>4557</v>
      </c>
      <c r="E166" s="14" t="s">
        <v>51</v>
      </c>
      <c r="F166" s="14" t="s">
        <v>15</v>
      </c>
      <c r="G166" s="7" t="s">
        <v>1698</v>
      </c>
      <c r="H166" s="7" t="s">
        <v>155</v>
      </c>
      <c r="I166" s="16" t="s">
        <v>562</v>
      </c>
      <c r="J166" s="7"/>
      <c r="K166" s="14" t="s">
        <v>17</v>
      </c>
      <c r="L166" s="7" t="s">
        <v>1549</v>
      </c>
      <c r="M166" s="7" t="s">
        <v>1550</v>
      </c>
      <c r="N166" s="7" t="s">
        <v>53</v>
      </c>
      <c r="O166" s="14" t="s">
        <v>63</v>
      </c>
      <c r="P166" s="14" t="s">
        <v>54</v>
      </c>
      <c r="Q166" s="7" t="s">
        <v>134</v>
      </c>
      <c r="R166" s="7" t="s">
        <v>135</v>
      </c>
    </row>
    <row r="167" spans="1:18" s="1" customFormat="1" ht="12.75" hidden="1">
      <c r="A167" s="7" t="s">
        <v>3520</v>
      </c>
      <c r="B167" s="7" t="s">
        <v>1470</v>
      </c>
      <c r="C167" s="14" t="s">
        <v>1471</v>
      </c>
      <c r="D167" s="14" t="s">
        <v>174</v>
      </c>
      <c r="E167" s="14" t="s">
        <v>14</v>
      </c>
      <c r="F167" s="14" t="s">
        <v>15</v>
      </c>
      <c r="G167" s="7" t="s">
        <v>1846</v>
      </c>
      <c r="H167" s="7" t="s">
        <v>399</v>
      </c>
      <c r="I167" s="15" t="s">
        <v>1423</v>
      </c>
      <c r="J167" s="7" t="s">
        <v>1847</v>
      </c>
      <c r="K167" s="14" t="s">
        <v>19</v>
      </c>
      <c r="L167" s="7" t="s">
        <v>1705</v>
      </c>
      <c r="M167" s="7" t="s">
        <v>1706</v>
      </c>
      <c r="N167" s="14" t="s">
        <v>20</v>
      </c>
      <c r="O167" s="14"/>
      <c r="P167" s="14"/>
      <c r="Q167" s="7"/>
      <c r="R167" s="7"/>
    </row>
    <row r="168" spans="1:18" s="1" customFormat="1" ht="12.75" hidden="1">
      <c r="A168" s="7" t="s">
        <v>3520</v>
      </c>
      <c r="B168" s="7" t="s">
        <v>1470</v>
      </c>
      <c r="C168" s="14" t="s">
        <v>1471</v>
      </c>
      <c r="D168" s="14" t="s">
        <v>13</v>
      </c>
      <c r="E168" s="14" t="s">
        <v>51</v>
      </c>
      <c r="F168" s="14" t="s">
        <v>15</v>
      </c>
      <c r="G168" s="7" t="s">
        <v>503</v>
      </c>
      <c r="H168" s="7" t="s">
        <v>681</v>
      </c>
      <c r="I168" s="15" t="s">
        <v>306</v>
      </c>
      <c r="J168" s="7" t="s">
        <v>1704</v>
      </c>
      <c r="K168" s="14" t="s">
        <v>19</v>
      </c>
      <c r="L168" s="7" t="s">
        <v>1705</v>
      </c>
      <c r="M168" s="7" t="s">
        <v>1706</v>
      </c>
      <c r="N168" s="14" t="s">
        <v>53</v>
      </c>
      <c r="O168" s="14" t="s">
        <v>63</v>
      </c>
      <c r="P168" s="14" t="s">
        <v>54</v>
      </c>
      <c r="Q168" s="7" t="s">
        <v>67</v>
      </c>
      <c r="R168" s="7" t="s">
        <v>68</v>
      </c>
    </row>
    <row r="169" spans="1:18" s="1" customFormat="1" ht="12.75" hidden="1">
      <c r="A169" s="7" t="s">
        <v>3520</v>
      </c>
      <c r="B169" s="7" t="s">
        <v>1470</v>
      </c>
      <c r="C169" s="14" t="s">
        <v>1471</v>
      </c>
      <c r="D169" s="14" t="s">
        <v>174</v>
      </c>
      <c r="E169" s="14" t="s">
        <v>51</v>
      </c>
      <c r="F169" s="14" t="s">
        <v>15</v>
      </c>
      <c r="G169" s="7" t="s">
        <v>1312</v>
      </c>
      <c r="H169" s="7" t="s">
        <v>423</v>
      </c>
      <c r="I169" s="15" t="s">
        <v>991</v>
      </c>
      <c r="J169" s="7" t="s">
        <v>1898</v>
      </c>
      <c r="K169" s="14" t="s">
        <v>19</v>
      </c>
      <c r="L169" s="7" t="s">
        <v>1705</v>
      </c>
      <c r="M169" s="7" t="s">
        <v>1706</v>
      </c>
      <c r="N169" s="14" t="s">
        <v>53</v>
      </c>
      <c r="O169" s="14" t="s">
        <v>63</v>
      </c>
      <c r="P169" s="14" t="s">
        <v>54</v>
      </c>
      <c r="Q169" s="7" t="s">
        <v>118</v>
      </c>
      <c r="R169" s="7" t="s">
        <v>119</v>
      </c>
    </row>
    <row r="170" spans="1:18" s="1" customFormat="1" ht="12.75" hidden="1">
      <c r="A170" s="7" t="s">
        <v>3520</v>
      </c>
      <c r="B170" s="7" t="s">
        <v>1470</v>
      </c>
      <c r="C170" s="14" t="s">
        <v>1471</v>
      </c>
      <c r="D170" s="14" t="s">
        <v>174</v>
      </c>
      <c r="E170" s="14" t="s">
        <v>51</v>
      </c>
      <c r="F170" s="14" t="s">
        <v>15</v>
      </c>
      <c r="G170" s="7" t="s">
        <v>1277</v>
      </c>
      <c r="H170" s="7" t="s">
        <v>270</v>
      </c>
      <c r="I170" s="15" t="s">
        <v>251</v>
      </c>
      <c r="J170" s="7" t="s">
        <v>2038</v>
      </c>
      <c r="K170" s="14" t="s">
        <v>19</v>
      </c>
      <c r="L170" s="7" t="s">
        <v>1705</v>
      </c>
      <c r="M170" s="7" t="s">
        <v>1706</v>
      </c>
      <c r="N170" s="14" t="s">
        <v>53</v>
      </c>
      <c r="O170" s="14" t="s">
        <v>63</v>
      </c>
      <c r="P170" s="14" t="s">
        <v>54</v>
      </c>
      <c r="Q170" s="7" t="s">
        <v>115</v>
      </c>
      <c r="R170" s="7" t="s">
        <v>116</v>
      </c>
    </row>
    <row r="171" spans="1:18" s="1" customFormat="1" ht="12.75" hidden="1">
      <c r="A171" s="7" t="s">
        <v>3520</v>
      </c>
      <c r="B171" s="7" t="s">
        <v>1470</v>
      </c>
      <c r="C171" s="14" t="s">
        <v>1471</v>
      </c>
      <c r="D171" s="14" t="s">
        <v>13</v>
      </c>
      <c r="E171" s="14" t="s">
        <v>51</v>
      </c>
      <c r="F171" s="14" t="s">
        <v>15</v>
      </c>
      <c r="G171" s="7" t="s">
        <v>1350</v>
      </c>
      <c r="H171" s="7" t="s">
        <v>216</v>
      </c>
      <c r="I171" s="15" t="s">
        <v>846</v>
      </c>
      <c r="J171" s="7" t="s">
        <v>1762</v>
      </c>
      <c r="K171" s="14" t="s">
        <v>19</v>
      </c>
      <c r="L171" s="7" t="s">
        <v>1705</v>
      </c>
      <c r="M171" s="7" t="s">
        <v>1706</v>
      </c>
      <c r="N171" s="14" t="s">
        <v>53</v>
      </c>
      <c r="O171" s="14" t="s">
        <v>63</v>
      </c>
      <c r="P171" s="14" t="s">
        <v>54</v>
      </c>
      <c r="Q171" s="7" t="s">
        <v>134</v>
      </c>
      <c r="R171" s="7" t="s">
        <v>135</v>
      </c>
    </row>
    <row r="172" spans="1:18" s="1" customFormat="1" ht="12.75" hidden="1">
      <c r="A172" s="7" t="s">
        <v>3520</v>
      </c>
      <c r="B172" s="7" t="s">
        <v>1470</v>
      </c>
      <c r="C172" s="14" t="s">
        <v>1471</v>
      </c>
      <c r="D172" s="14" t="s">
        <v>174</v>
      </c>
      <c r="E172" s="14" t="s">
        <v>51</v>
      </c>
      <c r="F172" s="14" t="s">
        <v>15</v>
      </c>
      <c r="G172" s="7" t="s">
        <v>1293</v>
      </c>
      <c r="H172" s="7" t="s">
        <v>133</v>
      </c>
      <c r="I172" s="15" t="s">
        <v>783</v>
      </c>
      <c r="J172" s="7" t="s">
        <v>2058</v>
      </c>
      <c r="K172" s="14" t="s">
        <v>19</v>
      </c>
      <c r="L172" s="7" t="s">
        <v>1705</v>
      </c>
      <c r="M172" s="7" t="s">
        <v>1706</v>
      </c>
      <c r="N172" s="14" t="s">
        <v>53</v>
      </c>
      <c r="O172" s="14" t="s">
        <v>63</v>
      </c>
      <c r="P172" s="14" t="s">
        <v>54</v>
      </c>
      <c r="Q172" s="7" t="s">
        <v>78</v>
      </c>
      <c r="R172" s="7" t="s">
        <v>79</v>
      </c>
    </row>
    <row r="173" spans="1:18" s="1" customFormat="1" ht="12.75" hidden="1">
      <c r="A173" s="7" t="s">
        <v>3520</v>
      </c>
      <c r="B173" s="7" t="s">
        <v>1470</v>
      </c>
      <c r="C173" s="14" t="s">
        <v>1471</v>
      </c>
      <c r="D173" s="14" t="s">
        <v>13</v>
      </c>
      <c r="E173" s="14" t="s">
        <v>51</v>
      </c>
      <c r="F173" s="14" t="s">
        <v>15</v>
      </c>
      <c r="G173" s="7" t="s">
        <v>1784</v>
      </c>
      <c r="H173" s="7" t="s">
        <v>924</v>
      </c>
      <c r="I173" s="15" t="s">
        <v>516</v>
      </c>
      <c r="J173" s="7" t="s">
        <v>1785</v>
      </c>
      <c r="K173" s="14" t="s">
        <v>19</v>
      </c>
      <c r="L173" s="7" t="s">
        <v>1705</v>
      </c>
      <c r="M173" s="7" t="s">
        <v>1706</v>
      </c>
      <c r="N173" s="14" t="s">
        <v>53</v>
      </c>
      <c r="O173" s="14" t="s">
        <v>63</v>
      </c>
      <c r="P173" s="14" t="s">
        <v>54</v>
      </c>
      <c r="Q173" s="7" t="s">
        <v>93</v>
      </c>
      <c r="R173" s="7" t="s">
        <v>94</v>
      </c>
    </row>
    <row r="174" spans="1:18" s="1" customFormat="1" ht="12.75" hidden="1">
      <c r="A174" s="7" t="s">
        <v>3520</v>
      </c>
      <c r="B174" s="7" t="s">
        <v>1470</v>
      </c>
      <c r="C174" s="14" t="s">
        <v>1471</v>
      </c>
      <c r="D174" s="14" t="s">
        <v>4557</v>
      </c>
      <c r="E174" s="14" t="s">
        <v>14</v>
      </c>
      <c r="F174" s="14" t="s">
        <v>15</v>
      </c>
      <c r="G174" s="7" t="s">
        <v>3556</v>
      </c>
      <c r="H174" s="7" t="s">
        <v>3557</v>
      </c>
      <c r="I174" s="16" t="s">
        <v>3558</v>
      </c>
      <c r="J174" s="7"/>
      <c r="K174" s="14" t="s">
        <v>17</v>
      </c>
      <c r="L174" s="7" t="s">
        <v>1705</v>
      </c>
      <c r="M174" s="7" t="s">
        <v>3559</v>
      </c>
      <c r="N174" s="14" t="s">
        <v>20</v>
      </c>
      <c r="O174" s="14"/>
      <c r="P174" s="14"/>
      <c r="Q174" s="7"/>
      <c r="R174" s="7"/>
    </row>
    <row r="175" spans="1:18" s="1" customFormat="1" ht="12.75" hidden="1">
      <c r="A175" s="7" t="s">
        <v>3520</v>
      </c>
      <c r="B175" s="7" t="s">
        <v>1470</v>
      </c>
      <c r="C175" s="14" t="s">
        <v>1471</v>
      </c>
      <c r="D175" s="14" t="s">
        <v>4557</v>
      </c>
      <c r="E175" s="14" t="s">
        <v>14</v>
      </c>
      <c r="F175" s="14" t="s">
        <v>15</v>
      </c>
      <c r="G175" s="7" t="s">
        <v>3579</v>
      </c>
      <c r="H175" s="7" t="s">
        <v>3580</v>
      </c>
      <c r="I175" s="16" t="s">
        <v>3581</v>
      </c>
      <c r="J175" s="7"/>
      <c r="K175" s="14" t="s">
        <v>17</v>
      </c>
      <c r="L175" s="7" t="s">
        <v>1705</v>
      </c>
      <c r="M175" s="7" t="s">
        <v>3559</v>
      </c>
      <c r="N175" s="14" t="s">
        <v>20</v>
      </c>
      <c r="O175" s="14"/>
      <c r="P175" s="14"/>
      <c r="Q175" s="7"/>
      <c r="R175" s="7"/>
    </row>
    <row r="176" spans="1:18" s="1" customFormat="1" ht="12.75" hidden="1">
      <c r="A176" s="7" t="s">
        <v>3520</v>
      </c>
      <c r="B176" s="7" t="s">
        <v>1470</v>
      </c>
      <c r="C176" s="14" t="s">
        <v>1471</v>
      </c>
      <c r="D176" s="14" t="s">
        <v>4557</v>
      </c>
      <c r="E176" s="14" t="s">
        <v>14</v>
      </c>
      <c r="F176" s="14" t="s">
        <v>15</v>
      </c>
      <c r="G176" s="7" t="s">
        <v>3597</v>
      </c>
      <c r="H176" s="7" t="s">
        <v>3598</v>
      </c>
      <c r="I176" s="16" t="s">
        <v>3599</v>
      </c>
      <c r="J176" s="7"/>
      <c r="K176" s="14" t="s">
        <v>17</v>
      </c>
      <c r="L176" s="7" t="s">
        <v>1705</v>
      </c>
      <c r="M176" s="7" t="s">
        <v>3559</v>
      </c>
      <c r="N176" s="14" t="s">
        <v>20</v>
      </c>
      <c r="O176" s="14"/>
      <c r="P176" s="14"/>
      <c r="Q176" s="7"/>
      <c r="R176" s="7"/>
    </row>
    <row r="177" spans="1:18" s="1" customFormat="1" ht="12.75" hidden="1">
      <c r="A177" s="7" t="s">
        <v>3520</v>
      </c>
      <c r="B177" s="7" t="s">
        <v>1470</v>
      </c>
      <c r="C177" s="14" t="s">
        <v>1471</v>
      </c>
      <c r="D177" s="14" t="s">
        <v>4557</v>
      </c>
      <c r="E177" s="14" t="s">
        <v>51</v>
      </c>
      <c r="F177" s="14" t="s">
        <v>15</v>
      </c>
      <c r="G177" s="7" t="s">
        <v>1756</v>
      </c>
      <c r="H177" s="7" t="s">
        <v>469</v>
      </c>
      <c r="I177" s="16" t="s">
        <v>606</v>
      </c>
      <c r="J177" s="7"/>
      <c r="K177" s="14" t="s">
        <v>17</v>
      </c>
      <c r="L177" s="7" t="s">
        <v>1705</v>
      </c>
      <c r="M177" s="7" t="s">
        <v>1706</v>
      </c>
      <c r="N177" s="7" t="s">
        <v>53</v>
      </c>
      <c r="O177" s="14" t="s">
        <v>63</v>
      </c>
      <c r="P177" s="14" t="s">
        <v>54</v>
      </c>
      <c r="Q177" s="7" t="s">
        <v>134</v>
      </c>
      <c r="R177" s="7" t="s">
        <v>135</v>
      </c>
    </row>
    <row r="178" spans="1:18" s="1" customFormat="1" ht="12.75" hidden="1">
      <c r="A178" s="7" t="s">
        <v>3520</v>
      </c>
      <c r="B178" s="7" t="s">
        <v>1470</v>
      </c>
      <c r="C178" s="14" t="s">
        <v>1471</v>
      </c>
      <c r="D178" s="14" t="s">
        <v>4557</v>
      </c>
      <c r="E178" s="14" t="s">
        <v>51</v>
      </c>
      <c r="F178" s="14" t="s">
        <v>15</v>
      </c>
      <c r="G178" s="7" t="s">
        <v>1257</v>
      </c>
      <c r="H178" s="7" t="s">
        <v>1796</v>
      </c>
      <c r="I178" s="16" t="s">
        <v>16</v>
      </c>
      <c r="J178" s="7"/>
      <c r="K178" s="14" t="s">
        <v>17</v>
      </c>
      <c r="L178" s="7" t="s">
        <v>1705</v>
      </c>
      <c r="M178" s="7" t="s">
        <v>1706</v>
      </c>
      <c r="N178" s="7" t="s">
        <v>53</v>
      </c>
      <c r="O178" s="14" t="s">
        <v>63</v>
      </c>
      <c r="P178" s="14" t="s">
        <v>54</v>
      </c>
      <c r="Q178" s="7" t="s">
        <v>214</v>
      </c>
      <c r="R178" s="7" t="s">
        <v>215</v>
      </c>
    </row>
    <row r="179" spans="1:18" s="1" customFormat="1" ht="12.75" hidden="1">
      <c r="A179" s="7" t="s">
        <v>3520</v>
      </c>
      <c r="B179" s="7" t="s">
        <v>1470</v>
      </c>
      <c r="C179" s="14" t="s">
        <v>1471</v>
      </c>
      <c r="D179" s="14" t="s">
        <v>13</v>
      </c>
      <c r="E179" s="14" t="s">
        <v>51</v>
      </c>
      <c r="F179" s="14" t="s">
        <v>15</v>
      </c>
      <c r="G179" s="7" t="s">
        <v>127</v>
      </c>
      <c r="H179" s="7" t="s">
        <v>52</v>
      </c>
      <c r="I179" s="15" t="s">
        <v>201</v>
      </c>
      <c r="J179" s="7" t="s">
        <v>1701</v>
      </c>
      <c r="K179" s="14" t="s">
        <v>19</v>
      </c>
      <c r="L179" s="7" t="s">
        <v>1702</v>
      </c>
      <c r="M179" s="7" t="s">
        <v>1703</v>
      </c>
      <c r="N179" s="14" t="s">
        <v>53</v>
      </c>
      <c r="O179" s="14" t="s">
        <v>63</v>
      </c>
      <c r="P179" s="14" t="s">
        <v>54</v>
      </c>
      <c r="Q179" s="7" t="s">
        <v>104</v>
      </c>
      <c r="R179" s="7" t="s">
        <v>105</v>
      </c>
    </row>
    <row r="180" spans="1:18" s="1" customFormat="1" ht="12.75" hidden="1">
      <c r="A180" s="7" t="s">
        <v>3520</v>
      </c>
      <c r="B180" s="7" t="s">
        <v>1470</v>
      </c>
      <c r="C180" s="14" t="s">
        <v>1471</v>
      </c>
      <c r="D180" s="14" t="s">
        <v>174</v>
      </c>
      <c r="E180" s="14" t="s">
        <v>51</v>
      </c>
      <c r="F180" s="14" t="s">
        <v>15</v>
      </c>
      <c r="G180" s="7" t="s">
        <v>1045</v>
      </c>
      <c r="H180" s="7" t="s">
        <v>185</v>
      </c>
      <c r="I180" s="15" t="s">
        <v>650</v>
      </c>
      <c r="J180" s="7" t="s">
        <v>2002</v>
      </c>
      <c r="K180" s="14" t="s">
        <v>19</v>
      </c>
      <c r="L180" s="7" t="s">
        <v>1702</v>
      </c>
      <c r="M180" s="7" t="s">
        <v>1703</v>
      </c>
      <c r="N180" s="14" t="s">
        <v>53</v>
      </c>
      <c r="O180" s="14" t="s">
        <v>63</v>
      </c>
      <c r="P180" s="14" t="s">
        <v>54</v>
      </c>
      <c r="Q180" s="7" t="s">
        <v>78</v>
      </c>
      <c r="R180" s="7" t="s">
        <v>79</v>
      </c>
    </row>
    <row r="181" spans="1:18" s="1" customFormat="1" ht="12.75" hidden="1">
      <c r="A181" s="7" t="s">
        <v>3520</v>
      </c>
      <c r="B181" s="7" t="s">
        <v>1470</v>
      </c>
      <c r="C181" s="14" t="s">
        <v>1471</v>
      </c>
      <c r="D181" s="14" t="s">
        <v>174</v>
      </c>
      <c r="E181" s="14" t="s">
        <v>51</v>
      </c>
      <c r="F181" s="14" t="s">
        <v>15</v>
      </c>
      <c r="G181" s="7" t="s">
        <v>2029</v>
      </c>
      <c r="H181" s="7" t="s">
        <v>87</v>
      </c>
      <c r="I181" s="15" t="s">
        <v>672</v>
      </c>
      <c r="J181" s="7" t="s">
        <v>2030</v>
      </c>
      <c r="K181" s="14" t="s">
        <v>19</v>
      </c>
      <c r="L181" s="7" t="s">
        <v>1702</v>
      </c>
      <c r="M181" s="7" t="s">
        <v>1703</v>
      </c>
      <c r="N181" s="14" t="s">
        <v>53</v>
      </c>
      <c r="O181" s="14" t="s">
        <v>63</v>
      </c>
      <c r="P181" s="14" t="s">
        <v>54</v>
      </c>
      <c r="Q181" s="7" t="s">
        <v>67</v>
      </c>
      <c r="R181" s="7" t="s">
        <v>68</v>
      </c>
    </row>
    <row r="182" spans="1:18" s="1" customFormat="1" ht="12.75" hidden="1">
      <c r="A182" s="7" t="s">
        <v>3520</v>
      </c>
      <c r="B182" s="7" t="s">
        <v>1470</v>
      </c>
      <c r="C182" s="14" t="s">
        <v>1471</v>
      </c>
      <c r="D182" s="14" t="s">
        <v>174</v>
      </c>
      <c r="E182" s="14" t="s">
        <v>51</v>
      </c>
      <c r="F182" s="14" t="s">
        <v>15</v>
      </c>
      <c r="G182" s="7" t="s">
        <v>1084</v>
      </c>
      <c r="H182" s="7" t="s">
        <v>247</v>
      </c>
      <c r="I182" s="15" t="s">
        <v>746</v>
      </c>
      <c r="J182" s="7" t="s">
        <v>2075</v>
      </c>
      <c r="K182" s="14" t="s">
        <v>19</v>
      </c>
      <c r="L182" s="7" t="s">
        <v>1702</v>
      </c>
      <c r="M182" s="7" t="s">
        <v>1703</v>
      </c>
      <c r="N182" s="14" t="s">
        <v>53</v>
      </c>
      <c r="O182" s="14" t="s">
        <v>63</v>
      </c>
      <c r="P182" s="14" t="s">
        <v>54</v>
      </c>
      <c r="Q182" s="7" t="s">
        <v>67</v>
      </c>
      <c r="R182" s="7" t="s">
        <v>68</v>
      </c>
    </row>
    <row r="183" spans="1:18" s="1" customFormat="1" ht="12.75" hidden="1">
      <c r="A183" s="7" t="s">
        <v>3520</v>
      </c>
      <c r="B183" s="7" t="s">
        <v>1470</v>
      </c>
      <c r="C183" s="14" t="s">
        <v>1471</v>
      </c>
      <c r="D183" s="14" t="s">
        <v>174</v>
      </c>
      <c r="E183" s="14" t="s">
        <v>51</v>
      </c>
      <c r="F183" s="14" t="s">
        <v>15</v>
      </c>
      <c r="G183" s="7" t="s">
        <v>2080</v>
      </c>
      <c r="H183" s="7" t="s">
        <v>21</v>
      </c>
      <c r="I183" s="15" t="s">
        <v>702</v>
      </c>
      <c r="J183" s="7" t="s">
        <v>2081</v>
      </c>
      <c r="K183" s="14" t="s">
        <v>19</v>
      </c>
      <c r="L183" s="7" t="s">
        <v>1702</v>
      </c>
      <c r="M183" s="7" t="s">
        <v>1703</v>
      </c>
      <c r="N183" s="14" t="s">
        <v>53</v>
      </c>
      <c r="O183" s="14" t="s">
        <v>63</v>
      </c>
      <c r="P183" s="14" t="s">
        <v>54</v>
      </c>
      <c r="Q183" s="7" t="s">
        <v>78</v>
      </c>
      <c r="R183" s="7" t="s">
        <v>79</v>
      </c>
    </row>
    <row r="184" spans="1:18" s="1" customFormat="1" ht="12.75">
      <c r="A184" s="7" t="s">
        <v>3520</v>
      </c>
      <c r="B184" s="7" t="s">
        <v>1470</v>
      </c>
      <c r="C184" s="14" t="s">
        <v>1471</v>
      </c>
      <c r="D184" s="14" t="s">
        <v>4557</v>
      </c>
      <c r="E184" s="14" t="s">
        <v>3614</v>
      </c>
      <c r="F184" s="14" t="s">
        <v>15</v>
      </c>
      <c r="G184" s="7"/>
      <c r="H184" s="7"/>
      <c r="I184" s="16" t="s">
        <v>3622</v>
      </c>
      <c r="J184" s="7"/>
      <c r="K184" s="14" t="s">
        <v>17</v>
      </c>
      <c r="L184" s="7"/>
      <c r="M184" s="7"/>
      <c r="N184" s="14" t="s">
        <v>3615</v>
      </c>
      <c r="O184" s="14"/>
      <c r="P184" s="14"/>
      <c r="Q184" s="7"/>
      <c r="R184" s="7"/>
    </row>
    <row r="185" spans="1:18" s="1" customFormat="1" ht="12.75" hidden="1">
      <c r="A185" s="7" t="s">
        <v>3520</v>
      </c>
      <c r="B185" s="7" t="s">
        <v>1470</v>
      </c>
      <c r="C185" s="14" t="s">
        <v>1471</v>
      </c>
      <c r="D185" s="14" t="s">
        <v>174</v>
      </c>
      <c r="E185" s="14" t="s">
        <v>14</v>
      </c>
      <c r="F185" s="14" t="s">
        <v>15</v>
      </c>
      <c r="G185" s="7" t="s">
        <v>1799</v>
      </c>
      <c r="H185" s="7" t="s">
        <v>21</v>
      </c>
      <c r="I185" s="15" t="s">
        <v>717</v>
      </c>
      <c r="J185" s="7" t="s">
        <v>1883</v>
      </c>
      <c r="K185" s="14" t="s">
        <v>19</v>
      </c>
      <c r="L185" s="7" t="s">
        <v>1631</v>
      </c>
      <c r="M185" s="7" t="s">
        <v>1632</v>
      </c>
      <c r="N185" s="14" t="s">
        <v>20</v>
      </c>
      <c r="O185" s="14"/>
      <c r="P185" s="14"/>
      <c r="Q185" s="7"/>
      <c r="R185" s="7"/>
    </row>
    <row r="186" spans="1:18" s="1" customFormat="1" ht="12.75" hidden="1">
      <c r="A186" s="7" t="s">
        <v>3520</v>
      </c>
      <c r="B186" s="7" t="s">
        <v>1470</v>
      </c>
      <c r="C186" s="14" t="s">
        <v>1471</v>
      </c>
      <c r="D186" s="14" t="s">
        <v>13</v>
      </c>
      <c r="E186" s="14" t="s">
        <v>51</v>
      </c>
      <c r="F186" s="14" t="s">
        <v>15</v>
      </c>
      <c r="G186" s="7" t="s">
        <v>1629</v>
      </c>
      <c r="H186" s="7" t="s">
        <v>399</v>
      </c>
      <c r="I186" s="15" t="s">
        <v>962</v>
      </c>
      <c r="J186" s="7" t="s">
        <v>1630</v>
      </c>
      <c r="K186" s="14" t="s">
        <v>19</v>
      </c>
      <c r="L186" s="7" t="s">
        <v>1631</v>
      </c>
      <c r="M186" s="7" t="s">
        <v>1632</v>
      </c>
      <c r="N186" s="14" t="s">
        <v>53</v>
      </c>
      <c r="O186" s="14" t="s">
        <v>63</v>
      </c>
      <c r="P186" s="14" t="s">
        <v>54</v>
      </c>
      <c r="Q186" s="7" t="s">
        <v>214</v>
      </c>
      <c r="R186" s="7" t="s">
        <v>215</v>
      </c>
    </row>
    <row r="187" spans="1:18" s="1" customFormat="1" ht="12.75" hidden="1">
      <c r="A187" s="7" t="s">
        <v>3520</v>
      </c>
      <c r="B187" s="7" t="s">
        <v>1470</v>
      </c>
      <c r="C187" s="14" t="s">
        <v>1471</v>
      </c>
      <c r="D187" s="14" t="s">
        <v>174</v>
      </c>
      <c r="E187" s="14" t="s">
        <v>51</v>
      </c>
      <c r="F187" s="14" t="s">
        <v>15</v>
      </c>
      <c r="G187" s="7" t="s">
        <v>1994</v>
      </c>
      <c r="H187" s="7" t="s">
        <v>524</v>
      </c>
      <c r="I187" s="15" t="s">
        <v>26</v>
      </c>
      <c r="J187" s="7" t="s">
        <v>1995</v>
      </c>
      <c r="K187" s="14" t="s">
        <v>19</v>
      </c>
      <c r="L187" s="7" t="s">
        <v>1631</v>
      </c>
      <c r="M187" s="7" t="s">
        <v>1632</v>
      </c>
      <c r="N187" s="14" t="s">
        <v>53</v>
      </c>
      <c r="O187" s="14" t="s">
        <v>63</v>
      </c>
      <c r="P187" s="14" t="s">
        <v>54</v>
      </c>
      <c r="Q187" s="7" t="s">
        <v>83</v>
      </c>
      <c r="R187" s="7" t="s">
        <v>84</v>
      </c>
    </row>
    <row r="188" spans="1:18" s="1" customFormat="1" ht="12.75" hidden="1">
      <c r="A188" s="7" t="s">
        <v>3520</v>
      </c>
      <c r="B188" s="7" t="s">
        <v>1470</v>
      </c>
      <c r="C188" s="14" t="s">
        <v>1471</v>
      </c>
      <c r="D188" s="14" t="s">
        <v>13</v>
      </c>
      <c r="E188" s="14" t="s">
        <v>51</v>
      </c>
      <c r="F188" s="14" t="s">
        <v>15</v>
      </c>
      <c r="G188" s="7" t="s">
        <v>1125</v>
      </c>
      <c r="H188" s="7" t="s">
        <v>42</v>
      </c>
      <c r="I188" s="15" t="s">
        <v>598</v>
      </c>
      <c r="J188" s="7" t="s">
        <v>1718</v>
      </c>
      <c r="K188" s="14" t="s">
        <v>19</v>
      </c>
      <c r="L188" s="7" t="s">
        <v>1631</v>
      </c>
      <c r="M188" s="7" t="s">
        <v>1632</v>
      </c>
      <c r="N188" s="14" t="s">
        <v>53</v>
      </c>
      <c r="O188" s="14" t="s">
        <v>63</v>
      </c>
      <c r="P188" s="14" t="s">
        <v>54</v>
      </c>
      <c r="Q188" s="7" t="s">
        <v>72</v>
      </c>
      <c r="R188" s="7" t="s">
        <v>73</v>
      </c>
    </row>
    <row r="189" spans="1:18" s="1" customFormat="1" ht="12.75" hidden="1">
      <c r="A189" s="7" t="s">
        <v>3520</v>
      </c>
      <c r="B189" s="7" t="s">
        <v>1470</v>
      </c>
      <c r="C189" s="14" t="s">
        <v>1471</v>
      </c>
      <c r="D189" s="14" t="s">
        <v>174</v>
      </c>
      <c r="E189" s="14" t="s">
        <v>51</v>
      </c>
      <c r="F189" s="14" t="s">
        <v>15</v>
      </c>
      <c r="G189" s="7" t="s">
        <v>1332</v>
      </c>
      <c r="H189" s="7" t="s">
        <v>182</v>
      </c>
      <c r="I189" s="15" t="s">
        <v>737</v>
      </c>
      <c r="J189" s="7" t="s">
        <v>2025</v>
      </c>
      <c r="K189" s="14" t="s">
        <v>19</v>
      </c>
      <c r="L189" s="7" t="s">
        <v>1631</v>
      </c>
      <c r="M189" s="7" t="s">
        <v>1632</v>
      </c>
      <c r="N189" s="14" t="s">
        <v>53</v>
      </c>
      <c r="O189" s="14" t="s">
        <v>63</v>
      </c>
      <c r="P189" s="14" t="s">
        <v>54</v>
      </c>
      <c r="Q189" s="7" t="s">
        <v>223</v>
      </c>
      <c r="R189" s="7" t="s">
        <v>224</v>
      </c>
    </row>
    <row r="190" spans="1:18" s="1" customFormat="1" ht="12.75" hidden="1">
      <c r="A190" s="7" t="s">
        <v>3520</v>
      </c>
      <c r="B190" s="7" t="s">
        <v>1470</v>
      </c>
      <c r="C190" s="14" t="s">
        <v>1471</v>
      </c>
      <c r="D190" s="14" t="s">
        <v>4557</v>
      </c>
      <c r="E190" s="14" t="s">
        <v>51</v>
      </c>
      <c r="F190" s="14" t="s">
        <v>15</v>
      </c>
      <c r="G190" s="7" t="s">
        <v>3811</v>
      </c>
      <c r="H190" s="7" t="s">
        <v>3812</v>
      </c>
      <c r="I190" s="16" t="s">
        <v>3813</v>
      </c>
      <c r="J190" s="7"/>
      <c r="K190" s="14" t="s">
        <v>17</v>
      </c>
      <c r="L190" s="7" t="s">
        <v>1631</v>
      </c>
      <c r="M190" s="7" t="s">
        <v>3618</v>
      </c>
      <c r="N190" s="7"/>
      <c r="O190" s="14" t="s">
        <v>63</v>
      </c>
      <c r="P190" s="14" t="s">
        <v>54</v>
      </c>
      <c r="Q190" s="7" t="s">
        <v>619</v>
      </c>
      <c r="R190" s="7" t="s">
        <v>620</v>
      </c>
    </row>
    <row r="191" spans="1:18" s="1" customFormat="1" ht="12.75">
      <c r="A191" s="7" t="s">
        <v>3520</v>
      </c>
      <c r="B191" s="7" t="s">
        <v>1470</v>
      </c>
      <c r="C191" s="14" t="s">
        <v>1471</v>
      </c>
      <c r="D191" s="14" t="s">
        <v>4557</v>
      </c>
      <c r="E191" s="14" t="s">
        <v>3614</v>
      </c>
      <c r="F191" s="14" t="s">
        <v>15</v>
      </c>
      <c r="G191" s="7"/>
      <c r="H191" s="7"/>
      <c r="I191" s="16" t="s">
        <v>3617</v>
      </c>
      <c r="J191" s="7"/>
      <c r="K191" s="14" t="s">
        <v>17</v>
      </c>
      <c r="L191" s="7"/>
      <c r="M191" s="7"/>
      <c r="N191" s="14" t="s">
        <v>3615</v>
      </c>
      <c r="O191" s="14"/>
      <c r="P191" s="14"/>
      <c r="Q191" s="7"/>
      <c r="R191" s="7"/>
    </row>
    <row r="192" spans="1:18" s="1" customFormat="1" ht="12.75" hidden="1">
      <c r="A192" s="7" t="s">
        <v>3520</v>
      </c>
      <c r="B192" s="7" t="s">
        <v>1470</v>
      </c>
      <c r="C192" s="14" t="s">
        <v>1471</v>
      </c>
      <c r="D192" s="14" t="s">
        <v>174</v>
      </c>
      <c r="E192" s="14" t="s">
        <v>51</v>
      </c>
      <c r="F192" s="14" t="s">
        <v>15</v>
      </c>
      <c r="G192" s="7" t="s">
        <v>1931</v>
      </c>
      <c r="H192" s="7" t="s">
        <v>1290</v>
      </c>
      <c r="I192" s="15" t="s">
        <v>43</v>
      </c>
      <c r="J192" s="7" t="s">
        <v>1932</v>
      </c>
      <c r="K192" s="14" t="s">
        <v>19</v>
      </c>
      <c r="L192" s="7" t="s">
        <v>1933</v>
      </c>
      <c r="M192" s="7" t="s">
        <v>1934</v>
      </c>
      <c r="N192" s="14" t="s">
        <v>53</v>
      </c>
      <c r="O192" s="14" t="s">
        <v>63</v>
      </c>
      <c r="P192" s="14" t="s">
        <v>54</v>
      </c>
      <c r="Q192" s="7" t="s">
        <v>113</v>
      </c>
      <c r="R192" s="7" t="s">
        <v>114</v>
      </c>
    </row>
    <row r="193" spans="1:18" s="1" customFormat="1" ht="12.75" hidden="1">
      <c r="A193" s="7" t="s">
        <v>3520</v>
      </c>
      <c r="B193" s="7" t="s">
        <v>1470</v>
      </c>
      <c r="C193" s="14" t="s">
        <v>1471</v>
      </c>
      <c r="D193" s="14" t="s">
        <v>174</v>
      </c>
      <c r="E193" s="14" t="s">
        <v>51</v>
      </c>
      <c r="F193" s="14" t="s">
        <v>15</v>
      </c>
      <c r="G193" s="7" t="s">
        <v>1454</v>
      </c>
      <c r="H193" s="7" t="s">
        <v>45</v>
      </c>
      <c r="I193" s="15" t="s">
        <v>412</v>
      </c>
      <c r="J193" s="7" t="s">
        <v>2032</v>
      </c>
      <c r="K193" s="14" t="s">
        <v>19</v>
      </c>
      <c r="L193" s="7" t="s">
        <v>1933</v>
      </c>
      <c r="M193" s="7" t="s">
        <v>1934</v>
      </c>
      <c r="N193" s="14" t="s">
        <v>53</v>
      </c>
      <c r="O193" s="14" t="s">
        <v>63</v>
      </c>
      <c r="P193" s="14" t="s">
        <v>54</v>
      </c>
      <c r="Q193" s="7" t="s">
        <v>113</v>
      </c>
      <c r="R193" s="7" t="s">
        <v>114</v>
      </c>
    </row>
    <row r="194" spans="1:18" s="1" customFormat="1" ht="12.75" hidden="1">
      <c r="A194" s="7" t="s">
        <v>3520</v>
      </c>
      <c r="B194" s="7" t="s">
        <v>1470</v>
      </c>
      <c r="C194" s="14" t="s">
        <v>1471</v>
      </c>
      <c r="D194" s="14" t="s">
        <v>4557</v>
      </c>
      <c r="E194" s="14" t="s">
        <v>51</v>
      </c>
      <c r="F194" s="14" t="s">
        <v>15</v>
      </c>
      <c r="G194" s="7" t="s">
        <v>3748</v>
      </c>
      <c r="H194" s="7" t="s">
        <v>3749</v>
      </c>
      <c r="I194" s="16" t="s">
        <v>3750</v>
      </c>
      <c r="J194" s="7"/>
      <c r="K194" s="14" t="s">
        <v>17</v>
      </c>
      <c r="L194" s="7" t="s">
        <v>1933</v>
      </c>
      <c r="M194" s="7" t="s">
        <v>3751</v>
      </c>
      <c r="N194" s="7"/>
      <c r="O194" s="14" t="s">
        <v>63</v>
      </c>
      <c r="P194" s="14" t="s">
        <v>54</v>
      </c>
      <c r="Q194" s="7" t="s">
        <v>145</v>
      </c>
      <c r="R194" s="7" t="s">
        <v>3752</v>
      </c>
    </row>
    <row r="195" spans="1:18" s="1" customFormat="1" ht="12.75" hidden="1">
      <c r="A195" s="7" t="s">
        <v>3520</v>
      </c>
      <c r="B195" s="7" t="s">
        <v>1470</v>
      </c>
      <c r="C195" s="14" t="s">
        <v>1471</v>
      </c>
      <c r="D195" s="14" t="s">
        <v>4557</v>
      </c>
      <c r="E195" s="14" t="s">
        <v>51</v>
      </c>
      <c r="F195" s="14" t="s">
        <v>15</v>
      </c>
      <c r="G195" s="7" t="s">
        <v>3762</v>
      </c>
      <c r="H195" s="7" t="s">
        <v>3763</v>
      </c>
      <c r="I195" s="16" t="s">
        <v>3764</v>
      </c>
      <c r="J195" s="7"/>
      <c r="K195" s="14" t="s">
        <v>17</v>
      </c>
      <c r="L195" s="7" t="s">
        <v>1933</v>
      </c>
      <c r="M195" s="7" t="s">
        <v>3751</v>
      </c>
      <c r="N195" s="7"/>
      <c r="O195" s="14" t="s">
        <v>63</v>
      </c>
      <c r="P195" s="14" t="s">
        <v>54</v>
      </c>
      <c r="Q195" s="7" t="s">
        <v>460</v>
      </c>
      <c r="R195" s="7" t="s">
        <v>3765</v>
      </c>
    </row>
    <row r="196" spans="1:18" s="1" customFormat="1" ht="12.75" hidden="1">
      <c r="A196" s="7" t="s">
        <v>3520</v>
      </c>
      <c r="B196" s="7" t="s">
        <v>1470</v>
      </c>
      <c r="C196" s="14" t="s">
        <v>1471</v>
      </c>
      <c r="D196" s="14" t="s">
        <v>174</v>
      </c>
      <c r="E196" s="14" t="s">
        <v>14</v>
      </c>
      <c r="F196" s="14" t="s">
        <v>15</v>
      </c>
      <c r="G196" s="7" t="s">
        <v>697</v>
      </c>
      <c r="H196" s="7" t="s">
        <v>680</v>
      </c>
      <c r="I196" s="15" t="s">
        <v>709</v>
      </c>
      <c r="J196" s="7" t="s">
        <v>1866</v>
      </c>
      <c r="K196" s="14" t="s">
        <v>19</v>
      </c>
      <c r="L196" s="7" t="s">
        <v>1650</v>
      </c>
      <c r="M196" s="7" t="s">
        <v>1651</v>
      </c>
      <c r="N196" s="14" t="s">
        <v>20</v>
      </c>
      <c r="O196" s="14"/>
      <c r="P196" s="14"/>
      <c r="Q196" s="7"/>
      <c r="R196" s="7"/>
    </row>
    <row r="197" spans="1:18" s="1" customFormat="1" ht="12.75" hidden="1">
      <c r="A197" s="7" t="s">
        <v>3520</v>
      </c>
      <c r="B197" s="7" t="s">
        <v>1470</v>
      </c>
      <c r="C197" s="14" t="s">
        <v>1471</v>
      </c>
      <c r="D197" s="14" t="s">
        <v>174</v>
      </c>
      <c r="E197" s="14" t="s">
        <v>51</v>
      </c>
      <c r="F197" s="14" t="s">
        <v>15</v>
      </c>
      <c r="G197" s="7" t="s">
        <v>1967</v>
      </c>
      <c r="H197" s="7" t="s">
        <v>1968</v>
      </c>
      <c r="I197" s="15" t="s">
        <v>668</v>
      </c>
      <c r="J197" s="7" t="s">
        <v>1969</v>
      </c>
      <c r="K197" s="14" t="s">
        <v>19</v>
      </c>
      <c r="L197" s="7" t="s">
        <v>1650</v>
      </c>
      <c r="M197" s="7" t="s">
        <v>1651</v>
      </c>
      <c r="N197" s="14" t="s">
        <v>53</v>
      </c>
      <c r="O197" s="14" t="s">
        <v>63</v>
      </c>
      <c r="P197" s="14" t="s">
        <v>54</v>
      </c>
      <c r="Q197" s="7" t="s">
        <v>104</v>
      </c>
      <c r="R197" s="7" t="s">
        <v>105</v>
      </c>
    </row>
    <row r="198" spans="1:18" s="1" customFormat="1" ht="12.75" hidden="1">
      <c r="A198" s="7" t="s">
        <v>3520</v>
      </c>
      <c r="B198" s="7" t="s">
        <v>1470</v>
      </c>
      <c r="C198" s="14" t="s">
        <v>1471</v>
      </c>
      <c r="D198" s="14" t="s">
        <v>13</v>
      </c>
      <c r="E198" s="14" t="s">
        <v>51</v>
      </c>
      <c r="F198" s="14" t="s">
        <v>15</v>
      </c>
      <c r="G198" s="7" t="s">
        <v>384</v>
      </c>
      <c r="H198" s="7" t="s">
        <v>28</v>
      </c>
      <c r="I198" s="15" t="s">
        <v>176</v>
      </c>
      <c r="J198" s="7" t="s">
        <v>1754</v>
      </c>
      <c r="K198" s="14" t="s">
        <v>19</v>
      </c>
      <c r="L198" s="7" t="s">
        <v>1650</v>
      </c>
      <c r="M198" s="7" t="s">
        <v>1651</v>
      </c>
      <c r="N198" s="14" t="s">
        <v>53</v>
      </c>
      <c r="O198" s="14" t="s">
        <v>63</v>
      </c>
      <c r="P198" s="14" t="s">
        <v>54</v>
      </c>
      <c r="Q198" s="7" t="s">
        <v>401</v>
      </c>
      <c r="R198" s="7" t="s">
        <v>402</v>
      </c>
    </row>
    <row r="199" spans="1:18" s="1" customFormat="1" ht="12.75" hidden="1">
      <c r="A199" s="7" t="s">
        <v>3520</v>
      </c>
      <c r="B199" s="7" t="s">
        <v>1470</v>
      </c>
      <c r="C199" s="14" t="s">
        <v>1471</v>
      </c>
      <c r="D199" s="14" t="s">
        <v>4557</v>
      </c>
      <c r="E199" s="14" t="s">
        <v>14</v>
      </c>
      <c r="F199" s="14" t="s">
        <v>15</v>
      </c>
      <c r="G199" s="7" t="s">
        <v>3565</v>
      </c>
      <c r="H199" s="7" t="s">
        <v>3561</v>
      </c>
      <c r="I199" s="16" t="s">
        <v>1410</v>
      </c>
      <c r="J199" s="7"/>
      <c r="K199" s="14" t="s">
        <v>17</v>
      </c>
      <c r="L199" s="7" t="s">
        <v>1650</v>
      </c>
      <c r="M199" s="7" t="s">
        <v>3566</v>
      </c>
      <c r="N199" s="14" t="s">
        <v>20</v>
      </c>
      <c r="O199" s="14"/>
      <c r="P199" s="14"/>
      <c r="Q199" s="7"/>
      <c r="R199" s="7"/>
    </row>
    <row r="200" spans="1:18" s="1" customFormat="1" ht="12.75" hidden="1">
      <c r="A200" s="7" t="s">
        <v>3520</v>
      </c>
      <c r="B200" s="7" t="s">
        <v>1470</v>
      </c>
      <c r="C200" s="14" t="s">
        <v>1471</v>
      </c>
      <c r="D200" s="14" t="s">
        <v>4557</v>
      </c>
      <c r="E200" s="14" t="s">
        <v>51</v>
      </c>
      <c r="F200" s="14" t="s">
        <v>15</v>
      </c>
      <c r="G200" s="7" t="s">
        <v>3663</v>
      </c>
      <c r="H200" s="7" t="s">
        <v>3664</v>
      </c>
      <c r="I200" s="16" t="s">
        <v>1434</v>
      </c>
      <c r="J200" s="7"/>
      <c r="K200" s="14" t="s">
        <v>17</v>
      </c>
      <c r="L200" s="7" t="s">
        <v>1650</v>
      </c>
      <c r="M200" s="7" t="s">
        <v>3566</v>
      </c>
      <c r="N200" s="7"/>
      <c r="O200" s="14" t="s">
        <v>63</v>
      </c>
      <c r="P200" s="14" t="s">
        <v>54</v>
      </c>
      <c r="Q200" s="7" t="s">
        <v>214</v>
      </c>
      <c r="R200" s="7" t="s">
        <v>215</v>
      </c>
    </row>
    <row r="201" spans="1:18" s="1" customFormat="1" ht="12.75" hidden="1">
      <c r="A201" s="7" t="s">
        <v>3520</v>
      </c>
      <c r="B201" s="7" t="s">
        <v>1470</v>
      </c>
      <c r="C201" s="14" t="s">
        <v>1471</v>
      </c>
      <c r="D201" s="14" t="s">
        <v>13</v>
      </c>
      <c r="E201" s="14" t="s">
        <v>14</v>
      </c>
      <c r="F201" s="14" t="s">
        <v>15</v>
      </c>
      <c r="G201" s="7" t="s">
        <v>132</v>
      </c>
      <c r="H201" s="7" t="s">
        <v>1533</v>
      </c>
      <c r="I201" s="15" t="s">
        <v>1098</v>
      </c>
      <c r="J201" s="7" t="s">
        <v>1534</v>
      </c>
      <c r="K201" s="14" t="s">
        <v>19</v>
      </c>
      <c r="L201" s="7" t="s">
        <v>1535</v>
      </c>
      <c r="M201" s="7" t="s">
        <v>1536</v>
      </c>
      <c r="N201" s="14" t="s">
        <v>18</v>
      </c>
      <c r="O201" s="14"/>
      <c r="P201" s="14"/>
      <c r="Q201" s="7"/>
      <c r="R201" s="7"/>
    </row>
    <row r="202" spans="1:18" s="1" customFormat="1" ht="12.75" hidden="1">
      <c r="A202" s="7" t="s">
        <v>3520</v>
      </c>
      <c r="B202" s="7" t="s">
        <v>1470</v>
      </c>
      <c r="C202" s="14" t="s">
        <v>1471</v>
      </c>
      <c r="D202" s="14" t="s">
        <v>174</v>
      </c>
      <c r="E202" s="14" t="s">
        <v>51</v>
      </c>
      <c r="F202" s="14" t="s">
        <v>15</v>
      </c>
      <c r="G202" s="7" t="s">
        <v>1319</v>
      </c>
      <c r="H202" s="7" t="s">
        <v>37</v>
      </c>
      <c r="I202" s="15" t="s">
        <v>1215</v>
      </c>
      <c r="J202" s="7" t="s">
        <v>1964</v>
      </c>
      <c r="K202" s="14" t="s">
        <v>19</v>
      </c>
      <c r="L202" s="7" t="s">
        <v>1535</v>
      </c>
      <c r="M202" s="7" t="s">
        <v>1536</v>
      </c>
      <c r="N202" s="14" t="s">
        <v>53</v>
      </c>
      <c r="O202" s="14" t="s">
        <v>63</v>
      </c>
      <c r="P202" s="14" t="s">
        <v>54</v>
      </c>
      <c r="Q202" s="7" t="s">
        <v>875</v>
      </c>
      <c r="R202" s="7" t="s">
        <v>876</v>
      </c>
    </row>
    <row r="203" spans="1:18" s="1" customFormat="1" ht="12.75" hidden="1">
      <c r="A203" s="7" t="s">
        <v>3520</v>
      </c>
      <c r="B203" s="7" t="s">
        <v>1470</v>
      </c>
      <c r="C203" s="14" t="s">
        <v>1471</v>
      </c>
      <c r="D203" s="14" t="s">
        <v>174</v>
      </c>
      <c r="E203" s="14" t="s">
        <v>51</v>
      </c>
      <c r="F203" s="14" t="s">
        <v>15</v>
      </c>
      <c r="G203" s="7" t="s">
        <v>1953</v>
      </c>
      <c r="H203" s="7" t="s">
        <v>216</v>
      </c>
      <c r="I203" s="15" t="s">
        <v>513</v>
      </c>
      <c r="J203" s="7" t="s">
        <v>1954</v>
      </c>
      <c r="K203" s="14" t="s">
        <v>19</v>
      </c>
      <c r="L203" s="7" t="s">
        <v>1535</v>
      </c>
      <c r="M203" s="7" t="s">
        <v>1536</v>
      </c>
      <c r="N203" s="14" t="s">
        <v>53</v>
      </c>
      <c r="O203" s="14" t="s">
        <v>63</v>
      </c>
      <c r="P203" s="14" t="s">
        <v>122</v>
      </c>
      <c r="Q203" s="7" t="s">
        <v>72</v>
      </c>
      <c r="R203" s="7" t="s">
        <v>73</v>
      </c>
    </row>
    <row r="204" spans="1:18" s="1" customFormat="1" ht="12.75" hidden="1">
      <c r="A204" s="7" t="s">
        <v>3520</v>
      </c>
      <c r="B204" s="7" t="s">
        <v>1470</v>
      </c>
      <c r="C204" s="14" t="s">
        <v>1471</v>
      </c>
      <c r="D204" s="14" t="s">
        <v>13</v>
      </c>
      <c r="E204" s="14" t="s">
        <v>51</v>
      </c>
      <c r="F204" s="14" t="s">
        <v>15</v>
      </c>
      <c r="G204" s="7" t="s">
        <v>1168</v>
      </c>
      <c r="H204" s="7" t="s">
        <v>916</v>
      </c>
      <c r="I204" s="15" t="s">
        <v>995</v>
      </c>
      <c r="J204" s="7" t="s">
        <v>1722</v>
      </c>
      <c r="K204" s="14" t="s">
        <v>19</v>
      </c>
      <c r="L204" s="7" t="s">
        <v>1535</v>
      </c>
      <c r="M204" s="7" t="s">
        <v>1536</v>
      </c>
      <c r="N204" s="14" t="s">
        <v>53</v>
      </c>
      <c r="O204" s="14" t="s">
        <v>63</v>
      </c>
      <c r="P204" s="14" t="s">
        <v>54</v>
      </c>
      <c r="Q204" s="7" t="s">
        <v>72</v>
      </c>
      <c r="R204" s="7" t="s">
        <v>73</v>
      </c>
    </row>
    <row r="205" spans="1:18" s="1" customFormat="1" ht="12.75" hidden="1">
      <c r="A205" s="7" t="s">
        <v>3520</v>
      </c>
      <c r="B205" s="7" t="s">
        <v>1470</v>
      </c>
      <c r="C205" s="14" t="s">
        <v>1471</v>
      </c>
      <c r="D205" s="14" t="s">
        <v>4557</v>
      </c>
      <c r="E205" s="14" t="s">
        <v>51</v>
      </c>
      <c r="F205" s="14" t="s">
        <v>15</v>
      </c>
      <c r="G205" s="7" t="s">
        <v>3672</v>
      </c>
      <c r="H205" s="7" t="s">
        <v>3605</v>
      </c>
      <c r="I205" s="16" t="s">
        <v>3673</v>
      </c>
      <c r="J205" s="7"/>
      <c r="K205" s="14" t="s">
        <v>17</v>
      </c>
      <c r="L205" s="7" t="s">
        <v>1535</v>
      </c>
      <c r="M205" s="7" t="s">
        <v>3674</v>
      </c>
      <c r="N205" s="7"/>
      <c r="O205" s="14" t="s">
        <v>63</v>
      </c>
      <c r="P205" s="14" t="s">
        <v>54</v>
      </c>
      <c r="Q205" s="7" t="s">
        <v>104</v>
      </c>
      <c r="R205" s="7" t="s">
        <v>105</v>
      </c>
    </row>
    <row r="206" spans="1:18" s="1" customFormat="1" ht="12.75" hidden="1">
      <c r="A206" s="7" t="s">
        <v>3520</v>
      </c>
      <c r="B206" s="7" t="s">
        <v>1470</v>
      </c>
      <c r="C206" s="14" t="s">
        <v>1471</v>
      </c>
      <c r="D206" s="14" t="s">
        <v>4557</v>
      </c>
      <c r="E206" s="14" t="s">
        <v>51</v>
      </c>
      <c r="F206" s="14" t="s">
        <v>15</v>
      </c>
      <c r="G206" s="7" t="s">
        <v>1288</v>
      </c>
      <c r="H206" s="7" t="s">
        <v>903</v>
      </c>
      <c r="I206" s="16" t="s">
        <v>369</v>
      </c>
      <c r="J206" s="7"/>
      <c r="K206" s="14" t="s">
        <v>17</v>
      </c>
      <c r="L206" s="7" t="s">
        <v>1535</v>
      </c>
      <c r="M206" s="7" t="s">
        <v>1536</v>
      </c>
      <c r="N206" s="7" t="s">
        <v>53</v>
      </c>
      <c r="O206" s="14" t="s">
        <v>63</v>
      </c>
      <c r="P206" s="14" t="s">
        <v>54</v>
      </c>
      <c r="Q206" s="7" t="s">
        <v>78</v>
      </c>
      <c r="R206" s="7" t="s">
        <v>79</v>
      </c>
    </row>
    <row r="207" spans="1:18" s="1" customFormat="1" ht="12.75" hidden="1">
      <c r="A207" s="7" t="s">
        <v>3520</v>
      </c>
      <c r="B207" s="7" t="s">
        <v>1470</v>
      </c>
      <c r="C207" s="14" t="s">
        <v>1471</v>
      </c>
      <c r="D207" s="14" t="s">
        <v>13</v>
      </c>
      <c r="E207" s="14" t="s">
        <v>14</v>
      </c>
      <c r="F207" s="14" t="s">
        <v>15</v>
      </c>
      <c r="G207" s="7" t="s">
        <v>1517</v>
      </c>
      <c r="H207" s="7" t="s">
        <v>818</v>
      </c>
      <c r="I207" s="15" t="s">
        <v>631</v>
      </c>
      <c r="J207" s="7" t="s">
        <v>1518</v>
      </c>
      <c r="K207" s="14" t="s">
        <v>19</v>
      </c>
      <c r="L207" s="7" t="s">
        <v>1519</v>
      </c>
      <c r="M207" s="7" t="s">
        <v>1520</v>
      </c>
      <c r="N207" s="14" t="s">
        <v>18</v>
      </c>
      <c r="O207" s="14"/>
      <c r="P207" s="14"/>
      <c r="Q207" s="7"/>
      <c r="R207" s="7"/>
    </row>
    <row r="208" spans="1:18" s="1" customFormat="1" ht="12.75" hidden="1">
      <c r="A208" s="7" t="s">
        <v>3520</v>
      </c>
      <c r="B208" s="7" t="s">
        <v>1470</v>
      </c>
      <c r="C208" s="14" t="s">
        <v>1471</v>
      </c>
      <c r="D208" s="14" t="s">
        <v>13</v>
      </c>
      <c r="E208" s="14" t="s">
        <v>14</v>
      </c>
      <c r="F208" s="14" t="s">
        <v>15</v>
      </c>
      <c r="G208" s="7" t="s">
        <v>697</v>
      </c>
      <c r="H208" s="7" t="s">
        <v>1349</v>
      </c>
      <c r="I208" s="15" t="s">
        <v>882</v>
      </c>
      <c r="J208" s="7" t="s">
        <v>1560</v>
      </c>
      <c r="K208" s="14" t="s">
        <v>19</v>
      </c>
      <c r="L208" s="7" t="s">
        <v>1519</v>
      </c>
      <c r="M208" s="7" t="s">
        <v>1520</v>
      </c>
      <c r="N208" s="14" t="s">
        <v>20</v>
      </c>
      <c r="O208" s="14"/>
      <c r="P208" s="14"/>
      <c r="Q208" s="7"/>
      <c r="R208" s="7"/>
    </row>
    <row r="209" spans="1:18" s="1" customFormat="1" ht="12.75" hidden="1">
      <c r="A209" s="7" t="s">
        <v>3520</v>
      </c>
      <c r="B209" s="7" t="s">
        <v>1470</v>
      </c>
      <c r="C209" s="14" t="s">
        <v>1471</v>
      </c>
      <c r="D209" s="14" t="s">
        <v>174</v>
      </c>
      <c r="E209" s="14" t="s">
        <v>51</v>
      </c>
      <c r="F209" s="14" t="s">
        <v>15</v>
      </c>
      <c r="G209" s="7" t="s">
        <v>1942</v>
      </c>
      <c r="H209" s="7" t="s">
        <v>878</v>
      </c>
      <c r="I209" s="15" t="s">
        <v>984</v>
      </c>
      <c r="J209" s="7" t="s">
        <v>1943</v>
      </c>
      <c r="K209" s="14" t="s">
        <v>19</v>
      </c>
      <c r="L209" s="7" t="s">
        <v>1519</v>
      </c>
      <c r="M209" s="7" t="s">
        <v>1520</v>
      </c>
      <c r="N209" s="14" t="s">
        <v>53</v>
      </c>
      <c r="O209" s="14" t="s">
        <v>63</v>
      </c>
      <c r="P209" s="14" t="s">
        <v>54</v>
      </c>
      <c r="Q209" s="7" t="s">
        <v>104</v>
      </c>
      <c r="R209" s="7" t="s">
        <v>105</v>
      </c>
    </row>
    <row r="210" spans="1:18" s="1" customFormat="1" ht="12.75" hidden="1">
      <c r="A210" s="7" t="s">
        <v>3520</v>
      </c>
      <c r="B210" s="7" t="s">
        <v>1470</v>
      </c>
      <c r="C210" s="14" t="s">
        <v>1471</v>
      </c>
      <c r="D210" s="14" t="s">
        <v>174</v>
      </c>
      <c r="E210" s="14" t="s">
        <v>51</v>
      </c>
      <c r="F210" s="14" t="s">
        <v>15</v>
      </c>
      <c r="G210" s="7" t="s">
        <v>1442</v>
      </c>
      <c r="H210" s="7" t="s">
        <v>529</v>
      </c>
      <c r="I210" s="15" t="s">
        <v>510</v>
      </c>
      <c r="J210" s="7" t="s">
        <v>1947</v>
      </c>
      <c r="K210" s="14" t="s">
        <v>19</v>
      </c>
      <c r="L210" s="7" t="s">
        <v>1519</v>
      </c>
      <c r="M210" s="7" t="s">
        <v>1520</v>
      </c>
      <c r="N210" s="14" t="s">
        <v>53</v>
      </c>
      <c r="O210" s="14" t="s">
        <v>63</v>
      </c>
      <c r="P210" s="14" t="s">
        <v>54</v>
      </c>
      <c r="Q210" s="7" t="s">
        <v>460</v>
      </c>
      <c r="R210" s="7" t="s">
        <v>461</v>
      </c>
    </row>
    <row r="211" spans="1:18" s="1" customFormat="1" ht="12.75" hidden="1">
      <c r="A211" s="7" t="s">
        <v>3520</v>
      </c>
      <c r="B211" s="7" t="s">
        <v>1470</v>
      </c>
      <c r="C211" s="14" t="s">
        <v>1471</v>
      </c>
      <c r="D211" s="14" t="s">
        <v>13</v>
      </c>
      <c r="E211" s="14" t="s">
        <v>51</v>
      </c>
      <c r="F211" s="14" t="s">
        <v>15</v>
      </c>
      <c r="G211" s="7" t="s">
        <v>1689</v>
      </c>
      <c r="H211" s="7" t="s">
        <v>120</v>
      </c>
      <c r="I211" s="15" t="s">
        <v>382</v>
      </c>
      <c r="J211" s="7" t="s">
        <v>1690</v>
      </c>
      <c r="K211" s="14" t="s">
        <v>19</v>
      </c>
      <c r="L211" s="7" t="s">
        <v>1519</v>
      </c>
      <c r="M211" s="7" t="s">
        <v>1520</v>
      </c>
      <c r="N211" s="14" t="s">
        <v>53</v>
      </c>
      <c r="O211" s="14" t="s">
        <v>63</v>
      </c>
      <c r="P211" s="14" t="s">
        <v>54</v>
      </c>
      <c r="Q211" s="7" t="s">
        <v>134</v>
      </c>
      <c r="R211" s="7" t="s">
        <v>135</v>
      </c>
    </row>
    <row r="212" spans="1:18" s="1" customFormat="1" ht="12.75" hidden="1">
      <c r="A212" s="7" t="s">
        <v>3520</v>
      </c>
      <c r="B212" s="7" t="s">
        <v>1470</v>
      </c>
      <c r="C212" s="14" t="s">
        <v>1471</v>
      </c>
      <c r="D212" s="14" t="s">
        <v>174</v>
      </c>
      <c r="E212" s="14" t="s">
        <v>51</v>
      </c>
      <c r="F212" s="14" t="s">
        <v>15</v>
      </c>
      <c r="G212" s="7" t="s">
        <v>1037</v>
      </c>
      <c r="H212" s="7" t="s">
        <v>52</v>
      </c>
      <c r="I212" s="15" t="s">
        <v>1014</v>
      </c>
      <c r="J212" s="7" t="s">
        <v>1976</v>
      </c>
      <c r="K212" s="14" t="s">
        <v>19</v>
      </c>
      <c r="L212" s="7" t="s">
        <v>1519</v>
      </c>
      <c r="M212" s="7" t="s">
        <v>1520</v>
      </c>
      <c r="N212" s="14" t="s">
        <v>53</v>
      </c>
      <c r="O212" s="14" t="s">
        <v>63</v>
      </c>
      <c r="P212" s="14" t="s">
        <v>54</v>
      </c>
      <c r="Q212" s="7" t="s">
        <v>104</v>
      </c>
      <c r="R212" s="7" t="s">
        <v>105</v>
      </c>
    </row>
    <row r="213" spans="1:18" s="1" customFormat="1" ht="12.75" hidden="1">
      <c r="A213" s="7" t="s">
        <v>3520</v>
      </c>
      <c r="B213" s="7" t="s">
        <v>1470</v>
      </c>
      <c r="C213" s="14" t="s">
        <v>1471</v>
      </c>
      <c r="D213" s="14" t="s">
        <v>174</v>
      </c>
      <c r="E213" s="14" t="s">
        <v>51</v>
      </c>
      <c r="F213" s="14" t="s">
        <v>15</v>
      </c>
      <c r="G213" s="7" t="s">
        <v>985</v>
      </c>
      <c r="H213" s="7" t="s">
        <v>423</v>
      </c>
      <c r="I213" s="15" t="s">
        <v>738</v>
      </c>
      <c r="J213" s="7" t="s">
        <v>2028</v>
      </c>
      <c r="K213" s="14" t="s">
        <v>19</v>
      </c>
      <c r="L213" s="7" t="s">
        <v>1519</v>
      </c>
      <c r="M213" s="7" t="s">
        <v>1520</v>
      </c>
      <c r="N213" s="14" t="s">
        <v>53</v>
      </c>
      <c r="O213" s="14" t="s">
        <v>63</v>
      </c>
      <c r="P213" s="14" t="s">
        <v>54</v>
      </c>
      <c r="Q213" s="7" t="s">
        <v>72</v>
      </c>
      <c r="R213" s="7" t="s">
        <v>73</v>
      </c>
    </row>
    <row r="214" spans="1:18" s="1" customFormat="1" ht="12.75" hidden="1">
      <c r="A214" s="7" t="s">
        <v>3520</v>
      </c>
      <c r="B214" s="7" t="s">
        <v>1470</v>
      </c>
      <c r="C214" s="14" t="s">
        <v>1471</v>
      </c>
      <c r="D214" s="14" t="s">
        <v>13</v>
      </c>
      <c r="E214" s="14" t="s">
        <v>51</v>
      </c>
      <c r="F214" s="14" t="s">
        <v>15</v>
      </c>
      <c r="G214" s="7" t="s">
        <v>1114</v>
      </c>
      <c r="H214" s="7" t="s">
        <v>1447</v>
      </c>
      <c r="I214" s="15" t="s">
        <v>328</v>
      </c>
      <c r="J214" s="7" t="s">
        <v>1746</v>
      </c>
      <c r="K214" s="14" t="s">
        <v>19</v>
      </c>
      <c r="L214" s="7" t="s">
        <v>1519</v>
      </c>
      <c r="M214" s="7" t="s">
        <v>1520</v>
      </c>
      <c r="N214" s="14" t="s">
        <v>53</v>
      </c>
      <c r="O214" s="14" t="s">
        <v>63</v>
      </c>
      <c r="P214" s="14" t="s">
        <v>54</v>
      </c>
      <c r="Q214" s="7" t="s">
        <v>113</v>
      </c>
      <c r="R214" s="7" t="s">
        <v>114</v>
      </c>
    </row>
    <row r="215" spans="1:18" s="1" customFormat="1" ht="12.75" hidden="1">
      <c r="A215" s="7" t="s">
        <v>3520</v>
      </c>
      <c r="B215" s="7" t="s">
        <v>1470</v>
      </c>
      <c r="C215" s="14" t="s">
        <v>1471</v>
      </c>
      <c r="D215" s="14" t="s">
        <v>13</v>
      </c>
      <c r="E215" s="14" t="s">
        <v>51</v>
      </c>
      <c r="F215" s="14" t="s">
        <v>15</v>
      </c>
      <c r="G215" s="7" t="s">
        <v>1751</v>
      </c>
      <c r="H215" s="7" t="s">
        <v>1752</v>
      </c>
      <c r="I215" s="15" t="s">
        <v>645</v>
      </c>
      <c r="J215" s="7" t="s">
        <v>1753</v>
      </c>
      <c r="K215" s="14" t="s">
        <v>19</v>
      </c>
      <c r="L215" s="7" t="s">
        <v>1519</v>
      </c>
      <c r="M215" s="7" t="s">
        <v>1520</v>
      </c>
      <c r="N215" s="14" t="s">
        <v>53</v>
      </c>
      <c r="O215" s="14" t="s">
        <v>63</v>
      </c>
      <c r="P215" s="14" t="s">
        <v>54</v>
      </c>
      <c r="Q215" s="7" t="s">
        <v>143</v>
      </c>
      <c r="R215" s="7" t="s">
        <v>144</v>
      </c>
    </row>
    <row r="216" spans="1:18" s="1" customFormat="1" ht="12.75" hidden="1">
      <c r="A216" s="7" t="s">
        <v>3520</v>
      </c>
      <c r="B216" s="7" t="s">
        <v>1470</v>
      </c>
      <c r="C216" s="14" t="s">
        <v>1471</v>
      </c>
      <c r="D216" s="14" t="s">
        <v>13</v>
      </c>
      <c r="E216" s="14" t="s">
        <v>51</v>
      </c>
      <c r="F216" s="14" t="s">
        <v>15</v>
      </c>
      <c r="G216" s="7" t="s">
        <v>1241</v>
      </c>
      <c r="H216" s="7" t="s">
        <v>111</v>
      </c>
      <c r="I216" s="15" t="s">
        <v>909</v>
      </c>
      <c r="J216" s="7" t="s">
        <v>1797</v>
      </c>
      <c r="K216" s="14" t="s">
        <v>19</v>
      </c>
      <c r="L216" s="7" t="s">
        <v>1519</v>
      </c>
      <c r="M216" s="7" t="s">
        <v>1520</v>
      </c>
      <c r="N216" s="14" t="s">
        <v>53</v>
      </c>
      <c r="O216" s="14" t="s">
        <v>63</v>
      </c>
      <c r="P216" s="14" t="s">
        <v>54</v>
      </c>
      <c r="Q216" s="7" t="s">
        <v>93</v>
      </c>
      <c r="R216" s="7" t="s">
        <v>94</v>
      </c>
    </row>
    <row r="217" spans="1:18" s="1" customFormat="1" ht="12.75" hidden="1">
      <c r="A217" s="7" t="s">
        <v>3520</v>
      </c>
      <c r="B217" s="7" t="s">
        <v>1470</v>
      </c>
      <c r="C217" s="14" t="s">
        <v>1471</v>
      </c>
      <c r="D217" s="14" t="s">
        <v>13</v>
      </c>
      <c r="E217" s="14" t="s">
        <v>51</v>
      </c>
      <c r="F217" s="14" t="s">
        <v>15</v>
      </c>
      <c r="G217" s="7" t="s">
        <v>1289</v>
      </c>
      <c r="H217" s="7" t="s">
        <v>433</v>
      </c>
      <c r="I217" s="15" t="s">
        <v>930</v>
      </c>
      <c r="J217" s="7" t="s">
        <v>1755</v>
      </c>
      <c r="K217" s="14" t="s">
        <v>19</v>
      </c>
      <c r="L217" s="7" t="s">
        <v>1519</v>
      </c>
      <c r="M217" s="7" t="s">
        <v>1520</v>
      </c>
      <c r="N217" s="14" t="s">
        <v>53</v>
      </c>
      <c r="O217" s="14" t="s">
        <v>63</v>
      </c>
      <c r="P217" s="14" t="s">
        <v>54</v>
      </c>
      <c r="Q217" s="7" t="s">
        <v>93</v>
      </c>
      <c r="R217" s="7" t="s">
        <v>94</v>
      </c>
    </row>
    <row r="218" spans="1:18" s="1" customFormat="1" ht="12.75" hidden="1">
      <c r="A218" s="7" t="s">
        <v>3520</v>
      </c>
      <c r="B218" s="7" t="s">
        <v>1470</v>
      </c>
      <c r="C218" s="14" t="s">
        <v>1471</v>
      </c>
      <c r="D218" s="14" t="s">
        <v>4557</v>
      </c>
      <c r="E218" s="14" t="s">
        <v>51</v>
      </c>
      <c r="F218" s="14" t="s">
        <v>15</v>
      </c>
      <c r="G218" s="7" t="s">
        <v>3632</v>
      </c>
      <c r="H218" s="7" t="s">
        <v>3633</v>
      </c>
      <c r="I218" s="16">
        <v>20265</v>
      </c>
      <c r="J218" s="7"/>
      <c r="K218" s="14" t="s">
        <v>17</v>
      </c>
      <c r="L218" s="7" t="s">
        <v>1519</v>
      </c>
      <c r="M218" s="7" t="s">
        <v>3634</v>
      </c>
      <c r="N218" s="7"/>
      <c r="O218" s="14" t="s">
        <v>63</v>
      </c>
      <c r="P218" s="14" t="s">
        <v>54</v>
      </c>
      <c r="Q218" s="7" t="s">
        <v>115</v>
      </c>
      <c r="R218" s="7" t="s">
        <v>3635</v>
      </c>
    </row>
    <row r="219" spans="1:18" s="1" customFormat="1" ht="12.75" hidden="1">
      <c r="A219" s="7" t="s">
        <v>3520</v>
      </c>
      <c r="B219" s="7" t="s">
        <v>1470</v>
      </c>
      <c r="C219" s="14" t="s">
        <v>1471</v>
      </c>
      <c r="D219" s="14" t="s">
        <v>4557</v>
      </c>
      <c r="E219" s="14" t="s">
        <v>51</v>
      </c>
      <c r="F219" s="14" t="s">
        <v>15</v>
      </c>
      <c r="G219" s="7" t="s">
        <v>3650</v>
      </c>
      <c r="H219" s="7" t="s">
        <v>3651</v>
      </c>
      <c r="I219" s="16" t="s">
        <v>3652</v>
      </c>
      <c r="J219" s="7"/>
      <c r="K219" s="14" t="s">
        <v>17</v>
      </c>
      <c r="L219" s="7" t="s">
        <v>1519</v>
      </c>
      <c r="M219" s="7" t="s">
        <v>3634</v>
      </c>
      <c r="N219" s="7"/>
      <c r="O219" s="14" t="s">
        <v>63</v>
      </c>
      <c r="P219" s="14" t="s">
        <v>54</v>
      </c>
      <c r="Q219" s="7" t="s">
        <v>134</v>
      </c>
      <c r="R219" s="7" t="s">
        <v>135</v>
      </c>
    </row>
    <row r="220" spans="1:18" s="1" customFormat="1" ht="12.75" hidden="1">
      <c r="A220" s="7" t="s">
        <v>3520</v>
      </c>
      <c r="B220" s="7" t="s">
        <v>1470</v>
      </c>
      <c r="C220" s="14" t="s">
        <v>1471</v>
      </c>
      <c r="D220" s="14" t="s">
        <v>4557</v>
      </c>
      <c r="E220" s="14" t="s">
        <v>51</v>
      </c>
      <c r="F220" s="14" t="s">
        <v>15</v>
      </c>
      <c r="G220" s="7" t="s">
        <v>3786</v>
      </c>
      <c r="H220" s="7" t="s">
        <v>3744</v>
      </c>
      <c r="I220" s="16" t="s">
        <v>881</v>
      </c>
      <c r="J220" s="7"/>
      <c r="K220" s="14" t="s">
        <v>17</v>
      </c>
      <c r="L220" s="7" t="s">
        <v>1519</v>
      </c>
      <c r="M220" s="7" t="s">
        <v>3634</v>
      </c>
      <c r="N220" s="7"/>
      <c r="O220" s="14" t="s">
        <v>63</v>
      </c>
      <c r="P220" s="14" t="s">
        <v>54</v>
      </c>
      <c r="Q220" s="7" t="s">
        <v>78</v>
      </c>
      <c r="R220" s="7" t="s">
        <v>79</v>
      </c>
    </row>
    <row r="221" spans="1:18" s="1" customFormat="1" ht="12.75" hidden="1">
      <c r="A221" s="7" t="s">
        <v>3520</v>
      </c>
      <c r="B221" s="7" t="s">
        <v>1470</v>
      </c>
      <c r="C221" s="14" t="s">
        <v>1471</v>
      </c>
      <c r="D221" s="14" t="s">
        <v>13</v>
      </c>
      <c r="E221" s="14" t="s">
        <v>51</v>
      </c>
      <c r="F221" s="14" t="s">
        <v>15</v>
      </c>
      <c r="G221" s="7" t="s">
        <v>1685</v>
      </c>
      <c r="H221" s="7" t="s">
        <v>423</v>
      </c>
      <c r="I221" s="15" t="s">
        <v>317</v>
      </c>
      <c r="J221" s="7" t="s">
        <v>1686</v>
      </c>
      <c r="K221" s="14" t="s">
        <v>19</v>
      </c>
      <c r="L221" s="7" t="s">
        <v>1687</v>
      </c>
      <c r="M221" s="7" t="s">
        <v>1688</v>
      </c>
      <c r="N221" s="14" t="s">
        <v>53</v>
      </c>
      <c r="O221" s="14" t="s">
        <v>63</v>
      </c>
      <c r="P221" s="14" t="s">
        <v>54</v>
      </c>
      <c r="Q221" s="7" t="s">
        <v>335</v>
      </c>
      <c r="R221" s="7" t="s">
        <v>336</v>
      </c>
    </row>
    <row r="222" spans="1:18" s="1" customFormat="1" ht="12.75" hidden="1">
      <c r="A222" s="7" t="s">
        <v>3520</v>
      </c>
      <c r="B222" s="7" t="s">
        <v>1470</v>
      </c>
      <c r="C222" s="14" t="s">
        <v>1471</v>
      </c>
      <c r="D222" s="14" t="s">
        <v>13</v>
      </c>
      <c r="E222" s="14" t="s">
        <v>51</v>
      </c>
      <c r="F222" s="14" t="s">
        <v>15</v>
      </c>
      <c r="G222" s="7" t="s">
        <v>1787</v>
      </c>
      <c r="H222" s="7" t="s">
        <v>378</v>
      </c>
      <c r="I222" s="15" t="s">
        <v>1400</v>
      </c>
      <c r="J222" s="7" t="s">
        <v>1788</v>
      </c>
      <c r="K222" s="14" t="s">
        <v>19</v>
      </c>
      <c r="L222" s="7" t="s">
        <v>1687</v>
      </c>
      <c r="M222" s="7" t="s">
        <v>1688</v>
      </c>
      <c r="N222" s="14" t="s">
        <v>53</v>
      </c>
      <c r="O222" s="14" t="s">
        <v>63</v>
      </c>
      <c r="P222" s="14" t="s">
        <v>54</v>
      </c>
      <c r="Q222" s="7" t="s">
        <v>78</v>
      </c>
      <c r="R222" s="7" t="s">
        <v>79</v>
      </c>
    </row>
    <row r="223" spans="1:18" s="1" customFormat="1" ht="12.75" hidden="1">
      <c r="A223" s="7" t="s">
        <v>3520</v>
      </c>
      <c r="B223" s="7" t="s">
        <v>1470</v>
      </c>
      <c r="C223" s="14" t="s">
        <v>1471</v>
      </c>
      <c r="D223" s="14" t="s">
        <v>4557</v>
      </c>
      <c r="E223" s="14" t="s">
        <v>51</v>
      </c>
      <c r="F223" s="14" t="s">
        <v>15</v>
      </c>
      <c r="G223" s="7" t="s">
        <v>3713</v>
      </c>
      <c r="H223" s="7" t="s">
        <v>3714</v>
      </c>
      <c r="I223" s="16" t="s">
        <v>881</v>
      </c>
      <c r="J223" s="7"/>
      <c r="K223" s="14" t="s">
        <v>17</v>
      </c>
      <c r="L223" s="7" t="s">
        <v>1687</v>
      </c>
      <c r="M223" s="7" t="s">
        <v>3715</v>
      </c>
      <c r="N223" s="7"/>
      <c r="O223" s="14" t="s">
        <v>63</v>
      </c>
      <c r="P223" s="14" t="s">
        <v>54</v>
      </c>
      <c r="Q223" s="7" t="s">
        <v>104</v>
      </c>
      <c r="R223" s="7" t="s">
        <v>105</v>
      </c>
    </row>
    <row r="224" spans="1:18" s="1" customFormat="1" ht="12.75" hidden="1">
      <c r="A224" s="7" t="s">
        <v>3520</v>
      </c>
      <c r="B224" s="7" t="s">
        <v>1470</v>
      </c>
      <c r="C224" s="14" t="s">
        <v>1471</v>
      </c>
      <c r="D224" s="14" t="s">
        <v>174</v>
      </c>
      <c r="E224" s="14" t="s">
        <v>14</v>
      </c>
      <c r="F224" s="14" t="s">
        <v>15</v>
      </c>
      <c r="G224" s="7" t="s">
        <v>1888</v>
      </c>
      <c r="H224" s="7" t="s">
        <v>1068</v>
      </c>
      <c r="I224" s="15" t="s">
        <v>913</v>
      </c>
      <c r="J224" s="7" t="s">
        <v>1889</v>
      </c>
      <c r="K224" s="14" t="s">
        <v>19</v>
      </c>
      <c r="L224" s="7" t="s">
        <v>1807</v>
      </c>
      <c r="M224" s="7" t="s">
        <v>1808</v>
      </c>
      <c r="N224" s="14" t="s">
        <v>177</v>
      </c>
      <c r="O224" s="14"/>
      <c r="P224" s="14"/>
      <c r="Q224" s="7"/>
      <c r="R224" s="7"/>
    </row>
    <row r="225" spans="1:18" s="1" customFormat="1" ht="12.75" hidden="1">
      <c r="A225" s="7" t="s">
        <v>3520</v>
      </c>
      <c r="B225" s="7" t="s">
        <v>1470</v>
      </c>
      <c r="C225" s="14" t="s">
        <v>1471</v>
      </c>
      <c r="D225" s="14" t="s">
        <v>174</v>
      </c>
      <c r="E225" s="14" t="s">
        <v>51</v>
      </c>
      <c r="F225" s="14" t="s">
        <v>15</v>
      </c>
      <c r="G225" s="7" t="s">
        <v>2086</v>
      </c>
      <c r="H225" s="7" t="s">
        <v>279</v>
      </c>
      <c r="I225" s="15" t="s">
        <v>914</v>
      </c>
      <c r="J225" s="7" t="s">
        <v>2087</v>
      </c>
      <c r="K225" s="14" t="s">
        <v>19</v>
      </c>
      <c r="L225" s="7" t="s">
        <v>1807</v>
      </c>
      <c r="M225" s="7" t="s">
        <v>1808</v>
      </c>
      <c r="N225" s="14" t="s">
        <v>53</v>
      </c>
      <c r="O225" s="14" t="s">
        <v>63</v>
      </c>
      <c r="P225" s="14" t="s">
        <v>54</v>
      </c>
      <c r="Q225" s="7" t="s">
        <v>102</v>
      </c>
      <c r="R225" s="7" t="s">
        <v>103</v>
      </c>
    </row>
    <row r="226" spans="1:18" s="1" customFormat="1" ht="12.75" hidden="1">
      <c r="A226" s="7" t="s">
        <v>3520</v>
      </c>
      <c r="B226" s="7" t="s">
        <v>1470</v>
      </c>
      <c r="C226" s="14" t="s">
        <v>1471</v>
      </c>
      <c r="D226" s="14" t="s">
        <v>4557</v>
      </c>
      <c r="E226" s="14" t="s">
        <v>51</v>
      </c>
      <c r="F226" s="14" t="s">
        <v>15</v>
      </c>
      <c r="G226" s="7" t="s">
        <v>1806</v>
      </c>
      <c r="H226" s="7" t="s">
        <v>414</v>
      </c>
      <c r="I226" s="16" t="s">
        <v>616</v>
      </c>
      <c r="J226" s="7"/>
      <c r="K226" s="14" t="s">
        <v>17</v>
      </c>
      <c r="L226" s="7" t="s">
        <v>1807</v>
      </c>
      <c r="M226" s="7" t="s">
        <v>1808</v>
      </c>
      <c r="N226" s="7" t="s">
        <v>53</v>
      </c>
      <c r="O226" s="14" t="s">
        <v>63</v>
      </c>
      <c r="P226" s="14" t="s">
        <v>54</v>
      </c>
      <c r="Q226" s="7" t="s">
        <v>134</v>
      </c>
      <c r="R226" s="7" t="s">
        <v>135</v>
      </c>
    </row>
    <row r="227" spans="1:18" s="1" customFormat="1" ht="12.75" hidden="1">
      <c r="A227" s="7" t="s">
        <v>3520</v>
      </c>
      <c r="B227" s="7" t="s">
        <v>1470</v>
      </c>
      <c r="C227" s="14" t="s">
        <v>1471</v>
      </c>
      <c r="D227" s="14" t="s">
        <v>174</v>
      </c>
      <c r="E227" s="14" t="s">
        <v>51</v>
      </c>
      <c r="F227" s="14" t="s">
        <v>15</v>
      </c>
      <c r="G227" s="7" t="s">
        <v>2071</v>
      </c>
      <c r="H227" s="7" t="s">
        <v>395</v>
      </c>
      <c r="I227" s="15" t="s">
        <v>877</v>
      </c>
      <c r="J227" s="7" t="s">
        <v>2072</v>
      </c>
      <c r="K227" s="14" t="s">
        <v>19</v>
      </c>
      <c r="L227" s="7" t="s">
        <v>2073</v>
      </c>
      <c r="M227" s="7" t="s">
        <v>2074</v>
      </c>
      <c r="N227" s="14" t="s">
        <v>53</v>
      </c>
      <c r="O227" s="14" t="s">
        <v>63</v>
      </c>
      <c r="P227" s="14" t="s">
        <v>54</v>
      </c>
      <c r="Q227" s="7" t="s">
        <v>236</v>
      </c>
      <c r="R227" s="7" t="s">
        <v>237</v>
      </c>
    </row>
    <row r="228" spans="1:18" s="1" customFormat="1" ht="12.75" hidden="1">
      <c r="A228" s="7" t="s">
        <v>3520</v>
      </c>
      <c r="B228" s="7" t="s">
        <v>1470</v>
      </c>
      <c r="C228" s="14" t="s">
        <v>1471</v>
      </c>
      <c r="D228" s="14" t="s">
        <v>174</v>
      </c>
      <c r="E228" s="14" t="s">
        <v>51</v>
      </c>
      <c r="F228" s="14" t="s">
        <v>15</v>
      </c>
      <c r="G228" s="7" t="s">
        <v>1189</v>
      </c>
      <c r="H228" s="7" t="s">
        <v>314</v>
      </c>
      <c r="I228" s="15" t="s">
        <v>1259</v>
      </c>
      <c r="J228" s="7" t="s">
        <v>2092</v>
      </c>
      <c r="K228" s="14" t="s">
        <v>19</v>
      </c>
      <c r="L228" s="7" t="s">
        <v>2073</v>
      </c>
      <c r="M228" s="7" t="s">
        <v>2074</v>
      </c>
      <c r="N228" s="14" t="s">
        <v>53</v>
      </c>
      <c r="O228" s="14" t="s">
        <v>63</v>
      </c>
      <c r="P228" s="14" t="s">
        <v>54</v>
      </c>
      <c r="Q228" s="7" t="s">
        <v>72</v>
      </c>
      <c r="R228" s="7" t="s">
        <v>73</v>
      </c>
    </row>
    <row r="229" spans="1:18" s="1" customFormat="1" ht="12.75" hidden="1">
      <c r="A229" s="7" t="s">
        <v>3520</v>
      </c>
      <c r="B229" s="7" t="s">
        <v>1470</v>
      </c>
      <c r="C229" s="14" t="s">
        <v>1471</v>
      </c>
      <c r="D229" s="14" t="s">
        <v>174</v>
      </c>
      <c r="E229" s="14" t="s">
        <v>14</v>
      </c>
      <c r="F229" s="14" t="s">
        <v>15</v>
      </c>
      <c r="G229" s="7" t="s">
        <v>1852</v>
      </c>
      <c r="H229" s="7" t="s">
        <v>32</v>
      </c>
      <c r="I229" s="15" t="s">
        <v>822</v>
      </c>
      <c r="J229" s="7" t="s">
        <v>1853</v>
      </c>
      <c r="K229" s="14" t="s">
        <v>19</v>
      </c>
      <c r="L229" s="7" t="s">
        <v>1542</v>
      </c>
      <c r="M229" s="7" t="s">
        <v>1543</v>
      </c>
      <c r="N229" s="14" t="s">
        <v>18</v>
      </c>
      <c r="O229" s="14"/>
      <c r="P229" s="14"/>
      <c r="Q229" s="7"/>
      <c r="R229" s="7"/>
    </row>
    <row r="230" spans="1:18" s="1" customFormat="1" ht="12.75" hidden="1">
      <c r="A230" s="7" t="s">
        <v>3520</v>
      </c>
      <c r="B230" s="7" t="s">
        <v>1470</v>
      </c>
      <c r="C230" s="14" t="s">
        <v>1471</v>
      </c>
      <c r="D230" s="14" t="s">
        <v>13</v>
      </c>
      <c r="E230" s="14" t="s">
        <v>14</v>
      </c>
      <c r="F230" s="14" t="s">
        <v>15</v>
      </c>
      <c r="G230" s="7" t="s">
        <v>1540</v>
      </c>
      <c r="H230" s="7" t="s">
        <v>350</v>
      </c>
      <c r="I230" s="15" t="s">
        <v>188</v>
      </c>
      <c r="J230" s="7" t="s">
        <v>1541</v>
      </c>
      <c r="K230" s="14" t="s">
        <v>19</v>
      </c>
      <c r="L230" s="7" t="s">
        <v>1542</v>
      </c>
      <c r="M230" s="7" t="s">
        <v>1543</v>
      </c>
      <c r="N230" s="14" t="s">
        <v>20</v>
      </c>
      <c r="O230" s="14"/>
      <c r="P230" s="14"/>
      <c r="Q230" s="7"/>
      <c r="R230" s="7"/>
    </row>
    <row r="231" spans="1:18" s="1" customFormat="1" ht="12.75" hidden="1">
      <c r="A231" s="7" t="s">
        <v>3520</v>
      </c>
      <c r="B231" s="7" t="s">
        <v>1470</v>
      </c>
      <c r="C231" s="14" t="s">
        <v>1471</v>
      </c>
      <c r="D231" s="14" t="s">
        <v>13</v>
      </c>
      <c r="E231" s="14" t="s">
        <v>14</v>
      </c>
      <c r="F231" s="14" t="s">
        <v>15</v>
      </c>
      <c r="G231" s="7" t="s">
        <v>1551</v>
      </c>
      <c r="H231" s="7" t="s">
        <v>301</v>
      </c>
      <c r="I231" s="15" t="s">
        <v>1270</v>
      </c>
      <c r="J231" s="7" t="s">
        <v>1552</v>
      </c>
      <c r="K231" s="14" t="s">
        <v>19</v>
      </c>
      <c r="L231" s="7" t="s">
        <v>1542</v>
      </c>
      <c r="M231" s="7" t="s">
        <v>1543</v>
      </c>
      <c r="N231" s="14" t="s">
        <v>18</v>
      </c>
      <c r="O231" s="14"/>
      <c r="P231" s="14"/>
      <c r="Q231" s="7"/>
      <c r="R231" s="7"/>
    </row>
    <row r="232" spans="1:18" s="1" customFormat="1" ht="12.75" hidden="1">
      <c r="A232" s="7" t="s">
        <v>3520</v>
      </c>
      <c r="B232" s="7" t="s">
        <v>1470</v>
      </c>
      <c r="C232" s="14" t="s">
        <v>1471</v>
      </c>
      <c r="D232" s="14" t="s">
        <v>13</v>
      </c>
      <c r="E232" s="14" t="s">
        <v>51</v>
      </c>
      <c r="F232" s="14" t="s">
        <v>15</v>
      </c>
      <c r="G232" s="7" t="s">
        <v>1440</v>
      </c>
      <c r="H232" s="7" t="s">
        <v>239</v>
      </c>
      <c r="I232" s="15" t="s">
        <v>649</v>
      </c>
      <c r="J232" s="7" t="s">
        <v>1608</v>
      </c>
      <c r="K232" s="14" t="s">
        <v>19</v>
      </c>
      <c r="L232" s="7" t="s">
        <v>1542</v>
      </c>
      <c r="M232" s="7" t="s">
        <v>1543</v>
      </c>
      <c r="N232" s="14" t="s">
        <v>53</v>
      </c>
      <c r="O232" s="14" t="s">
        <v>63</v>
      </c>
      <c r="P232" s="14" t="s">
        <v>54</v>
      </c>
      <c r="Q232" s="7" t="s">
        <v>134</v>
      </c>
      <c r="R232" s="7" t="s">
        <v>135</v>
      </c>
    </row>
    <row r="233" spans="1:18" s="1" customFormat="1" ht="12.75" hidden="1">
      <c r="A233" s="7" t="s">
        <v>3520</v>
      </c>
      <c r="B233" s="7" t="s">
        <v>1470</v>
      </c>
      <c r="C233" s="14" t="s">
        <v>1471</v>
      </c>
      <c r="D233" s="14" t="s">
        <v>174</v>
      </c>
      <c r="E233" s="14" t="s">
        <v>51</v>
      </c>
      <c r="F233" s="14" t="s">
        <v>15</v>
      </c>
      <c r="G233" s="7" t="s">
        <v>1906</v>
      </c>
      <c r="H233" s="7" t="s">
        <v>153</v>
      </c>
      <c r="I233" s="15" t="s">
        <v>1126</v>
      </c>
      <c r="J233" s="7" t="s">
        <v>1907</v>
      </c>
      <c r="K233" s="14" t="s">
        <v>19</v>
      </c>
      <c r="L233" s="7" t="s">
        <v>1542</v>
      </c>
      <c r="M233" s="7" t="s">
        <v>1543</v>
      </c>
      <c r="N233" s="14" t="s">
        <v>53</v>
      </c>
      <c r="O233" s="14" t="s">
        <v>63</v>
      </c>
      <c r="P233" s="14" t="s">
        <v>54</v>
      </c>
      <c r="Q233" s="7" t="s">
        <v>214</v>
      </c>
      <c r="R233" s="7" t="s">
        <v>215</v>
      </c>
    </row>
    <row r="234" spans="1:18" s="1" customFormat="1" ht="12.75" hidden="1">
      <c r="A234" s="7" t="s">
        <v>3520</v>
      </c>
      <c r="B234" s="7" t="s">
        <v>1470</v>
      </c>
      <c r="C234" s="14" t="s">
        <v>1471</v>
      </c>
      <c r="D234" s="14" t="s">
        <v>13</v>
      </c>
      <c r="E234" s="14" t="s">
        <v>51</v>
      </c>
      <c r="F234" s="14" t="s">
        <v>15</v>
      </c>
      <c r="G234" s="7" t="s">
        <v>1385</v>
      </c>
      <c r="H234" s="7" t="s">
        <v>117</v>
      </c>
      <c r="I234" s="15" t="s">
        <v>578</v>
      </c>
      <c r="J234" s="7" t="s">
        <v>1625</v>
      </c>
      <c r="K234" s="14" t="s">
        <v>19</v>
      </c>
      <c r="L234" s="7" t="s">
        <v>1542</v>
      </c>
      <c r="M234" s="7" t="s">
        <v>1543</v>
      </c>
      <c r="N234" s="14" t="s">
        <v>53</v>
      </c>
      <c r="O234" s="14" t="s">
        <v>63</v>
      </c>
      <c r="P234" s="14" t="s">
        <v>54</v>
      </c>
      <c r="Q234" s="7" t="s">
        <v>104</v>
      </c>
      <c r="R234" s="7" t="s">
        <v>105</v>
      </c>
    </row>
    <row r="235" spans="1:18" s="1" customFormat="1" ht="12.75" hidden="1">
      <c r="A235" s="7" t="s">
        <v>3520</v>
      </c>
      <c r="B235" s="7" t="s">
        <v>1470</v>
      </c>
      <c r="C235" s="14" t="s">
        <v>1471</v>
      </c>
      <c r="D235" s="14" t="s">
        <v>13</v>
      </c>
      <c r="E235" s="14" t="s">
        <v>51</v>
      </c>
      <c r="F235" s="14" t="s">
        <v>15</v>
      </c>
      <c r="G235" s="7" t="s">
        <v>1103</v>
      </c>
      <c r="H235" s="7" t="s">
        <v>1083</v>
      </c>
      <c r="I235" s="15" t="s">
        <v>642</v>
      </c>
      <c r="J235" s="7" t="s">
        <v>1643</v>
      </c>
      <c r="K235" s="14" t="s">
        <v>19</v>
      </c>
      <c r="L235" s="7" t="s">
        <v>1542</v>
      </c>
      <c r="M235" s="7" t="s">
        <v>1543</v>
      </c>
      <c r="N235" s="14" t="s">
        <v>53</v>
      </c>
      <c r="O235" s="14" t="s">
        <v>63</v>
      </c>
      <c r="P235" s="14" t="s">
        <v>54</v>
      </c>
      <c r="Q235" s="7" t="s">
        <v>508</v>
      </c>
      <c r="R235" s="7" t="s">
        <v>509</v>
      </c>
    </row>
    <row r="236" spans="1:18" s="1" customFormat="1" ht="12.75" hidden="1">
      <c r="A236" s="7" t="s">
        <v>3520</v>
      </c>
      <c r="B236" s="7" t="s">
        <v>1470</v>
      </c>
      <c r="C236" s="14" t="s">
        <v>1471</v>
      </c>
      <c r="D236" s="14" t="s">
        <v>174</v>
      </c>
      <c r="E236" s="14" t="s">
        <v>51</v>
      </c>
      <c r="F236" s="14" t="s">
        <v>15</v>
      </c>
      <c r="G236" s="7" t="s">
        <v>1359</v>
      </c>
      <c r="H236" s="7" t="s">
        <v>1381</v>
      </c>
      <c r="I236" s="15" t="s">
        <v>299</v>
      </c>
      <c r="J236" s="7" t="s">
        <v>1982</v>
      </c>
      <c r="K236" s="14" t="s">
        <v>19</v>
      </c>
      <c r="L236" s="7" t="s">
        <v>1542</v>
      </c>
      <c r="M236" s="7" t="s">
        <v>1543</v>
      </c>
      <c r="N236" s="14" t="s">
        <v>53</v>
      </c>
      <c r="O236" s="14" t="s">
        <v>63</v>
      </c>
      <c r="P236" s="14" t="s">
        <v>54</v>
      </c>
      <c r="Q236" s="7" t="s">
        <v>78</v>
      </c>
      <c r="R236" s="7" t="s">
        <v>79</v>
      </c>
    </row>
    <row r="237" spans="1:18" s="1" customFormat="1" ht="12.75" hidden="1">
      <c r="A237" s="7" t="s">
        <v>3520</v>
      </c>
      <c r="B237" s="7" t="s">
        <v>1470</v>
      </c>
      <c r="C237" s="14" t="s">
        <v>1471</v>
      </c>
      <c r="D237" s="14" t="s">
        <v>174</v>
      </c>
      <c r="E237" s="14" t="s">
        <v>51</v>
      </c>
      <c r="F237" s="14" t="s">
        <v>15</v>
      </c>
      <c r="G237" s="7" t="s">
        <v>1037</v>
      </c>
      <c r="H237" s="7" t="s">
        <v>95</v>
      </c>
      <c r="I237" s="15" t="s">
        <v>1117</v>
      </c>
      <c r="J237" s="7" t="s">
        <v>1977</v>
      </c>
      <c r="K237" s="14" t="s">
        <v>19</v>
      </c>
      <c r="L237" s="7" t="s">
        <v>1542</v>
      </c>
      <c r="M237" s="7" t="s">
        <v>1543</v>
      </c>
      <c r="N237" s="14" t="s">
        <v>53</v>
      </c>
      <c r="O237" s="14" t="s">
        <v>63</v>
      </c>
      <c r="P237" s="14" t="s">
        <v>54</v>
      </c>
      <c r="Q237" s="7" t="s">
        <v>157</v>
      </c>
      <c r="R237" s="7" t="s">
        <v>158</v>
      </c>
    </row>
    <row r="238" spans="1:18" s="1" customFormat="1" ht="12.75" hidden="1">
      <c r="A238" s="7" t="s">
        <v>3520</v>
      </c>
      <c r="B238" s="7" t="s">
        <v>1470</v>
      </c>
      <c r="C238" s="14" t="s">
        <v>1471</v>
      </c>
      <c r="D238" s="14" t="s">
        <v>174</v>
      </c>
      <c r="E238" s="14" t="s">
        <v>51</v>
      </c>
      <c r="F238" s="14" t="s">
        <v>15</v>
      </c>
      <c r="G238" s="7" t="s">
        <v>2007</v>
      </c>
      <c r="H238" s="7" t="s">
        <v>435</v>
      </c>
      <c r="I238" s="15" t="s">
        <v>468</v>
      </c>
      <c r="J238" s="7" t="s">
        <v>2008</v>
      </c>
      <c r="K238" s="14" t="s">
        <v>19</v>
      </c>
      <c r="L238" s="7" t="s">
        <v>1542</v>
      </c>
      <c r="M238" s="7" t="s">
        <v>1543</v>
      </c>
      <c r="N238" s="14" t="s">
        <v>53</v>
      </c>
      <c r="O238" s="14" t="s">
        <v>63</v>
      </c>
      <c r="P238" s="14" t="s">
        <v>54</v>
      </c>
      <c r="Q238" s="7" t="s">
        <v>67</v>
      </c>
      <c r="R238" s="7" t="s">
        <v>68</v>
      </c>
    </row>
    <row r="239" spans="1:18" s="1" customFormat="1" ht="12.75" hidden="1">
      <c r="A239" s="7" t="s">
        <v>3520</v>
      </c>
      <c r="B239" s="7" t="s">
        <v>1470</v>
      </c>
      <c r="C239" s="14" t="s">
        <v>1471</v>
      </c>
      <c r="D239" s="14" t="s">
        <v>174</v>
      </c>
      <c r="E239" s="14" t="s">
        <v>51</v>
      </c>
      <c r="F239" s="14" t="s">
        <v>15</v>
      </c>
      <c r="G239" s="7" t="s">
        <v>2043</v>
      </c>
      <c r="H239" s="7" t="s">
        <v>1122</v>
      </c>
      <c r="I239" s="15" t="s">
        <v>850</v>
      </c>
      <c r="J239" s="7" t="s">
        <v>2044</v>
      </c>
      <c r="K239" s="14" t="s">
        <v>19</v>
      </c>
      <c r="L239" s="7" t="s">
        <v>1542</v>
      </c>
      <c r="M239" s="7" t="s">
        <v>1543</v>
      </c>
      <c r="N239" s="14" t="s">
        <v>53</v>
      </c>
      <c r="O239" s="14" t="s">
        <v>63</v>
      </c>
      <c r="P239" s="14" t="s">
        <v>54</v>
      </c>
      <c r="Q239" s="7" t="s">
        <v>134</v>
      </c>
      <c r="R239" s="7" t="s">
        <v>135</v>
      </c>
    </row>
    <row r="240" spans="1:18" s="1" customFormat="1" ht="12.75" hidden="1">
      <c r="A240" s="7" t="s">
        <v>3520</v>
      </c>
      <c r="B240" s="7" t="s">
        <v>1470</v>
      </c>
      <c r="C240" s="14" t="s">
        <v>1471</v>
      </c>
      <c r="D240" s="14" t="s">
        <v>4557</v>
      </c>
      <c r="E240" s="14" t="s">
        <v>14</v>
      </c>
      <c r="F240" s="14" t="s">
        <v>15</v>
      </c>
      <c r="G240" s="7" t="s">
        <v>3582</v>
      </c>
      <c r="H240" s="7" t="s">
        <v>3568</v>
      </c>
      <c r="I240" s="16" t="s">
        <v>3583</v>
      </c>
      <c r="J240" s="7"/>
      <c r="K240" s="14" t="s">
        <v>17</v>
      </c>
      <c r="L240" s="7" t="s">
        <v>1542</v>
      </c>
      <c r="M240" s="7" t="s">
        <v>3584</v>
      </c>
      <c r="N240" s="14" t="s">
        <v>20</v>
      </c>
      <c r="O240" s="14"/>
      <c r="P240" s="14"/>
      <c r="Q240" s="7"/>
      <c r="R240" s="7"/>
    </row>
    <row r="241" spans="1:18" s="1" customFormat="1" ht="12.75" hidden="1">
      <c r="A241" s="7" t="s">
        <v>3520</v>
      </c>
      <c r="B241" s="7" t="s">
        <v>1470</v>
      </c>
      <c r="C241" s="14" t="s">
        <v>1471</v>
      </c>
      <c r="D241" s="14" t="s">
        <v>4557</v>
      </c>
      <c r="E241" s="14" t="s">
        <v>51</v>
      </c>
      <c r="F241" s="14" t="s">
        <v>15</v>
      </c>
      <c r="G241" s="7" t="s">
        <v>3680</v>
      </c>
      <c r="H241" s="7" t="s">
        <v>3681</v>
      </c>
      <c r="I241" s="16" t="s">
        <v>3682</v>
      </c>
      <c r="J241" s="7"/>
      <c r="K241" s="14" t="s">
        <v>17</v>
      </c>
      <c r="L241" s="7" t="s">
        <v>1542</v>
      </c>
      <c r="M241" s="7" t="s">
        <v>3584</v>
      </c>
      <c r="N241" s="7"/>
      <c r="O241" s="14" t="s">
        <v>63</v>
      </c>
      <c r="P241" s="14" t="s">
        <v>54</v>
      </c>
      <c r="Q241" s="7" t="s">
        <v>134</v>
      </c>
      <c r="R241" s="7" t="s">
        <v>135</v>
      </c>
    </row>
    <row r="242" spans="1:18" s="1" customFormat="1" ht="12.75" hidden="1">
      <c r="A242" s="7" t="s">
        <v>3520</v>
      </c>
      <c r="B242" s="7" t="s">
        <v>1470</v>
      </c>
      <c r="C242" s="14" t="s">
        <v>1471</v>
      </c>
      <c r="D242" s="14" t="s">
        <v>4557</v>
      </c>
      <c r="E242" s="14" t="s">
        <v>51</v>
      </c>
      <c r="F242" s="14" t="s">
        <v>15</v>
      </c>
      <c r="G242" s="7" t="s">
        <v>3685</v>
      </c>
      <c r="H242" s="7" t="s">
        <v>3686</v>
      </c>
      <c r="I242" s="16" t="s">
        <v>3687</v>
      </c>
      <c r="J242" s="7"/>
      <c r="K242" s="14" t="s">
        <v>17</v>
      </c>
      <c r="L242" s="7" t="s">
        <v>1542</v>
      </c>
      <c r="M242" s="7" t="s">
        <v>3584</v>
      </c>
      <c r="N242" s="7"/>
      <c r="O242" s="14" t="s">
        <v>63</v>
      </c>
      <c r="P242" s="14" t="s">
        <v>54</v>
      </c>
      <c r="Q242" s="7" t="s">
        <v>72</v>
      </c>
      <c r="R242" s="7" t="s">
        <v>73</v>
      </c>
    </row>
    <row r="243" spans="1:18" s="1" customFormat="1" ht="12.75" hidden="1">
      <c r="A243" s="7" t="s">
        <v>3520</v>
      </c>
      <c r="B243" s="7" t="s">
        <v>1470</v>
      </c>
      <c r="C243" s="14" t="s">
        <v>1471</v>
      </c>
      <c r="D243" s="14" t="s">
        <v>4557</v>
      </c>
      <c r="E243" s="14" t="s">
        <v>51</v>
      </c>
      <c r="F243" s="14" t="s">
        <v>15</v>
      </c>
      <c r="G243" s="7" t="s">
        <v>3702</v>
      </c>
      <c r="H243" s="7" t="s">
        <v>3706</v>
      </c>
      <c r="I243" s="16">
        <v>20042</v>
      </c>
      <c r="J243" s="7"/>
      <c r="K243" s="14" t="s">
        <v>17</v>
      </c>
      <c r="L243" s="7" t="s">
        <v>1542</v>
      </c>
      <c r="M243" s="7" t="s">
        <v>3584</v>
      </c>
      <c r="N243" s="7"/>
      <c r="O243" s="14" t="s">
        <v>63</v>
      </c>
      <c r="P243" s="14" t="s">
        <v>54</v>
      </c>
      <c r="Q243" s="7" t="s">
        <v>67</v>
      </c>
      <c r="R243" s="7" t="s">
        <v>3707</v>
      </c>
    </row>
    <row r="244" spans="1:18" s="1" customFormat="1" ht="12.75" hidden="1">
      <c r="A244" s="7" t="s">
        <v>3520</v>
      </c>
      <c r="B244" s="7" t="s">
        <v>1470</v>
      </c>
      <c r="C244" s="14" t="s">
        <v>1471</v>
      </c>
      <c r="D244" s="14" t="s">
        <v>4557</v>
      </c>
      <c r="E244" s="14" t="s">
        <v>51</v>
      </c>
      <c r="F244" s="14" t="s">
        <v>15</v>
      </c>
      <c r="G244" s="7" t="s">
        <v>1763</v>
      </c>
      <c r="H244" s="7" t="s">
        <v>1132</v>
      </c>
      <c r="I244" s="16" t="s">
        <v>154</v>
      </c>
      <c r="J244" s="7"/>
      <c r="K244" s="14" t="s">
        <v>17</v>
      </c>
      <c r="L244" s="7" t="s">
        <v>1542</v>
      </c>
      <c r="M244" s="7" t="s">
        <v>1543</v>
      </c>
      <c r="N244" s="7" t="s">
        <v>53</v>
      </c>
      <c r="O244" s="14" t="s">
        <v>63</v>
      </c>
      <c r="P244" s="14" t="s">
        <v>54</v>
      </c>
      <c r="Q244" s="7" t="s">
        <v>104</v>
      </c>
      <c r="R244" s="7" t="s">
        <v>105</v>
      </c>
    </row>
    <row r="245" spans="1:18" s="1" customFormat="1" ht="12.75" hidden="1">
      <c r="A245" s="7" t="s">
        <v>3520</v>
      </c>
      <c r="B245" s="7" t="s">
        <v>1470</v>
      </c>
      <c r="C245" s="14" t="s">
        <v>1471</v>
      </c>
      <c r="D245" s="14" t="s">
        <v>13</v>
      </c>
      <c r="E245" s="14" t="s">
        <v>14</v>
      </c>
      <c r="F245" s="14" t="s">
        <v>15</v>
      </c>
      <c r="G245" s="7" t="s">
        <v>1537</v>
      </c>
      <c r="H245" s="7" t="s">
        <v>52</v>
      </c>
      <c r="I245" s="15" t="s">
        <v>1448</v>
      </c>
      <c r="J245" s="7" t="s">
        <v>1538</v>
      </c>
      <c r="K245" s="14" t="s">
        <v>19</v>
      </c>
      <c r="L245" s="7" t="s">
        <v>1539</v>
      </c>
      <c r="M245" s="7" t="s">
        <v>1250</v>
      </c>
      <c r="N245" s="14" t="s">
        <v>48</v>
      </c>
      <c r="O245" s="14"/>
      <c r="P245" s="14"/>
      <c r="Q245" s="7"/>
      <c r="R245" s="7"/>
    </row>
    <row r="246" spans="1:18" s="1" customFormat="1" ht="12.75" hidden="1">
      <c r="A246" s="7" t="s">
        <v>3520</v>
      </c>
      <c r="B246" s="7" t="s">
        <v>1470</v>
      </c>
      <c r="C246" s="14" t="s">
        <v>1471</v>
      </c>
      <c r="D246" s="14" t="s">
        <v>174</v>
      </c>
      <c r="E246" s="14" t="s">
        <v>51</v>
      </c>
      <c r="F246" s="14" t="s">
        <v>15</v>
      </c>
      <c r="G246" s="7" t="s">
        <v>1456</v>
      </c>
      <c r="H246" s="7" t="s">
        <v>318</v>
      </c>
      <c r="I246" s="15" t="s">
        <v>173</v>
      </c>
      <c r="J246" s="7" t="s">
        <v>1962</v>
      </c>
      <c r="K246" s="14" t="s">
        <v>19</v>
      </c>
      <c r="L246" s="7" t="s">
        <v>1539</v>
      </c>
      <c r="M246" s="7" t="s">
        <v>1250</v>
      </c>
      <c r="N246" s="14" t="s">
        <v>53</v>
      </c>
      <c r="O246" s="14" t="s">
        <v>63</v>
      </c>
      <c r="P246" s="14" t="s">
        <v>54</v>
      </c>
      <c r="Q246" s="7" t="s">
        <v>115</v>
      </c>
      <c r="R246" s="7" t="s">
        <v>116</v>
      </c>
    </row>
    <row r="247" spans="1:18" s="1" customFormat="1" ht="12.75" hidden="1">
      <c r="A247" s="7" t="s">
        <v>3520</v>
      </c>
      <c r="B247" s="7" t="s">
        <v>1470</v>
      </c>
      <c r="C247" s="14" t="s">
        <v>1471</v>
      </c>
      <c r="D247" s="14" t="s">
        <v>4557</v>
      </c>
      <c r="E247" s="14" t="s">
        <v>14</v>
      </c>
      <c r="F247" s="14" t="s">
        <v>15</v>
      </c>
      <c r="G247" s="7" t="s">
        <v>1446</v>
      </c>
      <c r="H247" s="7" t="s">
        <v>941</v>
      </c>
      <c r="I247" s="16" t="s">
        <v>548</v>
      </c>
      <c r="J247" s="7"/>
      <c r="K247" s="14" t="s">
        <v>17</v>
      </c>
      <c r="L247" s="7" t="s">
        <v>1539</v>
      </c>
      <c r="M247" s="7" t="s">
        <v>1250</v>
      </c>
      <c r="N247" s="14" t="s">
        <v>20</v>
      </c>
      <c r="O247" s="14"/>
      <c r="P247" s="14"/>
      <c r="Q247" s="7"/>
      <c r="R247" s="7"/>
    </row>
    <row r="248" spans="1:18" s="1" customFormat="1" ht="12.75" hidden="1">
      <c r="A248" s="7" t="s">
        <v>3520</v>
      </c>
      <c r="B248" s="7" t="s">
        <v>1470</v>
      </c>
      <c r="C248" s="14" t="s">
        <v>1471</v>
      </c>
      <c r="D248" s="14" t="s">
        <v>13</v>
      </c>
      <c r="E248" s="14" t="s">
        <v>14</v>
      </c>
      <c r="F248" s="14" t="s">
        <v>15</v>
      </c>
      <c r="G248" s="7" t="s">
        <v>1497</v>
      </c>
      <c r="H248" s="7" t="s">
        <v>869</v>
      </c>
      <c r="I248" s="15" t="s">
        <v>560</v>
      </c>
      <c r="J248" s="7" t="s">
        <v>1498</v>
      </c>
      <c r="K248" s="14" t="s">
        <v>19</v>
      </c>
      <c r="L248" s="7" t="s">
        <v>1499</v>
      </c>
      <c r="M248" s="7" t="s">
        <v>1500</v>
      </c>
      <c r="N248" s="14" t="s">
        <v>18</v>
      </c>
      <c r="O248" s="14"/>
      <c r="P248" s="14"/>
      <c r="Q248" s="7"/>
      <c r="R248" s="7"/>
    </row>
    <row r="249" spans="1:18" s="1" customFormat="1" ht="12.75" hidden="1">
      <c r="A249" s="7" t="s">
        <v>3520</v>
      </c>
      <c r="B249" s="7" t="s">
        <v>1470</v>
      </c>
      <c r="C249" s="14" t="s">
        <v>1471</v>
      </c>
      <c r="D249" s="14" t="s">
        <v>174</v>
      </c>
      <c r="E249" s="14" t="s">
        <v>14</v>
      </c>
      <c r="F249" s="14" t="s">
        <v>15</v>
      </c>
      <c r="G249" s="7" t="s">
        <v>1854</v>
      </c>
      <c r="H249" s="7" t="s">
        <v>1420</v>
      </c>
      <c r="I249" s="15" t="s">
        <v>1399</v>
      </c>
      <c r="J249" s="7" t="s">
        <v>1855</v>
      </c>
      <c r="K249" s="14" t="s">
        <v>19</v>
      </c>
      <c r="L249" s="7" t="s">
        <v>1499</v>
      </c>
      <c r="M249" s="7" t="s">
        <v>1500</v>
      </c>
      <c r="N249" s="14" t="s">
        <v>20</v>
      </c>
      <c r="O249" s="14"/>
      <c r="P249" s="14"/>
      <c r="Q249" s="7"/>
      <c r="R249" s="7"/>
    </row>
    <row r="250" spans="1:18" s="1" customFormat="1" ht="12.75" hidden="1">
      <c r="A250" s="7" t="s">
        <v>3520</v>
      </c>
      <c r="B250" s="7" t="s">
        <v>1470</v>
      </c>
      <c r="C250" s="14" t="s">
        <v>1471</v>
      </c>
      <c r="D250" s="14" t="s">
        <v>174</v>
      </c>
      <c r="E250" s="14" t="s">
        <v>51</v>
      </c>
      <c r="F250" s="14" t="s">
        <v>15</v>
      </c>
      <c r="G250" s="7" t="s">
        <v>1302</v>
      </c>
      <c r="H250" s="7" t="s">
        <v>228</v>
      </c>
      <c r="I250" s="15" t="s">
        <v>473</v>
      </c>
      <c r="J250" s="7" t="s">
        <v>1930</v>
      </c>
      <c r="K250" s="14" t="s">
        <v>19</v>
      </c>
      <c r="L250" s="7" t="s">
        <v>1499</v>
      </c>
      <c r="M250" s="7" t="s">
        <v>1500</v>
      </c>
      <c r="N250" s="14" t="s">
        <v>53</v>
      </c>
      <c r="O250" s="14" t="s">
        <v>63</v>
      </c>
      <c r="P250" s="14" t="s">
        <v>54</v>
      </c>
      <c r="Q250" s="7" t="s">
        <v>78</v>
      </c>
      <c r="R250" s="7" t="s">
        <v>79</v>
      </c>
    </row>
    <row r="251" spans="1:18" s="1" customFormat="1" ht="12.75" hidden="1">
      <c r="A251" s="7" t="s">
        <v>3520</v>
      </c>
      <c r="B251" s="7" t="s">
        <v>1470</v>
      </c>
      <c r="C251" s="14" t="s">
        <v>1471</v>
      </c>
      <c r="D251" s="14" t="s">
        <v>174</v>
      </c>
      <c r="E251" s="14" t="s">
        <v>51</v>
      </c>
      <c r="F251" s="14" t="s">
        <v>15</v>
      </c>
      <c r="G251" s="7" t="s">
        <v>1356</v>
      </c>
      <c r="H251" s="7" t="s">
        <v>927</v>
      </c>
      <c r="I251" s="15" t="s">
        <v>491</v>
      </c>
      <c r="J251" s="7" t="s">
        <v>1944</v>
      </c>
      <c r="K251" s="14" t="s">
        <v>19</v>
      </c>
      <c r="L251" s="7" t="s">
        <v>1499</v>
      </c>
      <c r="M251" s="7" t="s">
        <v>1500</v>
      </c>
      <c r="N251" s="14" t="s">
        <v>53</v>
      </c>
      <c r="O251" s="14" t="s">
        <v>63</v>
      </c>
      <c r="P251" s="14" t="s">
        <v>54</v>
      </c>
      <c r="Q251" s="7" t="s">
        <v>223</v>
      </c>
      <c r="R251" s="7" t="s">
        <v>224</v>
      </c>
    </row>
    <row r="252" spans="1:18" s="1" customFormat="1" ht="12.75" hidden="1">
      <c r="A252" s="7" t="s">
        <v>3520</v>
      </c>
      <c r="B252" s="7" t="s">
        <v>1470</v>
      </c>
      <c r="C252" s="14" t="s">
        <v>1471</v>
      </c>
      <c r="D252" s="14" t="s">
        <v>13</v>
      </c>
      <c r="E252" s="14" t="s">
        <v>51</v>
      </c>
      <c r="F252" s="14" t="s">
        <v>15</v>
      </c>
      <c r="G252" s="7" t="s">
        <v>1378</v>
      </c>
      <c r="H252" s="7" t="s">
        <v>570</v>
      </c>
      <c r="I252" s="15" t="s">
        <v>1370</v>
      </c>
      <c r="J252" s="7" t="s">
        <v>1735</v>
      </c>
      <c r="K252" s="14" t="s">
        <v>19</v>
      </c>
      <c r="L252" s="7" t="s">
        <v>1499</v>
      </c>
      <c r="M252" s="7" t="s">
        <v>1500</v>
      </c>
      <c r="N252" s="14" t="s">
        <v>53</v>
      </c>
      <c r="O252" s="14" t="s">
        <v>63</v>
      </c>
      <c r="P252" s="14" t="s">
        <v>54</v>
      </c>
      <c r="Q252" s="7" t="s">
        <v>100</v>
      </c>
      <c r="R252" s="7" t="s">
        <v>101</v>
      </c>
    </row>
    <row r="253" spans="1:18" s="1" customFormat="1" ht="12.75" hidden="1">
      <c r="A253" s="7" t="s">
        <v>3520</v>
      </c>
      <c r="B253" s="7" t="s">
        <v>1470</v>
      </c>
      <c r="C253" s="14" t="s">
        <v>1471</v>
      </c>
      <c r="D253" s="14" t="s">
        <v>174</v>
      </c>
      <c r="E253" s="14" t="s">
        <v>51</v>
      </c>
      <c r="F253" s="14" t="s">
        <v>15</v>
      </c>
      <c r="G253" s="7" t="s">
        <v>1438</v>
      </c>
      <c r="H253" s="7" t="s">
        <v>924</v>
      </c>
      <c r="I253" s="15" t="s">
        <v>868</v>
      </c>
      <c r="J253" s="7" t="s">
        <v>2031</v>
      </c>
      <c r="K253" s="14" t="s">
        <v>19</v>
      </c>
      <c r="L253" s="7" t="s">
        <v>1499</v>
      </c>
      <c r="M253" s="7" t="s">
        <v>1500</v>
      </c>
      <c r="N253" s="14" t="s">
        <v>53</v>
      </c>
      <c r="O253" s="14" t="s">
        <v>63</v>
      </c>
      <c r="P253" s="14" t="s">
        <v>54</v>
      </c>
      <c r="Q253" s="7" t="s">
        <v>100</v>
      </c>
      <c r="R253" s="7" t="s">
        <v>101</v>
      </c>
    </row>
    <row r="254" spans="1:18" s="1" customFormat="1" ht="12.75" hidden="1">
      <c r="A254" s="7" t="s">
        <v>3520</v>
      </c>
      <c r="B254" s="7" t="s">
        <v>1470</v>
      </c>
      <c r="C254" s="14" t="s">
        <v>1471</v>
      </c>
      <c r="D254" s="14" t="s">
        <v>13</v>
      </c>
      <c r="E254" s="14" t="s">
        <v>51</v>
      </c>
      <c r="F254" s="14" t="s">
        <v>15</v>
      </c>
      <c r="G254" s="7" t="s">
        <v>162</v>
      </c>
      <c r="H254" s="7" t="s">
        <v>368</v>
      </c>
      <c r="I254" s="15" t="s">
        <v>719</v>
      </c>
      <c r="J254" s="7" t="s">
        <v>1798</v>
      </c>
      <c r="K254" s="14" t="s">
        <v>19</v>
      </c>
      <c r="L254" s="7" t="s">
        <v>1499</v>
      </c>
      <c r="M254" s="7" t="s">
        <v>1500</v>
      </c>
      <c r="N254" s="14" t="s">
        <v>53</v>
      </c>
      <c r="O254" s="14" t="s">
        <v>63</v>
      </c>
      <c r="P254" s="14" t="s">
        <v>54</v>
      </c>
      <c r="Q254" s="7" t="s">
        <v>587</v>
      </c>
      <c r="R254" s="7" t="s">
        <v>588</v>
      </c>
    </row>
    <row r="255" spans="1:18" s="1" customFormat="1" ht="12.75" hidden="1">
      <c r="A255" s="7" t="s">
        <v>3520</v>
      </c>
      <c r="B255" s="7" t="s">
        <v>1470</v>
      </c>
      <c r="C255" s="14" t="s">
        <v>1471</v>
      </c>
      <c r="D255" s="14" t="s">
        <v>174</v>
      </c>
      <c r="E255" s="14" t="s">
        <v>51</v>
      </c>
      <c r="F255" s="14" t="s">
        <v>15</v>
      </c>
      <c r="G255" s="7" t="s">
        <v>2096</v>
      </c>
      <c r="H255" s="7" t="s">
        <v>92</v>
      </c>
      <c r="I255" s="15" t="s">
        <v>815</v>
      </c>
      <c r="J255" s="7" t="s">
        <v>2097</v>
      </c>
      <c r="K255" s="14" t="s">
        <v>19</v>
      </c>
      <c r="L255" s="7" t="s">
        <v>1499</v>
      </c>
      <c r="M255" s="7" t="s">
        <v>1500</v>
      </c>
      <c r="N255" s="14" t="s">
        <v>53</v>
      </c>
      <c r="O255" s="14" t="s">
        <v>63</v>
      </c>
      <c r="P255" s="14" t="s">
        <v>54</v>
      </c>
      <c r="Q255" s="7" t="s">
        <v>67</v>
      </c>
      <c r="R255" s="7" t="s">
        <v>68</v>
      </c>
    </row>
    <row r="256" spans="1:18" s="1" customFormat="1" ht="12.75" hidden="1">
      <c r="A256" s="7" t="s">
        <v>3520</v>
      </c>
      <c r="B256" s="7" t="s">
        <v>1470</v>
      </c>
      <c r="C256" s="14" t="s">
        <v>1471</v>
      </c>
      <c r="D256" s="14" t="s">
        <v>4557</v>
      </c>
      <c r="E256" s="14" t="s">
        <v>51</v>
      </c>
      <c r="F256" s="14" t="s">
        <v>15</v>
      </c>
      <c r="G256" s="7" t="s">
        <v>3777</v>
      </c>
      <c r="H256" s="7" t="s">
        <v>3778</v>
      </c>
      <c r="I256" s="16">
        <v>20078</v>
      </c>
      <c r="J256" s="7"/>
      <c r="K256" s="14" t="s">
        <v>17</v>
      </c>
      <c r="L256" s="7" t="s">
        <v>1499</v>
      </c>
      <c r="M256" s="7" t="s">
        <v>3779</v>
      </c>
      <c r="N256" s="7"/>
      <c r="O256" s="14" t="s">
        <v>63</v>
      </c>
      <c r="P256" s="14" t="s">
        <v>54</v>
      </c>
      <c r="Q256" s="7" t="s">
        <v>134</v>
      </c>
      <c r="R256" s="7" t="s">
        <v>135</v>
      </c>
    </row>
    <row r="257" spans="1:18" s="1" customFormat="1" ht="12.75" hidden="1">
      <c r="A257" s="7" t="s">
        <v>3520</v>
      </c>
      <c r="B257" s="7" t="s">
        <v>1470</v>
      </c>
      <c r="C257" s="14" t="s">
        <v>1471</v>
      </c>
      <c r="D257" s="14" t="s">
        <v>174</v>
      </c>
      <c r="E257" s="14" t="s">
        <v>14</v>
      </c>
      <c r="F257" s="14" t="s">
        <v>15</v>
      </c>
      <c r="G257" s="7" t="s">
        <v>29</v>
      </c>
      <c r="H257" s="7" t="s">
        <v>1841</v>
      </c>
      <c r="I257" s="15" t="s">
        <v>348</v>
      </c>
      <c r="J257" s="7" t="s">
        <v>1842</v>
      </c>
      <c r="K257" s="14" t="s">
        <v>19</v>
      </c>
      <c r="L257" s="7" t="s">
        <v>1571</v>
      </c>
      <c r="M257" s="7" t="s">
        <v>1572</v>
      </c>
      <c r="N257" s="14" t="s">
        <v>18</v>
      </c>
      <c r="O257" s="14"/>
      <c r="P257" s="14"/>
      <c r="Q257" s="7"/>
      <c r="R257" s="7"/>
    </row>
    <row r="258" spans="1:18" s="1" customFormat="1" ht="12.75" hidden="1">
      <c r="A258" s="7" t="s">
        <v>3520</v>
      </c>
      <c r="B258" s="7" t="s">
        <v>1470</v>
      </c>
      <c r="C258" s="14" t="s">
        <v>1471</v>
      </c>
      <c r="D258" s="14" t="s">
        <v>13</v>
      </c>
      <c r="E258" s="14" t="s">
        <v>14</v>
      </c>
      <c r="F258" s="14" t="s">
        <v>15</v>
      </c>
      <c r="G258" s="7" t="s">
        <v>1569</v>
      </c>
      <c r="H258" s="7" t="s">
        <v>1142</v>
      </c>
      <c r="I258" s="15" t="s">
        <v>1210</v>
      </c>
      <c r="J258" s="7" t="s">
        <v>1570</v>
      </c>
      <c r="K258" s="14" t="s">
        <v>19</v>
      </c>
      <c r="L258" s="7" t="s">
        <v>1571</v>
      </c>
      <c r="M258" s="7" t="s">
        <v>1572</v>
      </c>
      <c r="N258" s="14" t="s">
        <v>20</v>
      </c>
      <c r="O258" s="14"/>
      <c r="P258" s="14"/>
      <c r="Q258" s="7"/>
      <c r="R258" s="7"/>
    </row>
    <row r="259" spans="1:18" s="1" customFormat="1" ht="12.75" hidden="1">
      <c r="A259" s="7" t="s">
        <v>3520</v>
      </c>
      <c r="B259" s="7" t="s">
        <v>1470</v>
      </c>
      <c r="C259" s="14" t="s">
        <v>1471</v>
      </c>
      <c r="D259" s="14" t="s">
        <v>13</v>
      </c>
      <c r="E259" s="14" t="s">
        <v>51</v>
      </c>
      <c r="F259" s="14" t="s">
        <v>15</v>
      </c>
      <c r="G259" s="7" t="s">
        <v>441</v>
      </c>
      <c r="H259" s="7" t="s">
        <v>45</v>
      </c>
      <c r="I259" s="15" t="s">
        <v>647</v>
      </c>
      <c r="J259" s="7" t="s">
        <v>1635</v>
      </c>
      <c r="K259" s="14" t="s">
        <v>19</v>
      </c>
      <c r="L259" s="7" t="s">
        <v>1571</v>
      </c>
      <c r="M259" s="7" t="s">
        <v>1572</v>
      </c>
      <c r="N259" s="14" t="s">
        <v>53</v>
      </c>
      <c r="O259" s="14" t="s">
        <v>63</v>
      </c>
      <c r="P259" s="14" t="s">
        <v>54</v>
      </c>
      <c r="Q259" s="7" t="s">
        <v>93</v>
      </c>
      <c r="R259" s="7" t="s">
        <v>94</v>
      </c>
    </row>
    <row r="260" spans="1:18" s="1" customFormat="1" ht="12.75" hidden="1">
      <c r="A260" s="7" t="s">
        <v>3520</v>
      </c>
      <c r="B260" s="7" t="s">
        <v>1470</v>
      </c>
      <c r="C260" s="14" t="s">
        <v>1471</v>
      </c>
      <c r="D260" s="14" t="s">
        <v>13</v>
      </c>
      <c r="E260" s="14" t="s">
        <v>51</v>
      </c>
      <c r="F260" s="14" t="s">
        <v>15</v>
      </c>
      <c r="G260" s="7" t="s">
        <v>1799</v>
      </c>
      <c r="H260" s="7" t="s">
        <v>664</v>
      </c>
      <c r="I260" s="15" t="s">
        <v>1802</v>
      </c>
      <c r="J260" s="7" t="s">
        <v>1803</v>
      </c>
      <c r="K260" s="14" t="s">
        <v>47</v>
      </c>
      <c r="L260" s="7" t="s">
        <v>1571</v>
      </c>
      <c r="M260" s="7" t="s">
        <v>1572</v>
      </c>
      <c r="N260" s="14" t="s">
        <v>53</v>
      </c>
      <c r="O260" s="14" t="s">
        <v>63</v>
      </c>
      <c r="P260" s="14" t="s">
        <v>122</v>
      </c>
      <c r="Q260" s="7" t="s">
        <v>72</v>
      </c>
      <c r="R260" s="7" t="s">
        <v>73</v>
      </c>
    </row>
    <row r="261" spans="1:18" s="1" customFormat="1" ht="12.75" hidden="1">
      <c r="A261" s="7" t="s">
        <v>3520</v>
      </c>
      <c r="B261" s="7" t="s">
        <v>1470</v>
      </c>
      <c r="C261" s="14" t="s">
        <v>1471</v>
      </c>
      <c r="D261" s="14" t="s">
        <v>4557</v>
      </c>
      <c r="E261" s="14" t="s">
        <v>14</v>
      </c>
      <c r="F261" s="14" t="s">
        <v>15</v>
      </c>
      <c r="G261" s="7" t="s">
        <v>3600</v>
      </c>
      <c r="H261" s="7" t="s">
        <v>3601</v>
      </c>
      <c r="I261" s="16" t="s">
        <v>1006</v>
      </c>
      <c r="J261" s="7"/>
      <c r="K261" s="14" t="s">
        <v>17</v>
      </c>
      <c r="L261" s="7" t="s">
        <v>1571</v>
      </c>
      <c r="M261" s="7" t="s">
        <v>3602</v>
      </c>
      <c r="N261" s="14" t="s">
        <v>20</v>
      </c>
      <c r="O261" s="14"/>
      <c r="P261" s="14"/>
      <c r="Q261" s="7"/>
      <c r="R261" s="7"/>
    </row>
    <row r="262" spans="1:18" s="1" customFormat="1" ht="12.75" hidden="1">
      <c r="A262" s="7" t="s">
        <v>3520</v>
      </c>
      <c r="B262" s="7" t="s">
        <v>1470</v>
      </c>
      <c r="C262" s="14" t="s">
        <v>1471</v>
      </c>
      <c r="D262" s="14" t="s">
        <v>174</v>
      </c>
      <c r="E262" s="14" t="s">
        <v>51</v>
      </c>
      <c r="F262" s="14" t="s">
        <v>15</v>
      </c>
      <c r="G262" s="7" t="s">
        <v>1372</v>
      </c>
      <c r="H262" s="7" t="s">
        <v>465</v>
      </c>
      <c r="I262" s="15" t="s">
        <v>910</v>
      </c>
      <c r="J262" s="7" t="s">
        <v>1955</v>
      </c>
      <c r="K262" s="14" t="s">
        <v>19</v>
      </c>
      <c r="L262" s="7" t="s">
        <v>1956</v>
      </c>
      <c r="M262" s="7" t="s">
        <v>1957</v>
      </c>
      <c r="N262" s="14" t="s">
        <v>53</v>
      </c>
      <c r="O262" s="14" t="s">
        <v>56</v>
      </c>
      <c r="P262" s="14" t="s">
        <v>54</v>
      </c>
      <c r="Q262" s="7" t="s">
        <v>329</v>
      </c>
      <c r="R262" s="7" t="s">
        <v>330</v>
      </c>
    </row>
    <row r="263" spans="1:18" s="1" customFormat="1" ht="12.75" hidden="1">
      <c r="A263" s="7" t="s">
        <v>3520</v>
      </c>
      <c r="B263" s="7" t="s">
        <v>1470</v>
      </c>
      <c r="C263" s="14" t="s">
        <v>1471</v>
      </c>
      <c r="D263" s="14" t="s">
        <v>13</v>
      </c>
      <c r="E263" s="14" t="s">
        <v>51</v>
      </c>
      <c r="F263" s="14" t="s">
        <v>15</v>
      </c>
      <c r="G263" s="7" t="s">
        <v>1815</v>
      </c>
      <c r="H263" s="7" t="s">
        <v>1816</v>
      </c>
      <c r="I263" s="15" t="s">
        <v>652</v>
      </c>
      <c r="J263" s="7" t="s">
        <v>1817</v>
      </c>
      <c r="K263" s="14" t="s">
        <v>19</v>
      </c>
      <c r="L263" s="7" t="s">
        <v>1818</v>
      </c>
      <c r="M263" s="7" t="s">
        <v>1532</v>
      </c>
      <c r="N263" s="14" t="s">
        <v>53</v>
      </c>
      <c r="O263" s="14" t="s">
        <v>56</v>
      </c>
      <c r="P263" s="14" t="s">
        <v>54</v>
      </c>
      <c r="Q263" s="7" t="s">
        <v>141</v>
      </c>
      <c r="R263" s="7" t="s">
        <v>142</v>
      </c>
    </row>
    <row r="264" spans="1:18" s="1" customFormat="1" ht="12.75" hidden="1">
      <c r="A264" s="7" t="s">
        <v>3520</v>
      </c>
      <c r="B264" s="7" t="s">
        <v>1470</v>
      </c>
      <c r="C264" s="14" t="s">
        <v>1471</v>
      </c>
      <c r="D264" s="14" t="s">
        <v>4557</v>
      </c>
      <c r="E264" s="14" t="s">
        <v>51</v>
      </c>
      <c r="F264" s="14" t="s">
        <v>15</v>
      </c>
      <c r="G264" s="7" t="s">
        <v>3808</v>
      </c>
      <c r="H264" s="7" t="s">
        <v>3809</v>
      </c>
      <c r="I264" s="16" t="s">
        <v>567</v>
      </c>
      <c r="J264" s="7"/>
      <c r="K264" s="14" t="s">
        <v>17</v>
      </c>
      <c r="L264" s="7" t="s">
        <v>1818</v>
      </c>
      <c r="M264" s="7" t="s">
        <v>3810</v>
      </c>
      <c r="N264" s="7"/>
      <c r="O264" s="14" t="s">
        <v>56</v>
      </c>
      <c r="P264" s="14" t="s">
        <v>54</v>
      </c>
      <c r="Q264" s="7" t="s">
        <v>219</v>
      </c>
      <c r="R264" s="7" t="s">
        <v>220</v>
      </c>
    </row>
    <row r="265" spans="1:18" s="1" customFormat="1" ht="12.75" hidden="1">
      <c r="A265" s="7" t="s">
        <v>3520</v>
      </c>
      <c r="B265" s="7" t="s">
        <v>1470</v>
      </c>
      <c r="C265" s="14" t="s">
        <v>1471</v>
      </c>
      <c r="D265" s="14" t="s">
        <v>4557</v>
      </c>
      <c r="E265" s="14" t="s">
        <v>51</v>
      </c>
      <c r="F265" s="14" t="s">
        <v>15</v>
      </c>
      <c r="G265" s="7" t="s">
        <v>3646</v>
      </c>
      <c r="H265" s="7" t="s">
        <v>3647</v>
      </c>
      <c r="I265" s="16" t="s">
        <v>3648</v>
      </c>
      <c r="J265" s="7"/>
      <c r="K265" s="14" t="s">
        <v>17</v>
      </c>
      <c r="L265" s="7" t="s">
        <v>3649</v>
      </c>
      <c r="M265" s="7" t="s">
        <v>3588</v>
      </c>
      <c r="N265" s="7"/>
      <c r="O265" s="14" t="s">
        <v>56</v>
      </c>
      <c r="P265" s="14" t="s">
        <v>54</v>
      </c>
      <c r="Q265" s="7" t="s">
        <v>60</v>
      </c>
      <c r="R265" s="7" t="s">
        <v>61</v>
      </c>
    </row>
    <row r="266" spans="1:18" s="1" customFormat="1" ht="12.75" hidden="1">
      <c r="A266" s="7" t="s">
        <v>3520</v>
      </c>
      <c r="B266" s="7" t="s">
        <v>1470</v>
      </c>
      <c r="C266" s="14" t="s">
        <v>1471</v>
      </c>
      <c r="D266" s="14" t="s">
        <v>174</v>
      </c>
      <c r="E266" s="14" t="s">
        <v>51</v>
      </c>
      <c r="F266" s="14" t="s">
        <v>15</v>
      </c>
      <c r="G266" s="7" t="s">
        <v>1128</v>
      </c>
      <c r="H266" s="7" t="s">
        <v>584</v>
      </c>
      <c r="I266" s="15" t="s">
        <v>976</v>
      </c>
      <c r="J266" s="7" t="s">
        <v>2013</v>
      </c>
      <c r="K266" s="14" t="s">
        <v>19</v>
      </c>
      <c r="L266" s="7" t="s">
        <v>1623</v>
      </c>
      <c r="M266" s="7" t="s">
        <v>1624</v>
      </c>
      <c r="N266" s="14" t="s">
        <v>53</v>
      </c>
      <c r="O266" s="14" t="s">
        <v>56</v>
      </c>
      <c r="P266" s="14" t="s">
        <v>122</v>
      </c>
      <c r="Q266" s="7" t="s">
        <v>329</v>
      </c>
      <c r="R266" s="7" t="s">
        <v>330</v>
      </c>
    </row>
    <row r="267" spans="1:18" s="1" customFormat="1" ht="12.75" hidden="1">
      <c r="A267" s="7" t="s">
        <v>3520</v>
      </c>
      <c r="B267" s="7" t="s">
        <v>1470</v>
      </c>
      <c r="C267" s="14" t="s">
        <v>1471</v>
      </c>
      <c r="D267" s="14" t="s">
        <v>174</v>
      </c>
      <c r="E267" s="14" t="s">
        <v>51</v>
      </c>
      <c r="F267" s="14" t="s">
        <v>15</v>
      </c>
      <c r="G267" s="7" t="s">
        <v>2056</v>
      </c>
      <c r="H267" s="7" t="s">
        <v>383</v>
      </c>
      <c r="I267" s="15" t="s">
        <v>610</v>
      </c>
      <c r="J267" s="7" t="s">
        <v>2057</v>
      </c>
      <c r="K267" s="14" t="s">
        <v>19</v>
      </c>
      <c r="L267" s="7" t="s">
        <v>1623</v>
      </c>
      <c r="M267" s="7" t="s">
        <v>1624</v>
      </c>
      <c r="N267" s="14" t="s">
        <v>53</v>
      </c>
      <c r="O267" s="14" t="s">
        <v>56</v>
      </c>
      <c r="P267" s="14" t="s">
        <v>54</v>
      </c>
      <c r="Q267" s="7" t="s">
        <v>60</v>
      </c>
      <c r="R267" s="7" t="s">
        <v>61</v>
      </c>
    </row>
    <row r="268" spans="1:18" s="1" customFormat="1" ht="12.75" hidden="1">
      <c r="A268" s="7" t="s">
        <v>3520</v>
      </c>
      <c r="B268" s="7" t="s">
        <v>1470</v>
      </c>
      <c r="C268" s="14" t="s">
        <v>1471</v>
      </c>
      <c r="D268" s="14" t="s">
        <v>4557</v>
      </c>
      <c r="E268" s="14" t="s">
        <v>51</v>
      </c>
      <c r="F268" s="14" t="s">
        <v>15</v>
      </c>
      <c r="G268" s="7" t="s">
        <v>3653</v>
      </c>
      <c r="H268" s="7" t="s">
        <v>3654</v>
      </c>
      <c r="I268" s="16" t="s">
        <v>1410</v>
      </c>
      <c r="J268" s="7"/>
      <c r="K268" s="14" t="s">
        <v>17</v>
      </c>
      <c r="L268" s="7" t="s">
        <v>1623</v>
      </c>
      <c r="M268" s="7" t="s">
        <v>3655</v>
      </c>
      <c r="N268" s="7"/>
      <c r="O268" s="14" t="s">
        <v>56</v>
      </c>
      <c r="P268" s="14" t="s">
        <v>54</v>
      </c>
      <c r="Q268" s="7" t="s">
        <v>97</v>
      </c>
      <c r="R268" s="7" t="s">
        <v>98</v>
      </c>
    </row>
    <row r="269" spans="1:18" s="1" customFormat="1" ht="12.75" hidden="1">
      <c r="A269" s="7" t="s">
        <v>3520</v>
      </c>
      <c r="B269" s="7" t="s">
        <v>1470</v>
      </c>
      <c r="C269" s="14" t="s">
        <v>1471</v>
      </c>
      <c r="D269" s="14" t="s">
        <v>174</v>
      </c>
      <c r="E269" s="14" t="s">
        <v>51</v>
      </c>
      <c r="F269" s="14" t="s">
        <v>15</v>
      </c>
      <c r="G269" s="7" t="s">
        <v>2033</v>
      </c>
      <c r="H269" s="7" t="s">
        <v>278</v>
      </c>
      <c r="I269" s="15" t="s">
        <v>770</v>
      </c>
      <c r="J269" s="7" t="s">
        <v>2034</v>
      </c>
      <c r="K269" s="14" t="s">
        <v>19</v>
      </c>
      <c r="L269" s="7" t="s">
        <v>2035</v>
      </c>
      <c r="M269" s="7" t="s">
        <v>1912</v>
      </c>
      <c r="N269" s="14" t="s">
        <v>53</v>
      </c>
      <c r="O269" s="14" t="s">
        <v>56</v>
      </c>
      <c r="P269" s="14" t="s">
        <v>54</v>
      </c>
      <c r="Q269" s="7" t="s">
        <v>60</v>
      </c>
      <c r="R269" s="7" t="s">
        <v>61</v>
      </c>
    </row>
    <row r="270" spans="1:18" s="1" customFormat="1" ht="12.75" hidden="1">
      <c r="A270" s="7" t="s">
        <v>3520</v>
      </c>
      <c r="B270" s="7" t="s">
        <v>1470</v>
      </c>
      <c r="C270" s="14" t="s">
        <v>1471</v>
      </c>
      <c r="D270" s="14" t="s">
        <v>174</v>
      </c>
      <c r="E270" s="14" t="s">
        <v>51</v>
      </c>
      <c r="F270" s="14" t="s">
        <v>15</v>
      </c>
      <c r="G270" s="7" t="s">
        <v>2061</v>
      </c>
      <c r="H270" s="7" t="s">
        <v>404</v>
      </c>
      <c r="I270" s="15" t="s">
        <v>735</v>
      </c>
      <c r="J270" s="7" t="s">
        <v>2062</v>
      </c>
      <c r="K270" s="14" t="s">
        <v>19</v>
      </c>
      <c r="L270" s="7" t="s">
        <v>1810</v>
      </c>
      <c r="M270" s="7" t="s">
        <v>1811</v>
      </c>
      <c r="N270" s="14" t="s">
        <v>53</v>
      </c>
      <c r="O270" s="14" t="s">
        <v>56</v>
      </c>
      <c r="P270" s="14" t="s">
        <v>54</v>
      </c>
      <c r="Q270" s="7" t="s">
        <v>60</v>
      </c>
      <c r="R270" s="7" t="s">
        <v>61</v>
      </c>
    </row>
    <row r="271" spans="1:18" s="1" customFormat="1" ht="12.75" hidden="1">
      <c r="A271" s="7" t="s">
        <v>3520</v>
      </c>
      <c r="B271" s="7" t="s">
        <v>1470</v>
      </c>
      <c r="C271" s="14" t="s">
        <v>1471</v>
      </c>
      <c r="D271" s="14" t="s">
        <v>174</v>
      </c>
      <c r="E271" s="14" t="s">
        <v>51</v>
      </c>
      <c r="F271" s="14" t="s">
        <v>15</v>
      </c>
      <c r="G271" s="7" t="s">
        <v>2084</v>
      </c>
      <c r="H271" s="7" t="s">
        <v>59</v>
      </c>
      <c r="I271" s="15" t="s">
        <v>752</v>
      </c>
      <c r="J271" s="7" t="s">
        <v>2085</v>
      </c>
      <c r="K271" s="14" t="s">
        <v>19</v>
      </c>
      <c r="L271" s="7" t="s">
        <v>1810</v>
      </c>
      <c r="M271" s="7" t="s">
        <v>1811</v>
      </c>
      <c r="N271" s="14" t="s">
        <v>53</v>
      </c>
      <c r="O271" s="14" t="s">
        <v>56</v>
      </c>
      <c r="P271" s="14" t="s">
        <v>54</v>
      </c>
      <c r="Q271" s="7" t="s">
        <v>60</v>
      </c>
      <c r="R271" s="7" t="s">
        <v>61</v>
      </c>
    </row>
    <row r="272" spans="1:18" s="1" customFormat="1" ht="12.75" hidden="1">
      <c r="A272" s="7" t="s">
        <v>3520</v>
      </c>
      <c r="B272" s="7" t="s">
        <v>1470</v>
      </c>
      <c r="C272" s="14" t="s">
        <v>1471</v>
      </c>
      <c r="D272" s="14" t="s">
        <v>4557</v>
      </c>
      <c r="E272" s="14" t="s">
        <v>51</v>
      </c>
      <c r="F272" s="14" t="s">
        <v>15</v>
      </c>
      <c r="G272" s="7" t="s">
        <v>1809</v>
      </c>
      <c r="H272" s="7" t="s">
        <v>192</v>
      </c>
      <c r="I272" s="16" t="s">
        <v>947</v>
      </c>
      <c r="J272" s="7"/>
      <c r="K272" s="14" t="s">
        <v>17</v>
      </c>
      <c r="L272" s="7" t="s">
        <v>1810</v>
      </c>
      <c r="M272" s="7" t="s">
        <v>1811</v>
      </c>
      <c r="N272" s="7" t="s">
        <v>53</v>
      </c>
      <c r="O272" s="14" t="s">
        <v>56</v>
      </c>
      <c r="P272" s="14" t="s">
        <v>54</v>
      </c>
      <c r="Q272" s="7" t="s">
        <v>106</v>
      </c>
      <c r="R272" s="7" t="s">
        <v>107</v>
      </c>
    </row>
    <row r="273" spans="1:18" s="1" customFormat="1" ht="12.75" hidden="1">
      <c r="A273" s="7" t="s">
        <v>3520</v>
      </c>
      <c r="B273" s="7" t="s">
        <v>1470</v>
      </c>
      <c r="C273" s="14" t="s">
        <v>1471</v>
      </c>
      <c r="D273" s="14" t="s">
        <v>4557</v>
      </c>
      <c r="E273" s="14" t="s">
        <v>51</v>
      </c>
      <c r="F273" s="14" t="s">
        <v>15</v>
      </c>
      <c r="G273" s="7" t="s">
        <v>3783</v>
      </c>
      <c r="H273" s="7" t="s">
        <v>3784</v>
      </c>
      <c r="I273" s="16" t="s">
        <v>949</v>
      </c>
      <c r="J273" s="7"/>
      <c r="K273" s="14" t="s">
        <v>17</v>
      </c>
      <c r="L273" s="7" t="s">
        <v>1795</v>
      </c>
      <c r="M273" s="7" t="s">
        <v>3785</v>
      </c>
      <c r="N273" s="7"/>
      <c r="O273" s="14" t="s">
        <v>56</v>
      </c>
      <c r="P273" s="14" t="s">
        <v>54</v>
      </c>
      <c r="Q273" s="7" t="s">
        <v>97</v>
      </c>
      <c r="R273" s="7" t="s">
        <v>98</v>
      </c>
    </row>
    <row r="274" spans="1:18" s="1" customFormat="1" ht="12.75" hidden="1">
      <c r="A274" s="7" t="s">
        <v>3520</v>
      </c>
      <c r="B274" s="7" t="s">
        <v>1470</v>
      </c>
      <c r="C274" s="14" t="s">
        <v>1471</v>
      </c>
      <c r="D274" s="14" t="s">
        <v>4557</v>
      </c>
      <c r="E274" s="14" t="s">
        <v>51</v>
      </c>
      <c r="F274" s="14" t="s">
        <v>15</v>
      </c>
      <c r="G274" s="7" t="s">
        <v>3708</v>
      </c>
      <c r="H274" s="7" t="s">
        <v>3709</v>
      </c>
      <c r="I274" s="16" t="s">
        <v>3710</v>
      </c>
      <c r="J274" s="7"/>
      <c r="K274" s="14" t="s">
        <v>17</v>
      </c>
      <c r="L274" s="7" t="s">
        <v>3711</v>
      </c>
      <c r="M274" s="7" t="s">
        <v>3540</v>
      </c>
      <c r="N274" s="7"/>
      <c r="O274" s="14" t="s">
        <v>56</v>
      </c>
      <c r="P274" s="14" t="s">
        <v>54</v>
      </c>
      <c r="Q274" s="7" t="s">
        <v>1057</v>
      </c>
      <c r="R274" s="7" t="s">
        <v>3712</v>
      </c>
    </row>
    <row r="275" spans="1:18" s="1" customFormat="1" ht="12.75" hidden="1">
      <c r="A275" s="7" t="s">
        <v>3520</v>
      </c>
      <c r="B275" s="7" t="s">
        <v>1470</v>
      </c>
      <c r="C275" s="14" t="s">
        <v>1471</v>
      </c>
      <c r="D275" s="14" t="s">
        <v>174</v>
      </c>
      <c r="E275" s="14" t="s">
        <v>51</v>
      </c>
      <c r="F275" s="14" t="s">
        <v>15</v>
      </c>
      <c r="G275" s="7" t="s">
        <v>1922</v>
      </c>
      <c r="H275" s="7" t="s">
        <v>28</v>
      </c>
      <c r="I275" s="15" t="s">
        <v>1206</v>
      </c>
      <c r="J275" s="7" t="s">
        <v>1923</v>
      </c>
      <c r="K275" s="14" t="s">
        <v>19</v>
      </c>
      <c r="L275" s="7" t="s">
        <v>1924</v>
      </c>
      <c r="M275" s="7" t="s">
        <v>1925</v>
      </c>
      <c r="N275" s="14" t="s">
        <v>53</v>
      </c>
      <c r="O275" s="14" t="s">
        <v>56</v>
      </c>
      <c r="P275" s="14" t="s">
        <v>54</v>
      </c>
      <c r="Q275" s="7" t="s">
        <v>97</v>
      </c>
      <c r="R275" s="7" t="s">
        <v>98</v>
      </c>
    </row>
    <row r="276" spans="1:18" s="1" customFormat="1" ht="12.75" hidden="1">
      <c r="A276" s="7" t="s">
        <v>3520</v>
      </c>
      <c r="B276" s="7" t="s">
        <v>1470</v>
      </c>
      <c r="C276" s="14" t="s">
        <v>1471</v>
      </c>
      <c r="D276" s="14" t="s">
        <v>4557</v>
      </c>
      <c r="E276" s="14" t="s">
        <v>51</v>
      </c>
      <c r="F276" s="14" t="s">
        <v>15</v>
      </c>
      <c r="G276" s="7" t="s">
        <v>3579</v>
      </c>
      <c r="H276" s="7" t="s">
        <v>3675</v>
      </c>
      <c r="I276" s="16" t="s">
        <v>3595</v>
      </c>
      <c r="J276" s="7"/>
      <c r="K276" s="14" t="s">
        <v>17</v>
      </c>
      <c r="L276" s="7" t="s">
        <v>3756</v>
      </c>
      <c r="M276" s="7" t="s">
        <v>3757</v>
      </c>
      <c r="N276" s="7"/>
      <c r="O276" s="14" t="s">
        <v>56</v>
      </c>
      <c r="P276" s="14" t="s">
        <v>54</v>
      </c>
      <c r="Q276" s="7" t="s">
        <v>97</v>
      </c>
      <c r="R276" s="7" t="s">
        <v>98</v>
      </c>
    </row>
    <row r="277" spans="1:18" s="1" customFormat="1" ht="12.75" hidden="1">
      <c r="A277" s="7" t="s">
        <v>3520</v>
      </c>
      <c r="B277" s="7" t="s">
        <v>1470</v>
      </c>
      <c r="C277" s="14" t="s">
        <v>1471</v>
      </c>
      <c r="D277" s="14" t="s">
        <v>4557</v>
      </c>
      <c r="E277" s="14" t="s">
        <v>51</v>
      </c>
      <c r="F277" s="14" t="s">
        <v>15</v>
      </c>
      <c r="G277" s="7" t="s">
        <v>3719</v>
      </c>
      <c r="H277" s="7" t="s">
        <v>3720</v>
      </c>
      <c r="I277" s="16" t="s">
        <v>971</v>
      </c>
      <c r="J277" s="7"/>
      <c r="K277" s="14" t="s">
        <v>17</v>
      </c>
      <c r="L277" s="7" t="s">
        <v>3721</v>
      </c>
      <c r="M277" s="7" t="s">
        <v>3621</v>
      </c>
      <c r="N277" s="7"/>
      <c r="O277" s="14" t="s">
        <v>56</v>
      </c>
      <c r="P277" s="14" t="s">
        <v>122</v>
      </c>
      <c r="Q277" s="7" t="s">
        <v>329</v>
      </c>
      <c r="R277" s="7" t="s">
        <v>330</v>
      </c>
    </row>
    <row r="278" spans="1:18" s="1" customFormat="1" ht="12.75" hidden="1">
      <c r="A278" s="7" t="s">
        <v>3520</v>
      </c>
      <c r="B278" s="7" t="s">
        <v>1470</v>
      </c>
      <c r="C278" s="14" t="s">
        <v>1471</v>
      </c>
      <c r="D278" s="14" t="s">
        <v>4557</v>
      </c>
      <c r="E278" s="14" t="s">
        <v>51</v>
      </c>
      <c r="F278" s="14" t="s">
        <v>15</v>
      </c>
      <c r="G278" s="7" t="s">
        <v>3805</v>
      </c>
      <c r="H278" s="7" t="s">
        <v>3806</v>
      </c>
      <c r="I278" s="16" t="s">
        <v>3807</v>
      </c>
      <c r="J278" s="7"/>
      <c r="K278" s="14" t="s">
        <v>17</v>
      </c>
      <c r="L278" s="7" t="s">
        <v>3721</v>
      </c>
      <c r="M278" s="7" t="s">
        <v>3621</v>
      </c>
      <c r="N278" s="7"/>
      <c r="O278" s="14" t="s">
        <v>56</v>
      </c>
      <c r="P278" s="14" t="s">
        <v>54</v>
      </c>
      <c r="Q278" s="7" t="s">
        <v>141</v>
      </c>
      <c r="R278" s="7" t="s">
        <v>142</v>
      </c>
    </row>
    <row r="279" spans="1:18" s="1" customFormat="1" ht="12.75" hidden="1">
      <c r="A279" s="7" t="s">
        <v>3520</v>
      </c>
      <c r="B279" s="7" t="s">
        <v>1470</v>
      </c>
      <c r="C279" s="14" t="s">
        <v>1471</v>
      </c>
      <c r="D279" s="14" t="s">
        <v>4557</v>
      </c>
      <c r="E279" s="14" t="s">
        <v>51</v>
      </c>
      <c r="F279" s="14" t="s">
        <v>15</v>
      </c>
      <c r="G279" s="7" t="s">
        <v>3669</v>
      </c>
      <c r="H279" s="7" t="s">
        <v>3670</v>
      </c>
      <c r="I279" s="16" t="s">
        <v>923</v>
      </c>
      <c r="J279" s="7"/>
      <c r="K279" s="14" t="s">
        <v>17</v>
      </c>
      <c r="L279" s="7" t="s">
        <v>1663</v>
      </c>
      <c r="M279" s="7" t="s">
        <v>3671</v>
      </c>
      <c r="N279" s="7"/>
      <c r="O279" s="14" t="s">
        <v>56</v>
      </c>
      <c r="P279" s="14" t="s">
        <v>54</v>
      </c>
      <c r="Q279" s="7" t="s">
        <v>219</v>
      </c>
      <c r="R279" s="7" t="s">
        <v>220</v>
      </c>
    </row>
    <row r="280" spans="1:18" s="1" customFormat="1" ht="12.75" hidden="1">
      <c r="A280" s="7" t="s">
        <v>3520</v>
      </c>
      <c r="B280" s="7" t="s">
        <v>1470</v>
      </c>
      <c r="C280" s="14" t="s">
        <v>1471</v>
      </c>
      <c r="D280" s="14" t="s">
        <v>4557</v>
      </c>
      <c r="E280" s="14" t="s">
        <v>51</v>
      </c>
      <c r="F280" s="14" t="s">
        <v>15</v>
      </c>
      <c r="G280" s="7" t="s">
        <v>1662</v>
      </c>
      <c r="H280" s="7" t="s">
        <v>216</v>
      </c>
      <c r="I280" s="16" t="s">
        <v>923</v>
      </c>
      <c r="J280" s="7"/>
      <c r="K280" s="14" t="s">
        <v>17</v>
      </c>
      <c r="L280" s="7" t="s">
        <v>1663</v>
      </c>
      <c r="M280" s="7" t="s">
        <v>1664</v>
      </c>
      <c r="N280" s="7" t="s">
        <v>53</v>
      </c>
      <c r="O280" s="14" t="s">
        <v>56</v>
      </c>
      <c r="P280" s="14" t="s">
        <v>122</v>
      </c>
      <c r="Q280" s="7" t="s">
        <v>219</v>
      </c>
      <c r="R280" s="7" t="s">
        <v>220</v>
      </c>
    </row>
    <row r="281" spans="1:18" s="1" customFormat="1" ht="12.75" hidden="1">
      <c r="A281" s="7" t="s">
        <v>3520</v>
      </c>
      <c r="B281" s="7" t="s">
        <v>1470</v>
      </c>
      <c r="C281" s="14" t="s">
        <v>1471</v>
      </c>
      <c r="D281" s="14" t="s">
        <v>174</v>
      </c>
      <c r="E281" s="14" t="s">
        <v>51</v>
      </c>
      <c r="F281" s="14" t="s">
        <v>15</v>
      </c>
      <c r="G281" s="7" t="s">
        <v>2018</v>
      </c>
      <c r="H281" s="7" t="s">
        <v>279</v>
      </c>
      <c r="I281" s="15" t="s">
        <v>260</v>
      </c>
      <c r="J281" s="7" t="s">
        <v>2022</v>
      </c>
      <c r="K281" s="14" t="s">
        <v>19</v>
      </c>
      <c r="L281" s="7" t="s">
        <v>2023</v>
      </c>
      <c r="M281" s="7" t="s">
        <v>2024</v>
      </c>
      <c r="N281" s="14" t="s">
        <v>53</v>
      </c>
      <c r="O281" s="14" t="s">
        <v>56</v>
      </c>
      <c r="P281" s="14" t="s">
        <v>54</v>
      </c>
      <c r="Q281" s="7" t="s">
        <v>106</v>
      </c>
      <c r="R281" s="7" t="s">
        <v>107</v>
      </c>
    </row>
    <row r="282" spans="1:18" s="1" customFormat="1" ht="12.75" hidden="1">
      <c r="A282" s="7" t="s">
        <v>3520</v>
      </c>
      <c r="B282" s="7" t="s">
        <v>1470</v>
      </c>
      <c r="C282" s="14" t="s">
        <v>1471</v>
      </c>
      <c r="D282" s="14" t="s">
        <v>4557</v>
      </c>
      <c r="E282" s="14" t="s">
        <v>51</v>
      </c>
      <c r="F282" s="14" t="s">
        <v>15</v>
      </c>
      <c r="G282" s="7" t="s">
        <v>3549</v>
      </c>
      <c r="H282" s="7" t="s">
        <v>3675</v>
      </c>
      <c r="I282" s="16" t="s">
        <v>971</v>
      </c>
      <c r="J282" s="7"/>
      <c r="K282" s="14" t="s">
        <v>17</v>
      </c>
      <c r="L282" s="7" t="s">
        <v>1665</v>
      </c>
      <c r="M282" s="7" t="s">
        <v>3526</v>
      </c>
      <c r="N282" s="7"/>
      <c r="O282" s="14" t="s">
        <v>56</v>
      </c>
      <c r="P282" s="14" t="s">
        <v>54</v>
      </c>
      <c r="Q282" s="7" t="s">
        <v>60</v>
      </c>
      <c r="R282" s="7" t="s">
        <v>61</v>
      </c>
    </row>
    <row r="283" spans="1:18" s="1" customFormat="1" ht="12.75" hidden="1">
      <c r="A283" s="7" t="s">
        <v>3520</v>
      </c>
      <c r="B283" s="7" t="s">
        <v>1470</v>
      </c>
      <c r="C283" s="14" t="s">
        <v>1471</v>
      </c>
      <c r="D283" s="14" t="s">
        <v>4557</v>
      </c>
      <c r="E283" s="14" t="s">
        <v>51</v>
      </c>
      <c r="F283" s="14" t="s">
        <v>15</v>
      </c>
      <c r="G283" s="7" t="s">
        <v>29</v>
      </c>
      <c r="H283" s="7" t="s">
        <v>120</v>
      </c>
      <c r="I283" s="16" t="s">
        <v>971</v>
      </c>
      <c r="J283" s="7"/>
      <c r="K283" s="14" t="s">
        <v>17</v>
      </c>
      <c r="L283" s="7" t="s">
        <v>1665</v>
      </c>
      <c r="M283" s="7" t="s">
        <v>1666</v>
      </c>
      <c r="N283" s="7" t="s">
        <v>53</v>
      </c>
      <c r="O283" s="14" t="s">
        <v>56</v>
      </c>
      <c r="P283" s="14" t="s">
        <v>54</v>
      </c>
      <c r="Q283" s="7" t="s">
        <v>60</v>
      </c>
      <c r="R283" s="7" t="s">
        <v>61</v>
      </c>
    </row>
    <row r="284" spans="1:18" s="1" customFormat="1" ht="12.75" hidden="1">
      <c r="A284" s="7" t="s">
        <v>3520</v>
      </c>
      <c r="B284" s="7" t="s">
        <v>1470</v>
      </c>
      <c r="C284" s="14" t="s">
        <v>1471</v>
      </c>
      <c r="D284" s="14" t="s">
        <v>174</v>
      </c>
      <c r="E284" s="14" t="s">
        <v>51</v>
      </c>
      <c r="F284" s="14" t="s">
        <v>15</v>
      </c>
      <c r="G284" s="7" t="s">
        <v>1978</v>
      </c>
      <c r="H284" s="7" t="s">
        <v>506</v>
      </c>
      <c r="I284" s="15" t="s">
        <v>1186</v>
      </c>
      <c r="J284" s="7" t="s">
        <v>1979</v>
      </c>
      <c r="K284" s="14" t="s">
        <v>19</v>
      </c>
      <c r="L284" s="7" t="s">
        <v>1973</v>
      </c>
      <c r="M284" s="7" t="s">
        <v>1974</v>
      </c>
      <c r="N284" s="14" t="s">
        <v>53</v>
      </c>
      <c r="O284" s="14" t="s">
        <v>56</v>
      </c>
      <c r="P284" s="14" t="s">
        <v>54</v>
      </c>
      <c r="Q284" s="7" t="s">
        <v>57</v>
      </c>
      <c r="R284" s="7" t="s">
        <v>58</v>
      </c>
    </row>
    <row r="285" spans="1:18" s="1" customFormat="1" ht="12.75" hidden="1">
      <c r="A285" s="7" t="s">
        <v>3520</v>
      </c>
      <c r="B285" s="7" t="s">
        <v>1470</v>
      </c>
      <c r="C285" s="14" t="s">
        <v>1471</v>
      </c>
      <c r="D285" s="14" t="s">
        <v>174</v>
      </c>
      <c r="E285" s="14" t="s">
        <v>51</v>
      </c>
      <c r="F285" s="14" t="s">
        <v>15</v>
      </c>
      <c r="G285" s="7" t="s">
        <v>1971</v>
      </c>
      <c r="H285" s="7" t="s">
        <v>818</v>
      </c>
      <c r="I285" s="15" t="s">
        <v>505</v>
      </c>
      <c r="J285" s="7" t="s">
        <v>1972</v>
      </c>
      <c r="K285" s="14" t="s">
        <v>19</v>
      </c>
      <c r="L285" s="7" t="s">
        <v>1973</v>
      </c>
      <c r="M285" s="7" t="s">
        <v>1974</v>
      </c>
      <c r="N285" s="14" t="s">
        <v>53</v>
      </c>
      <c r="O285" s="14" t="s">
        <v>56</v>
      </c>
      <c r="P285" s="14" t="s">
        <v>54</v>
      </c>
      <c r="Q285" s="7" t="s">
        <v>141</v>
      </c>
      <c r="R285" s="7" t="s">
        <v>142</v>
      </c>
    </row>
    <row r="286" spans="1:18" s="1" customFormat="1" ht="12.75" hidden="1">
      <c r="A286" s="7" t="s">
        <v>3520</v>
      </c>
      <c r="B286" s="7" t="s">
        <v>1470</v>
      </c>
      <c r="C286" s="14" t="s">
        <v>1471</v>
      </c>
      <c r="D286" s="14" t="s">
        <v>174</v>
      </c>
      <c r="E286" s="14" t="s">
        <v>51</v>
      </c>
      <c r="F286" s="14" t="s">
        <v>15</v>
      </c>
      <c r="G286" s="7" t="s">
        <v>1265</v>
      </c>
      <c r="H286" s="7" t="s">
        <v>485</v>
      </c>
      <c r="I286" s="15" t="s">
        <v>861</v>
      </c>
      <c r="J286" s="7" t="s">
        <v>1893</v>
      </c>
      <c r="K286" s="14" t="s">
        <v>19</v>
      </c>
      <c r="L286" s="7" t="s">
        <v>1777</v>
      </c>
      <c r="M286" s="7" t="s">
        <v>1778</v>
      </c>
      <c r="N286" s="14" t="s">
        <v>53</v>
      </c>
      <c r="O286" s="14" t="s">
        <v>56</v>
      </c>
      <c r="P286" s="14" t="s">
        <v>54</v>
      </c>
      <c r="Q286" s="7" t="s">
        <v>1057</v>
      </c>
      <c r="R286" s="7" t="s">
        <v>1058</v>
      </c>
    </row>
    <row r="287" spans="1:18" s="1" customFormat="1" ht="12.75" hidden="1">
      <c r="A287" s="7" t="s">
        <v>3520</v>
      </c>
      <c r="B287" s="7" t="s">
        <v>1470</v>
      </c>
      <c r="C287" s="14" t="s">
        <v>1471</v>
      </c>
      <c r="D287" s="14" t="s">
        <v>4557</v>
      </c>
      <c r="E287" s="14" t="s">
        <v>51</v>
      </c>
      <c r="F287" s="14" t="s">
        <v>15</v>
      </c>
      <c r="G287" s="7" t="s">
        <v>1569</v>
      </c>
      <c r="H287" s="7" t="s">
        <v>1776</v>
      </c>
      <c r="I287" s="16" t="s">
        <v>285</v>
      </c>
      <c r="J287" s="7"/>
      <c r="K287" s="14" t="s">
        <v>17</v>
      </c>
      <c r="L287" s="7" t="s">
        <v>1777</v>
      </c>
      <c r="M287" s="7" t="s">
        <v>1778</v>
      </c>
      <c r="N287" s="7" t="s">
        <v>53</v>
      </c>
      <c r="O287" s="14" t="s">
        <v>56</v>
      </c>
      <c r="P287" s="14" t="s">
        <v>54</v>
      </c>
      <c r="Q287" s="7" t="s">
        <v>60</v>
      </c>
      <c r="R287" s="7" t="s">
        <v>61</v>
      </c>
    </row>
    <row r="288" spans="1:18" s="1" customFormat="1" ht="12.75" hidden="1">
      <c r="A288" s="7" t="s">
        <v>3520</v>
      </c>
      <c r="B288" s="7" t="s">
        <v>1470</v>
      </c>
      <c r="C288" s="14" t="s">
        <v>1471</v>
      </c>
      <c r="D288" s="14" t="s">
        <v>4557</v>
      </c>
      <c r="E288" s="14" t="s">
        <v>51</v>
      </c>
      <c r="F288" s="14" t="s">
        <v>15</v>
      </c>
      <c r="G288" s="7" t="s">
        <v>1626</v>
      </c>
      <c r="H288" s="7" t="s">
        <v>21</v>
      </c>
      <c r="I288" s="16" t="s">
        <v>883</v>
      </c>
      <c r="J288" s="7"/>
      <c r="K288" s="14" t="s">
        <v>17</v>
      </c>
      <c r="L288" s="7" t="s">
        <v>1627</v>
      </c>
      <c r="M288" s="7" t="s">
        <v>1628</v>
      </c>
      <c r="N288" s="7" t="s">
        <v>53</v>
      </c>
      <c r="O288" s="14" t="s">
        <v>56</v>
      </c>
      <c r="P288" s="14" t="s">
        <v>54</v>
      </c>
      <c r="Q288" s="7" t="s">
        <v>219</v>
      </c>
      <c r="R288" s="7" t="s">
        <v>220</v>
      </c>
    </row>
    <row r="289" spans="1:18" s="1" customFormat="1" ht="12.75" hidden="1">
      <c r="A289" s="7" t="s">
        <v>3520</v>
      </c>
      <c r="B289" s="7" t="s">
        <v>1470</v>
      </c>
      <c r="C289" s="14" t="s">
        <v>1471</v>
      </c>
      <c r="D289" s="14" t="s">
        <v>4557</v>
      </c>
      <c r="E289" s="14" t="s">
        <v>51</v>
      </c>
      <c r="F289" s="14" t="s">
        <v>15</v>
      </c>
      <c r="G289" s="7" t="s">
        <v>1265</v>
      </c>
      <c r="H289" s="7" t="s">
        <v>25</v>
      </c>
      <c r="I289" s="16" t="s">
        <v>268</v>
      </c>
      <c r="J289" s="7"/>
      <c r="K289" s="14" t="s">
        <v>17</v>
      </c>
      <c r="L289" s="7" t="s">
        <v>1597</v>
      </c>
      <c r="M289" s="7" t="s">
        <v>1598</v>
      </c>
      <c r="N289" s="7" t="s">
        <v>53</v>
      </c>
      <c r="O289" s="14" t="s">
        <v>56</v>
      </c>
      <c r="P289" s="14" t="s">
        <v>54</v>
      </c>
      <c r="Q289" s="7" t="s">
        <v>219</v>
      </c>
      <c r="R289" s="7" t="s">
        <v>220</v>
      </c>
    </row>
    <row r="290" spans="1:18" s="1" customFormat="1" ht="12.75" hidden="1">
      <c r="A290" s="7" t="s">
        <v>3520</v>
      </c>
      <c r="B290" s="7" t="s">
        <v>1470</v>
      </c>
      <c r="C290" s="14" t="s">
        <v>1471</v>
      </c>
      <c r="D290" s="14" t="s">
        <v>13</v>
      </c>
      <c r="E290" s="14" t="s">
        <v>51</v>
      </c>
      <c r="F290" s="14" t="s">
        <v>15</v>
      </c>
      <c r="G290" s="7" t="s">
        <v>1209</v>
      </c>
      <c r="H290" s="7" t="s">
        <v>180</v>
      </c>
      <c r="I290" s="15" t="s">
        <v>1053</v>
      </c>
      <c r="J290" s="7" t="s">
        <v>1599</v>
      </c>
      <c r="K290" s="14" t="s">
        <v>19</v>
      </c>
      <c r="L290" s="7" t="s">
        <v>1600</v>
      </c>
      <c r="M290" s="7" t="s">
        <v>1601</v>
      </c>
      <c r="N290" s="14" t="s">
        <v>53</v>
      </c>
      <c r="O290" s="14" t="s">
        <v>56</v>
      </c>
      <c r="P290" s="14" t="s">
        <v>54</v>
      </c>
      <c r="Q290" s="7" t="s">
        <v>219</v>
      </c>
      <c r="R290" s="7" t="s">
        <v>220</v>
      </c>
    </row>
    <row r="291" spans="1:18" s="1" customFormat="1" ht="12.75" hidden="1">
      <c r="A291" s="7" t="s">
        <v>3520</v>
      </c>
      <c r="B291" s="7" t="s">
        <v>1470</v>
      </c>
      <c r="C291" s="14" t="s">
        <v>1471</v>
      </c>
      <c r="D291" s="14" t="s">
        <v>4557</v>
      </c>
      <c r="E291" s="14" t="s">
        <v>51</v>
      </c>
      <c r="F291" s="14" t="s">
        <v>15</v>
      </c>
      <c r="G291" s="7" t="s">
        <v>3787</v>
      </c>
      <c r="H291" s="7" t="s">
        <v>3788</v>
      </c>
      <c r="I291" s="16" t="s">
        <v>3789</v>
      </c>
      <c r="J291" s="7"/>
      <c r="K291" s="14" t="s">
        <v>17</v>
      </c>
      <c r="L291" s="7" t="s">
        <v>1600</v>
      </c>
      <c r="M291" s="7" t="s">
        <v>3790</v>
      </c>
      <c r="N291" s="7"/>
      <c r="O291" s="14" t="s">
        <v>56</v>
      </c>
      <c r="P291" s="14" t="s">
        <v>122</v>
      </c>
      <c r="Q291" s="7" t="s">
        <v>130</v>
      </c>
      <c r="R291" s="7" t="s">
        <v>3791</v>
      </c>
    </row>
    <row r="292" spans="1:18" s="1" customFormat="1" ht="12.75" hidden="1">
      <c r="A292" s="7" t="s">
        <v>3520</v>
      </c>
      <c r="B292" s="7" t="s">
        <v>1470</v>
      </c>
      <c r="C292" s="14" t="s">
        <v>1471</v>
      </c>
      <c r="D292" s="14" t="s">
        <v>4557</v>
      </c>
      <c r="E292" s="14" t="s">
        <v>51</v>
      </c>
      <c r="F292" s="14" t="s">
        <v>15</v>
      </c>
      <c r="G292" s="7" t="s">
        <v>1306</v>
      </c>
      <c r="H292" s="7" t="s">
        <v>263</v>
      </c>
      <c r="I292" s="16" t="s">
        <v>618</v>
      </c>
      <c r="J292" s="7"/>
      <c r="K292" s="14" t="s">
        <v>17</v>
      </c>
      <c r="L292" s="7" t="s">
        <v>1727</v>
      </c>
      <c r="M292" s="7" t="s">
        <v>1728</v>
      </c>
      <c r="N292" s="7" t="s">
        <v>53</v>
      </c>
      <c r="O292" s="14" t="s">
        <v>56</v>
      </c>
      <c r="P292" s="14" t="s">
        <v>54</v>
      </c>
      <c r="Q292" s="7" t="s">
        <v>97</v>
      </c>
      <c r="R292" s="7" t="s">
        <v>98</v>
      </c>
    </row>
    <row r="293" spans="1:18" s="1" customFormat="1" ht="12.75" hidden="1">
      <c r="A293" s="7" t="s">
        <v>3520</v>
      </c>
      <c r="B293" s="7" t="s">
        <v>1470</v>
      </c>
      <c r="C293" s="14" t="s">
        <v>1471</v>
      </c>
      <c r="D293" s="14" t="s">
        <v>174</v>
      </c>
      <c r="E293" s="14" t="s">
        <v>51</v>
      </c>
      <c r="F293" s="14" t="s">
        <v>15</v>
      </c>
      <c r="G293" s="7" t="s">
        <v>1914</v>
      </c>
      <c r="H293" s="7" t="s">
        <v>522</v>
      </c>
      <c r="I293" s="15" t="s">
        <v>523</v>
      </c>
      <c r="J293" s="7" t="s">
        <v>1915</v>
      </c>
      <c r="K293" s="14" t="s">
        <v>19</v>
      </c>
      <c r="L293" s="7" t="s">
        <v>1916</v>
      </c>
      <c r="M293" s="7" t="s">
        <v>1917</v>
      </c>
      <c r="N293" s="14" t="s">
        <v>53</v>
      </c>
      <c r="O293" s="14" t="s">
        <v>56</v>
      </c>
      <c r="P293" s="14" t="s">
        <v>54</v>
      </c>
      <c r="Q293" s="7" t="s">
        <v>130</v>
      </c>
      <c r="R293" s="7" t="s">
        <v>131</v>
      </c>
    </row>
    <row r="294" spans="1:18" s="1" customFormat="1" ht="12.75" hidden="1">
      <c r="A294" s="7" t="s">
        <v>3520</v>
      </c>
      <c r="B294" s="7" t="s">
        <v>1470</v>
      </c>
      <c r="C294" s="14" t="s">
        <v>1471</v>
      </c>
      <c r="D294" s="14" t="s">
        <v>4557</v>
      </c>
      <c r="E294" s="14" t="s">
        <v>51</v>
      </c>
      <c r="F294" s="14" t="s">
        <v>15</v>
      </c>
      <c r="G294" s="7" t="s">
        <v>3773</v>
      </c>
      <c r="H294" s="7" t="s">
        <v>3774</v>
      </c>
      <c r="I294" s="16" t="s">
        <v>3775</v>
      </c>
      <c r="J294" s="7"/>
      <c r="K294" s="14" t="s">
        <v>17</v>
      </c>
      <c r="L294" s="7" t="s">
        <v>1916</v>
      </c>
      <c r="M294" s="7" t="s">
        <v>3776</v>
      </c>
      <c r="N294" s="7"/>
      <c r="O294" s="14" t="s">
        <v>56</v>
      </c>
      <c r="P294" s="14" t="s">
        <v>54</v>
      </c>
      <c r="Q294" s="7" t="s">
        <v>60</v>
      </c>
      <c r="R294" s="7" t="s">
        <v>61</v>
      </c>
    </row>
    <row r="295" spans="1:18" s="1" customFormat="1" ht="12.75" hidden="1">
      <c r="A295" s="7" t="s">
        <v>3520</v>
      </c>
      <c r="B295" s="7" t="s">
        <v>1470</v>
      </c>
      <c r="C295" s="14" t="s">
        <v>1471</v>
      </c>
      <c r="D295" s="14" t="s">
        <v>4557</v>
      </c>
      <c r="E295" s="14" t="s">
        <v>51</v>
      </c>
      <c r="F295" s="14" t="s">
        <v>15</v>
      </c>
      <c r="G295" s="7" t="s">
        <v>3802</v>
      </c>
      <c r="H295" s="7" t="s">
        <v>3803</v>
      </c>
      <c r="I295" s="16" t="s">
        <v>3804</v>
      </c>
      <c r="J295" s="7"/>
      <c r="K295" s="14" t="s">
        <v>17</v>
      </c>
      <c r="L295" s="7" t="s">
        <v>1916</v>
      </c>
      <c r="M295" s="7" t="s">
        <v>3776</v>
      </c>
      <c r="N295" s="7"/>
      <c r="O295" s="14" t="s">
        <v>56</v>
      </c>
      <c r="P295" s="14" t="s">
        <v>54</v>
      </c>
      <c r="Q295" s="7" t="s">
        <v>97</v>
      </c>
      <c r="R295" s="7" t="s">
        <v>98</v>
      </c>
    </row>
    <row r="296" spans="1:18" s="1" customFormat="1" ht="12.75" hidden="1">
      <c r="A296" s="7" t="s">
        <v>3520</v>
      </c>
      <c r="B296" s="7" t="s">
        <v>1470</v>
      </c>
      <c r="C296" s="14" t="s">
        <v>1471</v>
      </c>
      <c r="D296" s="14" t="s">
        <v>4557</v>
      </c>
      <c r="E296" s="14" t="s">
        <v>51</v>
      </c>
      <c r="F296" s="14" t="s">
        <v>15</v>
      </c>
      <c r="G296" s="7" t="s">
        <v>3746</v>
      </c>
      <c r="H296" s="7" t="s">
        <v>3664</v>
      </c>
      <c r="I296" s="16" t="s">
        <v>923</v>
      </c>
      <c r="J296" s="7"/>
      <c r="K296" s="14" t="s">
        <v>17</v>
      </c>
      <c r="L296" s="7" t="s">
        <v>3747</v>
      </c>
      <c r="M296" s="7" t="s">
        <v>3726</v>
      </c>
      <c r="N296" s="7"/>
      <c r="O296" s="14" t="s">
        <v>56</v>
      </c>
      <c r="P296" s="14" t="s">
        <v>54</v>
      </c>
      <c r="Q296" s="7" t="s">
        <v>97</v>
      </c>
      <c r="R296" s="7" t="s">
        <v>98</v>
      </c>
    </row>
    <row r="297" spans="1:18" s="1" customFormat="1" ht="12.75" hidden="1">
      <c r="A297" s="7" t="s">
        <v>3520</v>
      </c>
      <c r="B297" s="7" t="s">
        <v>1470</v>
      </c>
      <c r="C297" s="14" t="s">
        <v>1471</v>
      </c>
      <c r="D297" s="14" t="s">
        <v>174</v>
      </c>
      <c r="E297" s="14" t="s">
        <v>51</v>
      </c>
      <c r="F297" s="14" t="s">
        <v>15</v>
      </c>
      <c r="G297" s="7" t="s">
        <v>1371</v>
      </c>
      <c r="H297" s="7" t="s">
        <v>228</v>
      </c>
      <c r="I297" s="15" t="s">
        <v>1355</v>
      </c>
      <c r="J297" s="7" t="s">
        <v>1908</v>
      </c>
      <c r="K297" s="14" t="s">
        <v>19</v>
      </c>
      <c r="L297" s="7" t="s">
        <v>1621</v>
      </c>
      <c r="M297" s="7" t="s">
        <v>1622</v>
      </c>
      <c r="N297" s="14" t="s">
        <v>53</v>
      </c>
      <c r="O297" s="14" t="s">
        <v>56</v>
      </c>
      <c r="P297" s="14" t="s">
        <v>122</v>
      </c>
      <c r="Q297" s="7" t="s">
        <v>106</v>
      </c>
      <c r="R297" s="7" t="s">
        <v>107</v>
      </c>
    </row>
    <row r="298" spans="1:18" s="1" customFormat="1" ht="12.75" hidden="1">
      <c r="A298" s="7" t="s">
        <v>3520</v>
      </c>
      <c r="B298" s="7" t="s">
        <v>1470</v>
      </c>
      <c r="C298" s="14" t="s">
        <v>1471</v>
      </c>
      <c r="D298" s="14" t="s">
        <v>13</v>
      </c>
      <c r="E298" s="14" t="s">
        <v>51</v>
      </c>
      <c r="F298" s="14" t="s">
        <v>15</v>
      </c>
      <c r="G298" s="7" t="s">
        <v>1648</v>
      </c>
      <c r="H298" s="7" t="s">
        <v>678</v>
      </c>
      <c r="I298" s="15" t="s">
        <v>764</v>
      </c>
      <c r="J298" s="7" t="s">
        <v>1649</v>
      </c>
      <c r="K298" s="14" t="s">
        <v>19</v>
      </c>
      <c r="L298" s="7" t="s">
        <v>1621</v>
      </c>
      <c r="M298" s="7" t="s">
        <v>1622</v>
      </c>
      <c r="N298" s="14" t="s">
        <v>53</v>
      </c>
      <c r="O298" s="14" t="s">
        <v>56</v>
      </c>
      <c r="P298" s="14" t="s">
        <v>54</v>
      </c>
      <c r="Q298" s="7" t="s">
        <v>97</v>
      </c>
      <c r="R298" s="7" t="s">
        <v>98</v>
      </c>
    </row>
    <row r="299" spans="1:18" s="1" customFormat="1" ht="12.75" hidden="1">
      <c r="A299" s="7" t="s">
        <v>3520</v>
      </c>
      <c r="B299" s="7" t="s">
        <v>1470</v>
      </c>
      <c r="C299" s="14" t="s">
        <v>1471</v>
      </c>
      <c r="D299" s="14" t="s">
        <v>174</v>
      </c>
      <c r="E299" s="14" t="s">
        <v>51</v>
      </c>
      <c r="F299" s="14" t="s">
        <v>15</v>
      </c>
      <c r="G299" s="7" t="s">
        <v>2066</v>
      </c>
      <c r="H299" s="7" t="s">
        <v>90</v>
      </c>
      <c r="I299" s="15" t="s">
        <v>812</v>
      </c>
      <c r="J299" s="7" t="s">
        <v>2067</v>
      </c>
      <c r="K299" s="14" t="s">
        <v>19</v>
      </c>
      <c r="L299" s="7" t="s">
        <v>1621</v>
      </c>
      <c r="M299" s="7" t="s">
        <v>1622</v>
      </c>
      <c r="N299" s="14" t="s">
        <v>53</v>
      </c>
      <c r="O299" s="14" t="s">
        <v>56</v>
      </c>
      <c r="P299" s="14" t="s">
        <v>54</v>
      </c>
      <c r="Q299" s="7" t="s">
        <v>219</v>
      </c>
      <c r="R299" s="7" t="s">
        <v>220</v>
      </c>
    </row>
    <row r="300" spans="1:18" s="1" customFormat="1" ht="12.75" hidden="1">
      <c r="A300" s="7" t="s">
        <v>3520</v>
      </c>
      <c r="B300" s="7" t="s">
        <v>1470</v>
      </c>
      <c r="C300" s="14" t="s">
        <v>1471</v>
      </c>
      <c r="D300" s="14" t="s">
        <v>4557</v>
      </c>
      <c r="E300" s="14" t="s">
        <v>51</v>
      </c>
      <c r="F300" s="14" t="s">
        <v>15</v>
      </c>
      <c r="G300" s="7" t="s">
        <v>3692</v>
      </c>
      <c r="H300" s="7" t="s">
        <v>3693</v>
      </c>
      <c r="I300" s="16" t="s">
        <v>3694</v>
      </c>
      <c r="J300" s="7"/>
      <c r="K300" s="14" t="s">
        <v>17</v>
      </c>
      <c r="L300" s="7" t="s">
        <v>1621</v>
      </c>
      <c r="M300" s="7" t="s">
        <v>3695</v>
      </c>
      <c r="N300" s="7"/>
      <c r="O300" s="14" t="s">
        <v>56</v>
      </c>
      <c r="P300" s="14" t="s">
        <v>54</v>
      </c>
      <c r="Q300" s="7" t="s">
        <v>219</v>
      </c>
      <c r="R300" s="7" t="s">
        <v>220</v>
      </c>
    </row>
    <row r="301" spans="1:18" s="1" customFormat="1" ht="12.75" hidden="1">
      <c r="A301" s="7" t="s">
        <v>3520</v>
      </c>
      <c r="B301" s="7" t="s">
        <v>1470</v>
      </c>
      <c r="C301" s="14" t="s">
        <v>1471</v>
      </c>
      <c r="D301" s="14" t="s">
        <v>4557</v>
      </c>
      <c r="E301" s="14" t="s">
        <v>51</v>
      </c>
      <c r="F301" s="14" t="s">
        <v>15</v>
      </c>
      <c r="G301" s="7" t="s">
        <v>1619</v>
      </c>
      <c r="H301" s="7" t="s">
        <v>1620</v>
      </c>
      <c r="I301" s="16" t="s">
        <v>559</v>
      </c>
      <c r="J301" s="7"/>
      <c r="K301" s="14" t="s">
        <v>17</v>
      </c>
      <c r="L301" s="7" t="s">
        <v>1621</v>
      </c>
      <c r="M301" s="7" t="s">
        <v>1622</v>
      </c>
      <c r="N301" s="7" t="s">
        <v>53</v>
      </c>
      <c r="O301" s="14" t="s">
        <v>56</v>
      </c>
      <c r="P301" s="14" t="s">
        <v>54</v>
      </c>
      <c r="Q301" s="7" t="s">
        <v>60</v>
      </c>
      <c r="R301" s="7" t="s">
        <v>61</v>
      </c>
    </row>
    <row r="302" spans="1:18" s="1" customFormat="1" ht="12.75" hidden="1">
      <c r="A302" s="7" t="s">
        <v>3520</v>
      </c>
      <c r="B302" s="7" t="s">
        <v>1470</v>
      </c>
      <c r="C302" s="14" t="s">
        <v>1471</v>
      </c>
      <c r="D302" s="14" t="s">
        <v>4557</v>
      </c>
      <c r="E302" s="14" t="s">
        <v>51</v>
      </c>
      <c r="F302" s="14" t="s">
        <v>15</v>
      </c>
      <c r="G302" s="7" t="s">
        <v>3688</v>
      </c>
      <c r="H302" s="7" t="s">
        <v>3689</v>
      </c>
      <c r="I302" s="16" t="s">
        <v>3558</v>
      </c>
      <c r="J302" s="7"/>
      <c r="K302" s="14" t="s">
        <v>17</v>
      </c>
      <c r="L302" s="7" t="s">
        <v>3690</v>
      </c>
      <c r="M302" s="7" t="s">
        <v>3691</v>
      </c>
      <c r="N302" s="7"/>
      <c r="O302" s="14" t="s">
        <v>56</v>
      </c>
      <c r="P302" s="14" t="s">
        <v>54</v>
      </c>
      <c r="Q302" s="7" t="s">
        <v>106</v>
      </c>
      <c r="R302" s="7" t="s">
        <v>107</v>
      </c>
    </row>
    <row r="303" spans="1:18" s="1" customFormat="1" ht="12.75" hidden="1">
      <c r="A303" s="7" t="s">
        <v>3520</v>
      </c>
      <c r="B303" s="7" t="s">
        <v>1470</v>
      </c>
      <c r="C303" s="14" t="s">
        <v>1471</v>
      </c>
      <c r="D303" s="14" t="s">
        <v>4557</v>
      </c>
      <c r="E303" s="14" t="s">
        <v>51</v>
      </c>
      <c r="F303" s="14" t="s">
        <v>15</v>
      </c>
      <c r="G303" s="7" t="s">
        <v>3716</v>
      </c>
      <c r="H303" s="7" t="s">
        <v>3717</v>
      </c>
      <c r="I303" s="16" t="s">
        <v>3718</v>
      </c>
      <c r="J303" s="7"/>
      <c r="K303" s="14" t="s">
        <v>17</v>
      </c>
      <c r="L303" s="7" t="s">
        <v>3690</v>
      </c>
      <c r="M303" s="7" t="s">
        <v>3691</v>
      </c>
      <c r="N303" s="7"/>
      <c r="O303" s="14" t="s">
        <v>56</v>
      </c>
      <c r="P303" s="14" t="s">
        <v>122</v>
      </c>
      <c r="Q303" s="7" t="s">
        <v>141</v>
      </c>
      <c r="R303" s="7" t="s">
        <v>142</v>
      </c>
    </row>
    <row r="304" spans="1:18" s="1" customFormat="1" ht="12.75" hidden="1">
      <c r="A304" s="7" t="s">
        <v>3520</v>
      </c>
      <c r="B304" s="7" t="s">
        <v>1470</v>
      </c>
      <c r="C304" s="14" t="s">
        <v>1471</v>
      </c>
      <c r="D304" s="14" t="s">
        <v>174</v>
      </c>
      <c r="E304" s="14" t="s">
        <v>51</v>
      </c>
      <c r="F304" s="14" t="s">
        <v>15</v>
      </c>
      <c r="G304" s="7" t="s">
        <v>1985</v>
      </c>
      <c r="H304" s="7" t="s">
        <v>152</v>
      </c>
      <c r="I304" s="15" t="s">
        <v>1046</v>
      </c>
      <c r="J304" s="7" t="s">
        <v>1986</v>
      </c>
      <c r="K304" s="14" t="s">
        <v>19</v>
      </c>
      <c r="L304" s="7" t="s">
        <v>1987</v>
      </c>
      <c r="M304" s="7" t="s">
        <v>1988</v>
      </c>
      <c r="N304" s="14" t="s">
        <v>53</v>
      </c>
      <c r="O304" s="14" t="s">
        <v>56</v>
      </c>
      <c r="P304" s="14" t="s">
        <v>54</v>
      </c>
      <c r="Q304" s="7" t="s">
        <v>329</v>
      </c>
      <c r="R304" s="7" t="s">
        <v>330</v>
      </c>
    </row>
    <row r="305" spans="1:18" s="1" customFormat="1" ht="12.75" hidden="1">
      <c r="A305" s="7" t="s">
        <v>3520</v>
      </c>
      <c r="B305" s="7" t="s">
        <v>1470</v>
      </c>
      <c r="C305" s="14" t="s">
        <v>1471</v>
      </c>
      <c r="D305" s="14" t="s">
        <v>13</v>
      </c>
      <c r="E305" s="14" t="s">
        <v>51</v>
      </c>
      <c r="F305" s="14" t="s">
        <v>15</v>
      </c>
      <c r="G305" s="7" t="s">
        <v>1711</v>
      </c>
      <c r="H305" s="7" t="s">
        <v>120</v>
      </c>
      <c r="I305" s="15" t="s">
        <v>1195</v>
      </c>
      <c r="J305" s="7" t="s">
        <v>1712</v>
      </c>
      <c r="K305" s="14" t="s">
        <v>19</v>
      </c>
      <c r="L305" s="7" t="s">
        <v>1713</v>
      </c>
      <c r="M305" s="7" t="s">
        <v>1177</v>
      </c>
      <c r="N305" s="14" t="s">
        <v>53</v>
      </c>
      <c r="O305" s="14" t="s">
        <v>56</v>
      </c>
      <c r="P305" s="14" t="s">
        <v>54</v>
      </c>
      <c r="Q305" s="7" t="s">
        <v>219</v>
      </c>
      <c r="R305" s="7" t="s">
        <v>220</v>
      </c>
    </row>
    <row r="306" spans="1:18" s="1" customFormat="1" ht="12.75" hidden="1">
      <c r="A306" s="7" t="s">
        <v>3520</v>
      </c>
      <c r="B306" s="7" t="s">
        <v>1470</v>
      </c>
      <c r="C306" s="14" t="s">
        <v>1471</v>
      </c>
      <c r="D306" s="14" t="s">
        <v>13</v>
      </c>
      <c r="E306" s="14" t="s">
        <v>51</v>
      </c>
      <c r="F306" s="14" t="s">
        <v>15</v>
      </c>
      <c r="G306" s="7" t="s">
        <v>1444</v>
      </c>
      <c r="H306" s="7" t="s">
        <v>492</v>
      </c>
      <c r="I306" s="15" t="s">
        <v>1723</v>
      </c>
      <c r="J306" s="7" t="s">
        <v>1724</v>
      </c>
      <c r="K306" s="14" t="s">
        <v>19</v>
      </c>
      <c r="L306" s="7" t="s">
        <v>1725</v>
      </c>
      <c r="M306" s="7" t="s">
        <v>1726</v>
      </c>
      <c r="N306" s="14" t="s">
        <v>53</v>
      </c>
      <c r="O306" s="14" t="s">
        <v>56</v>
      </c>
      <c r="P306" s="14" t="s">
        <v>54</v>
      </c>
      <c r="Q306" s="7" t="s">
        <v>106</v>
      </c>
      <c r="R306" s="7" t="s">
        <v>107</v>
      </c>
    </row>
    <row r="307" spans="1:18" s="1" customFormat="1" ht="12.75" hidden="1">
      <c r="A307" s="7" t="s">
        <v>3520</v>
      </c>
      <c r="B307" s="7" t="s">
        <v>1470</v>
      </c>
      <c r="C307" s="14" t="s">
        <v>1471</v>
      </c>
      <c r="D307" s="14" t="s">
        <v>4557</v>
      </c>
      <c r="E307" s="14" t="s">
        <v>51</v>
      </c>
      <c r="F307" s="14" t="s">
        <v>15</v>
      </c>
      <c r="G307" s="7" t="s">
        <v>1378</v>
      </c>
      <c r="H307" s="7" t="s">
        <v>1732</v>
      </c>
      <c r="I307" s="16" t="s">
        <v>626</v>
      </c>
      <c r="J307" s="7"/>
      <c r="K307" s="14" t="s">
        <v>17</v>
      </c>
      <c r="L307" s="7" t="s">
        <v>1733</v>
      </c>
      <c r="M307" s="7" t="s">
        <v>1734</v>
      </c>
      <c r="N307" s="7" t="s">
        <v>53</v>
      </c>
      <c r="O307" s="14" t="s">
        <v>56</v>
      </c>
      <c r="P307" s="14" t="s">
        <v>54</v>
      </c>
      <c r="Q307" s="7" t="s">
        <v>60</v>
      </c>
      <c r="R307" s="7" t="s">
        <v>61</v>
      </c>
    </row>
    <row r="308" spans="1:18" s="1" customFormat="1" ht="12.75" hidden="1">
      <c r="A308" s="7" t="s">
        <v>3520</v>
      </c>
      <c r="B308" s="7" t="s">
        <v>1470</v>
      </c>
      <c r="C308" s="14" t="s">
        <v>1471</v>
      </c>
      <c r="D308" s="14" t="s">
        <v>174</v>
      </c>
      <c r="E308" s="14" t="s">
        <v>51</v>
      </c>
      <c r="F308" s="14" t="s">
        <v>15</v>
      </c>
      <c r="G308" s="7" t="s">
        <v>1902</v>
      </c>
      <c r="H308" s="7" t="s">
        <v>153</v>
      </c>
      <c r="I308" s="15" t="s">
        <v>948</v>
      </c>
      <c r="J308" s="7" t="s">
        <v>1903</v>
      </c>
      <c r="K308" s="14" t="s">
        <v>19</v>
      </c>
      <c r="L308" s="7" t="s">
        <v>1804</v>
      </c>
      <c r="M308" s="7" t="s">
        <v>1805</v>
      </c>
      <c r="N308" s="14" t="s">
        <v>53</v>
      </c>
      <c r="O308" s="14" t="s">
        <v>56</v>
      </c>
      <c r="P308" s="14" t="s">
        <v>54</v>
      </c>
      <c r="Q308" s="7" t="s">
        <v>97</v>
      </c>
      <c r="R308" s="7" t="s">
        <v>98</v>
      </c>
    </row>
    <row r="309" spans="1:18" s="1" customFormat="1" ht="12.75" hidden="1">
      <c r="A309" s="7" t="s">
        <v>3520</v>
      </c>
      <c r="B309" s="7" t="s">
        <v>1470</v>
      </c>
      <c r="C309" s="14" t="s">
        <v>1471</v>
      </c>
      <c r="D309" s="14" t="s">
        <v>174</v>
      </c>
      <c r="E309" s="14" t="s">
        <v>51</v>
      </c>
      <c r="F309" s="14" t="s">
        <v>15</v>
      </c>
      <c r="G309" s="7" t="s">
        <v>1904</v>
      </c>
      <c r="H309" s="7" t="s">
        <v>1255</v>
      </c>
      <c r="I309" s="15" t="s">
        <v>1358</v>
      </c>
      <c r="J309" s="7" t="s">
        <v>1905</v>
      </c>
      <c r="K309" s="14" t="s">
        <v>19</v>
      </c>
      <c r="L309" s="7" t="s">
        <v>1804</v>
      </c>
      <c r="M309" s="7" t="s">
        <v>1805</v>
      </c>
      <c r="N309" s="14" t="s">
        <v>53</v>
      </c>
      <c r="O309" s="14" t="s">
        <v>56</v>
      </c>
      <c r="P309" s="14" t="s">
        <v>54</v>
      </c>
      <c r="Q309" s="7" t="s">
        <v>97</v>
      </c>
      <c r="R309" s="7" t="s">
        <v>98</v>
      </c>
    </row>
    <row r="310" spans="1:18" s="1" customFormat="1" ht="12.75" hidden="1">
      <c r="A310" s="7" t="s">
        <v>3520</v>
      </c>
      <c r="B310" s="7" t="s">
        <v>1470</v>
      </c>
      <c r="C310" s="14" t="s">
        <v>1471</v>
      </c>
      <c r="D310" s="14" t="s">
        <v>174</v>
      </c>
      <c r="E310" s="14" t="s">
        <v>51</v>
      </c>
      <c r="F310" s="14" t="s">
        <v>15</v>
      </c>
      <c r="G310" s="7" t="s">
        <v>2011</v>
      </c>
      <c r="H310" s="7" t="s">
        <v>920</v>
      </c>
      <c r="I310" s="15" t="s">
        <v>805</v>
      </c>
      <c r="J310" s="7" t="s">
        <v>2012</v>
      </c>
      <c r="K310" s="14" t="s">
        <v>19</v>
      </c>
      <c r="L310" s="7" t="s">
        <v>1804</v>
      </c>
      <c r="M310" s="7" t="s">
        <v>1805</v>
      </c>
      <c r="N310" s="14" t="s">
        <v>53</v>
      </c>
      <c r="O310" s="14" t="s">
        <v>56</v>
      </c>
      <c r="P310" s="14" t="s">
        <v>54</v>
      </c>
      <c r="Q310" s="7" t="s">
        <v>329</v>
      </c>
      <c r="R310" s="7" t="s">
        <v>330</v>
      </c>
    </row>
    <row r="311" spans="1:18" s="1" customFormat="1" ht="12.75" hidden="1">
      <c r="A311" s="7" t="s">
        <v>3520</v>
      </c>
      <c r="B311" s="7" t="s">
        <v>1470</v>
      </c>
      <c r="C311" s="14" t="s">
        <v>1471</v>
      </c>
      <c r="D311" s="14" t="s">
        <v>4557</v>
      </c>
      <c r="E311" s="14" t="s">
        <v>51</v>
      </c>
      <c r="F311" s="14" t="s">
        <v>15</v>
      </c>
      <c r="G311" s="7" t="s">
        <v>3796</v>
      </c>
      <c r="H311" s="7" t="s">
        <v>3797</v>
      </c>
      <c r="I311" s="16" t="s">
        <v>942</v>
      </c>
      <c r="J311" s="7"/>
      <c r="K311" s="14" t="s">
        <v>17</v>
      </c>
      <c r="L311" s="7" t="s">
        <v>1804</v>
      </c>
      <c r="M311" s="7" t="s">
        <v>3798</v>
      </c>
      <c r="N311" s="7"/>
      <c r="O311" s="14" t="s">
        <v>56</v>
      </c>
      <c r="P311" s="14" t="s">
        <v>54</v>
      </c>
      <c r="Q311" s="7" t="s">
        <v>141</v>
      </c>
      <c r="R311" s="7" t="s">
        <v>142</v>
      </c>
    </row>
    <row r="312" spans="1:18" s="1" customFormat="1" ht="12.75" hidden="1">
      <c r="A312" s="7" t="s">
        <v>3520</v>
      </c>
      <c r="B312" s="7" t="s">
        <v>1470</v>
      </c>
      <c r="C312" s="14" t="s">
        <v>1471</v>
      </c>
      <c r="D312" s="14" t="s">
        <v>4557</v>
      </c>
      <c r="E312" s="14" t="s">
        <v>51</v>
      </c>
      <c r="F312" s="14" t="s">
        <v>15</v>
      </c>
      <c r="G312" s="7" t="s">
        <v>1799</v>
      </c>
      <c r="H312" s="7" t="s">
        <v>818</v>
      </c>
      <c r="I312" s="16" t="s">
        <v>942</v>
      </c>
      <c r="J312" s="7"/>
      <c r="K312" s="14" t="s">
        <v>17</v>
      </c>
      <c r="L312" s="7" t="s">
        <v>1804</v>
      </c>
      <c r="M312" s="7" t="s">
        <v>1805</v>
      </c>
      <c r="N312" s="7" t="s">
        <v>53</v>
      </c>
      <c r="O312" s="14" t="s">
        <v>56</v>
      </c>
      <c r="P312" s="14" t="s">
        <v>54</v>
      </c>
      <c r="Q312" s="7" t="s">
        <v>141</v>
      </c>
      <c r="R312" s="7" t="s">
        <v>142</v>
      </c>
    </row>
    <row r="313" spans="1:18" s="1" customFormat="1" ht="12.75" hidden="1">
      <c r="A313" s="7" t="s">
        <v>3520</v>
      </c>
      <c r="B313" s="7" t="s">
        <v>1470</v>
      </c>
      <c r="C313" s="14" t="s">
        <v>1471</v>
      </c>
      <c r="D313" s="14" t="s">
        <v>4557</v>
      </c>
      <c r="E313" s="14" t="s">
        <v>51</v>
      </c>
      <c r="F313" s="14" t="s">
        <v>15</v>
      </c>
      <c r="G313" s="7" t="s">
        <v>3589</v>
      </c>
      <c r="H313" s="7" t="s">
        <v>3792</v>
      </c>
      <c r="I313" s="16" t="s">
        <v>3793</v>
      </c>
      <c r="J313" s="7"/>
      <c r="K313" s="14" t="s">
        <v>17</v>
      </c>
      <c r="L313" s="7" t="s">
        <v>3794</v>
      </c>
      <c r="M313" s="7" t="s">
        <v>3795</v>
      </c>
      <c r="N313" s="7"/>
      <c r="O313" s="14" t="s">
        <v>56</v>
      </c>
      <c r="P313" s="14" t="s">
        <v>122</v>
      </c>
      <c r="Q313" s="7" t="s">
        <v>141</v>
      </c>
      <c r="R313" s="7" t="s">
        <v>142</v>
      </c>
    </row>
    <row r="314" spans="1:18" s="1" customFormat="1" ht="12.75" hidden="1">
      <c r="A314" s="7" t="s">
        <v>3520</v>
      </c>
      <c r="B314" s="7" t="s">
        <v>1470</v>
      </c>
      <c r="C314" s="14" t="s">
        <v>1471</v>
      </c>
      <c r="D314" s="14" t="s">
        <v>13</v>
      </c>
      <c r="E314" s="14" t="s">
        <v>169</v>
      </c>
      <c r="F314" s="14" t="s">
        <v>15</v>
      </c>
      <c r="G314" s="7" t="s">
        <v>1819</v>
      </c>
      <c r="H314" s="7" t="s">
        <v>395</v>
      </c>
      <c r="I314" s="15" t="s">
        <v>179</v>
      </c>
      <c r="J314" s="7" t="s">
        <v>1820</v>
      </c>
      <c r="K314" s="14" t="s">
        <v>47</v>
      </c>
      <c r="L314" s="7" t="s">
        <v>1821</v>
      </c>
      <c r="M314" s="7" t="s">
        <v>171</v>
      </c>
      <c r="N314" s="14" t="s">
        <v>53</v>
      </c>
      <c r="O314" s="14"/>
      <c r="P314" s="14"/>
      <c r="Q314" s="7"/>
      <c r="R314" s="7"/>
    </row>
    <row r="315" spans="1:18" s="1" customFormat="1" ht="12.75" hidden="1">
      <c r="A315" s="7" t="s">
        <v>3520</v>
      </c>
      <c r="B315" s="7" t="s">
        <v>1470</v>
      </c>
      <c r="C315" s="14" t="s">
        <v>1471</v>
      </c>
      <c r="D315" s="14" t="s">
        <v>174</v>
      </c>
      <c r="E315" s="14" t="s">
        <v>169</v>
      </c>
      <c r="F315" s="14" t="s">
        <v>15</v>
      </c>
      <c r="G315" s="7" t="s">
        <v>2098</v>
      </c>
      <c r="H315" s="7" t="s">
        <v>583</v>
      </c>
      <c r="I315" s="15" t="s">
        <v>96</v>
      </c>
      <c r="J315" s="7" t="s">
        <v>2099</v>
      </c>
      <c r="K315" s="14" t="s">
        <v>19</v>
      </c>
      <c r="L315" s="7" t="s">
        <v>1821</v>
      </c>
      <c r="M315" s="7" t="s">
        <v>171</v>
      </c>
      <c r="N315" s="14" t="s">
        <v>53</v>
      </c>
      <c r="O315" s="14"/>
      <c r="P315" s="14"/>
      <c r="Q315" s="7"/>
      <c r="R315" s="7"/>
    </row>
    <row r="316" spans="1:18" s="1" customFormat="1" ht="12.75" hidden="1">
      <c r="A316" s="7" t="s">
        <v>3520</v>
      </c>
      <c r="B316" s="7" t="s">
        <v>1470</v>
      </c>
      <c r="C316" s="14" t="s">
        <v>1471</v>
      </c>
      <c r="D316" s="14" t="s">
        <v>174</v>
      </c>
      <c r="E316" s="14" t="s">
        <v>51</v>
      </c>
      <c r="F316" s="14" t="s">
        <v>15</v>
      </c>
      <c r="G316" s="7" t="s">
        <v>1958</v>
      </c>
      <c r="H316" s="7" t="s">
        <v>175</v>
      </c>
      <c r="I316" s="15" t="s">
        <v>440</v>
      </c>
      <c r="J316" s="7" t="s">
        <v>1959</v>
      </c>
      <c r="K316" s="14" t="s">
        <v>19</v>
      </c>
      <c r="L316" s="7" t="s">
        <v>1671</v>
      </c>
      <c r="M316" s="7" t="s">
        <v>1672</v>
      </c>
      <c r="N316" s="14" t="s">
        <v>53</v>
      </c>
      <c r="O316" s="14" t="s">
        <v>63</v>
      </c>
      <c r="P316" s="14" t="s">
        <v>54</v>
      </c>
      <c r="Q316" s="7" t="s">
        <v>837</v>
      </c>
      <c r="R316" s="7" t="s">
        <v>838</v>
      </c>
    </row>
    <row r="317" spans="1:18" s="1" customFormat="1" ht="12.75" hidden="1">
      <c r="A317" s="7" t="s">
        <v>3520</v>
      </c>
      <c r="B317" s="7" t="s">
        <v>1470</v>
      </c>
      <c r="C317" s="14" t="s">
        <v>1471</v>
      </c>
      <c r="D317" s="14" t="s">
        <v>13</v>
      </c>
      <c r="E317" s="14" t="s">
        <v>51</v>
      </c>
      <c r="F317" s="14" t="s">
        <v>15</v>
      </c>
      <c r="G317" s="7" t="s">
        <v>1668</v>
      </c>
      <c r="H317" s="7" t="s">
        <v>183</v>
      </c>
      <c r="I317" s="15" t="s">
        <v>1669</v>
      </c>
      <c r="J317" s="7" t="s">
        <v>1670</v>
      </c>
      <c r="K317" s="14" t="s">
        <v>19</v>
      </c>
      <c r="L317" s="7" t="s">
        <v>1671</v>
      </c>
      <c r="M317" s="7" t="s">
        <v>1672</v>
      </c>
      <c r="N317" s="14" t="s">
        <v>53</v>
      </c>
      <c r="O317" s="14" t="s">
        <v>63</v>
      </c>
      <c r="P317" s="14" t="s">
        <v>54</v>
      </c>
      <c r="Q317" s="7" t="s">
        <v>88</v>
      </c>
      <c r="R317" s="7" t="s">
        <v>89</v>
      </c>
    </row>
    <row r="318" spans="1:18" s="1" customFormat="1" ht="12.75" hidden="1">
      <c r="A318" s="7" t="s">
        <v>3520</v>
      </c>
      <c r="B318" s="7" t="s">
        <v>1470</v>
      </c>
      <c r="C318" s="14" t="s">
        <v>1471</v>
      </c>
      <c r="D318" s="14" t="s">
        <v>13</v>
      </c>
      <c r="E318" s="14" t="s">
        <v>51</v>
      </c>
      <c r="F318" s="14" t="s">
        <v>15</v>
      </c>
      <c r="G318" s="7" t="s">
        <v>1679</v>
      </c>
      <c r="H318" s="7" t="s">
        <v>597</v>
      </c>
      <c r="I318" s="15" t="s">
        <v>757</v>
      </c>
      <c r="J318" s="7" t="s">
        <v>1680</v>
      </c>
      <c r="K318" s="14" t="s">
        <v>552</v>
      </c>
      <c r="L318" s="7" t="s">
        <v>1671</v>
      </c>
      <c r="M318" s="7" t="s">
        <v>1672</v>
      </c>
      <c r="N318" s="14" t="s">
        <v>53</v>
      </c>
      <c r="O318" s="14" t="s">
        <v>63</v>
      </c>
      <c r="P318" s="14" t="s">
        <v>54</v>
      </c>
      <c r="Q318" s="7" t="s">
        <v>102</v>
      </c>
      <c r="R318" s="7" t="s">
        <v>103</v>
      </c>
    </row>
    <row r="319" spans="1:18" s="1" customFormat="1" ht="12.75" hidden="1">
      <c r="A319" s="7" t="s">
        <v>3520</v>
      </c>
      <c r="B319" s="7" t="s">
        <v>1470</v>
      </c>
      <c r="C319" s="14" t="s">
        <v>1471</v>
      </c>
      <c r="D319" s="14" t="s">
        <v>4557</v>
      </c>
      <c r="E319" s="14" t="s">
        <v>51</v>
      </c>
      <c r="F319" s="14" t="s">
        <v>15</v>
      </c>
      <c r="G319" s="7" t="s">
        <v>3642</v>
      </c>
      <c r="H319" s="7" t="s">
        <v>3643</v>
      </c>
      <c r="I319" s="16">
        <v>20010</v>
      </c>
      <c r="J319" s="7"/>
      <c r="K319" s="14" t="s">
        <v>17</v>
      </c>
      <c r="L319" s="7" t="s">
        <v>1671</v>
      </c>
      <c r="M319" s="7" t="s">
        <v>3644</v>
      </c>
      <c r="N319" s="7"/>
      <c r="O319" s="14" t="s">
        <v>63</v>
      </c>
      <c r="P319" s="14" t="s">
        <v>54</v>
      </c>
      <c r="Q319" s="7" t="s">
        <v>837</v>
      </c>
      <c r="R319" s="7" t="s">
        <v>3645</v>
      </c>
    </row>
    <row r="320" spans="1:18" s="1" customFormat="1" ht="12.75" hidden="1">
      <c r="A320" s="7" t="s">
        <v>3520</v>
      </c>
      <c r="B320" s="7" t="s">
        <v>1470</v>
      </c>
      <c r="C320" s="14" t="s">
        <v>1471</v>
      </c>
      <c r="D320" s="14" t="s">
        <v>13</v>
      </c>
      <c r="E320" s="14" t="s">
        <v>14</v>
      </c>
      <c r="F320" s="14" t="s">
        <v>15</v>
      </c>
      <c r="G320" s="7" t="s">
        <v>1561</v>
      </c>
      <c r="H320" s="7" t="s">
        <v>87</v>
      </c>
      <c r="I320" s="15" t="s">
        <v>944</v>
      </c>
      <c r="J320" s="7" t="s">
        <v>1562</v>
      </c>
      <c r="K320" s="14" t="s">
        <v>19</v>
      </c>
      <c r="L320" s="7" t="s">
        <v>1563</v>
      </c>
      <c r="M320" s="7" t="s">
        <v>1564</v>
      </c>
      <c r="N320" s="14" t="s">
        <v>24</v>
      </c>
      <c r="O320" s="14"/>
      <c r="P320" s="14"/>
      <c r="Q320" s="7"/>
      <c r="R320" s="7"/>
    </row>
    <row r="321" spans="1:18" s="1" customFormat="1" ht="12.75" hidden="1">
      <c r="A321" s="7" t="s">
        <v>3520</v>
      </c>
      <c r="B321" s="7" t="s">
        <v>1470</v>
      </c>
      <c r="C321" s="14" t="s">
        <v>1471</v>
      </c>
      <c r="D321" s="14" t="s">
        <v>13</v>
      </c>
      <c r="E321" s="14" t="s">
        <v>51</v>
      </c>
      <c r="F321" s="14" t="s">
        <v>15</v>
      </c>
      <c r="G321" s="7" t="s">
        <v>1617</v>
      </c>
      <c r="H321" s="7" t="s">
        <v>221</v>
      </c>
      <c r="I321" s="15" t="s">
        <v>840</v>
      </c>
      <c r="J321" s="7" t="s">
        <v>1618</v>
      </c>
      <c r="K321" s="14" t="s">
        <v>19</v>
      </c>
      <c r="L321" s="7" t="s">
        <v>1563</v>
      </c>
      <c r="M321" s="7" t="s">
        <v>1564</v>
      </c>
      <c r="N321" s="14" t="s">
        <v>53</v>
      </c>
      <c r="O321" s="14" t="s">
        <v>63</v>
      </c>
      <c r="P321" s="14" t="s">
        <v>54</v>
      </c>
      <c r="Q321" s="7" t="s">
        <v>104</v>
      </c>
      <c r="R321" s="7" t="s">
        <v>105</v>
      </c>
    </row>
    <row r="322" spans="1:18" s="1" customFormat="1" ht="12.75" hidden="1">
      <c r="A322" s="7" t="s">
        <v>3520</v>
      </c>
      <c r="B322" s="7" t="s">
        <v>1470</v>
      </c>
      <c r="C322" s="14" t="s">
        <v>1471</v>
      </c>
      <c r="D322" s="14" t="s">
        <v>13</v>
      </c>
      <c r="E322" s="14" t="s">
        <v>14</v>
      </c>
      <c r="F322" s="14" t="s">
        <v>15</v>
      </c>
      <c r="G322" s="7" t="s">
        <v>1237</v>
      </c>
      <c r="H322" s="7" t="s">
        <v>435</v>
      </c>
      <c r="I322" s="15" t="s">
        <v>769</v>
      </c>
      <c r="J322" s="7" t="s">
        <v>1481</v>
      </c>
      <c r="K322" s="14" t="s">
        <v>19</v>
      </c>
      <c r="L322" s="7" t="s">
        <v>1482</v>
      </c>
      <c r="M322" s="7" t="s">
        <v>1483</v>
      </c>
      <c r="N322" s="14" t="s">
        <v>24</v>
      </c>
      <c r="O322" s="14"/>
      <c r="P322" s="14"/>
      <c r="Q322" s="7"/>
      <c r="R322" s="7"/>
    </row>
    <row r="323" spans="1:18" s="1" customFormat="1" ht="12.75" hidden="1">
      <c r="A323" s="7" t="s">
        <v>3520</v>
      </c>
      <c r="B323" s="7" t="s">
        <v>1470</v>
      </c>
      <c r="C323" s="14" t="s">
        <v>1471</v>
      </c>
      <c r="D323" s="14" t="s">
        <v>13</v>
      </c>
      <c r="E323" s="14" t="s">
        <v>51</v>
      </c>
      <c r="F323" s="14" t="s">
        <v>15</v>
      </c>
      <c r="G323" s="7" t="s">
        <v>1759</v>
      </c>
      <c r="H323" s="7" t="s">
        <v>269</v>
      </c>
      <c r="I323" s="15" t="s">
        <v>809</v>
      </c>
      <c r="J323" s="7" t="s">
        <v>1760</v>
      </c>
      <c r="K323" s="14" t="s">
        <v>19</v>
      </c>
      <c r="L323" s="7" t="s">
        <v>1482</v>
      </c>
      <c r="M323" s="7" t="s">
        <v>1483</v>
      </c>
      <c r="N323" s="14" t="s">
        <v>53</v>
      </c>
      <c r="O323" s="14" t="s">
        <v>63</v>
      </c>
      <c r="P323" s="14" t="s">
        <v>54</v>
      </c>
      <c r="Q323" s="7" t="s">
        <v>85</v>
      </c>
      <c r="R323" s="7" t="s">
        <v>86</v>
      </c>
    </row>
    <row r="324" spans="1:18" s="1" customFormat="1" ht="12.75" hidden="1">
      <c r="A324" s="7" t="s">
        <v>3520</v>
      </c>
      <c r="B324" s="7" t="s">
        <v>1470</v>
      </c>
      <c r="C324" s="14" t="s">
        <v>1471</v>
      </c>
      <c r="D324" s="14" t="s">
        <v>13</v>
      </c>
      <c r="E324" s="14" t="s">
        <v>51</v>
      </c>
      <c r="F324" s="14" t="s">
        <v>15</v>
      </c>
      <c r="G324" s="7" t="s">
        <v>1336</v>
      </c>
      <c r="H324" s="7" t="s">
        <v>423</v>
      </c>
      <c r="I324" s="15" t="s">
        <v>911</v>
      </c>
      <c r="J324" s="7" t="s">
        <v>1764</v>
      </c>
      <c r="K324" s="14" t="s">
        <v>19</v>
      </c>
      <c r="L324" s="7" t="s">
        <v>1482</v>
      </c>
      <c r="M324" s="7" t="s">
        <v>1483</v>
      </c>
      <c r="N324" s="14" t="s">
        <v>53</v>
      </c>
      <c r="O324" s="14" t="s">
        <v>63</v>
      </c>
      <c r="P324" s="14" t="s">
        <v>54</v>
      </c>
      <c r="Q324" s="7" t="s">
        <v>157</v>
      </c>
      <c r="R324" s="7" t="s">
        <v>158</v>
      </c>
    </row>
    <row r="325" spans="1:18" s="1" customFormat="1" ht="12.75" hidden="1">
      <c r="A325" s="7" t="s">
        <v>3520</v>
      </c>
      <c r="B325" s="7" t="s">
        <v>1470</v>
      </c>
      <c r="C325" s="14" t="s">
        <v>1471</v>
      </c>
      <c r="D325" s="14" t="s">
        <v>4557</v>
      </c>
      <c r="E325" s="14" t="s">
        <v>51</v>
      </c>
      <c r="F325" s="14" t="s">
        <v>15</v>
      </c>
      <c r="G325" s="7" t="s">
        <v>3702</v>
      </c>
      <c r="H325" s="7" t="s">
        <v>3703</v>
      </c>
      <c r="I325" s="16" t="s">
        <v>942</v>
      </c>
      <c r="J325" s="7"/>
      <c r="K325" s="14" t="s">
        <v>17</v>
      </c>
      <c r="L325" s="7" t="s">
        <v>1482</v>
      </c>
      <c r="M325" s="7" t="s">
        <v>3704</v>
      </c>
      <c r="N325" s="7"/>
      <c r="O325" s="14" t="s">
        <v>63</v>
      </c>
      <c r="P325" s="14" t="s">
        <v>54</v>
      </c>
      <c r="Q325" s="7" t="s">
        <v>102</v>
      </c>
      <c r="R325" s="7" t="s">
        <v>3705</v>
      </c>
    </row>
    <row r="326" spans="1:18" s="1" customFormat="1" ht="12.75" hidden="1">
      <c r="A326" s="7" t="s">
        <v>3520</v>
      </c>
      <c r="B326" s="7" t="s">
        <v>1470</v>
      </c>
      <c r="C326" s="14" t="s">
        <v>1471</v>
      </c>
      <c r="D326" s="14" t="s">
        <v>4557</v>
      </c>
      <c r="E326" s="14" t="s">
        <v>51</v>
      </c>
      <c r="F326" s="14" t="s">
        <v>15</v>
      </c>
      <c r="G326" s="7" t="s">
        <v>3736</v>
      </c>
      <c r="H326" s="7" t="s">
        <v>3737</v>
      </c>
      <c r="I326" s="16" t="s">
        <v>3738</v>
      </c>
      <c r="J326" s="7"/>
      <c r="K326" s="14" t="s">
        <v>17</v>
      </c>
      <c r="L326" s="7" t="s">
        <v>1482</v>
      </c>
      <c r="M326" s="7" t="s">
        <v>3704</v>
      </c>
      <c r="N326" s="7"/>
      <c r="O326" s="14" t="s">
        <v>63</v>
      </c>
      <c r="P326" s="14" t="s">
        <v>54</v>
      </c>
      <c r="Q326" s="7" t="s">
        <v>837</v>
      </c>
      <c r="R326" s="7" t="s">
        <v>3645</v>
      </c>
    </row>
    <row r="327" spans="1:18" s="1" customFormat="1" ht="12.75" hidden="1">
      <c r="A327" s="7" t="s">
        <v>3520</v>
      </c>
      <c r="B327" s="7" t="s">
        <v>1470</v>
      </c>
      <c r="C327" s="14" t="s">
        <v>1471</v>
      </c>
      <c r="D327" s="14" t="s">
        <v>4557</v>
      </c>
      <c r="E327" s="14" t="s">
        <v>14</v>
      </c>
      <c r="F327" s="14" t="s">
        <v>15</v>
      </c>
      <c r="G327" s="7" t="s">
        <v>3609</v>
      </c>
      <c r="H327" s="7" t="s">
        <v>3610</v>
      </c>
      <c r="I327" s="16" t="s">
        <v>3611</v>
      </c>
      <c r="J327" s="7"/>
      <c r="K327" s="14" t="s">
        <v>17</v>
      </c>
      <c r="L327" s="7" t="s">
        <v>1731</v>
      </c>
      <c r="M327" s="7" t="s">
        <v>3612</v>
      </c>
      <c r="N327" s="14" t="s">
        <v>3519</v>
      </c>
      <c r="O327" s="14"/>
      <c r="P327" s="14"/>
      <c r="Q327" s="7"/>
      <c r="R327" s="7"/>
    </row>
    <row r="328" spans="1:18" s="1" customFormat="1" ht="12.75" hidden="1">
      <c r="A328" s="7" t="s">
        <v>3520</v>
      </c>
      <c r="B328" s="7" t="s">
        <v>1470</v>
      </c>
      <c r="C328" s="14" t="s">
        <v>1471</v>
      </c>
      <c r="D328" s="14" t="s">
        <v>4557</v>
      </c>
      <c r="E328" s="14" t="s">
        <v>51</v>
      </c>
      <c r="F328" s="14" t="s">
        <v>15</v>
      </c>
      <c r="G328" s="7" t="s">
        <v>3727</v>
      </c>
      <c r="H328" s="7" t="s">
        <v>3728</v>
      </c>
      <c r="I328" s="16" t="s">
        <v>956</v>
      </c>
      <c r="J328" s="7"/>
      <c r="K328" s="14" t="s">
        <v>17</v>
      </c>
      <c r="L328" s="7" t="s">
        <v>1731</v>
      </c>
      <c r="M328" s="7" t="s">
        <v>3612</v>
      </c>
      <c r="N328" s="7"/>
      <c r="O328" s="14" t="s">
        <v>63</v>
      </c>
      <c r="P328" s="14" t="s">
        <v>54</v>
      </c>
      <c r="Q328" s="7" t="s">
        <v>104</v>
      </c>
      <c r="R328" s="7" t="s">
        <v>105</v>
      </c>
    </row>
    <row r="329" spans="1:18" s="1" customFormat="1" ht="12.75" hidden="1">
      <c r="A329" s="7" t="s">
        <v>3520</v>
      </c>
      <c r="B329" s="7" t="s">
        <v>1470</v>
      </c>
      <c r="C329" s="14" t="s">
        <v>1471</v>
      </c>
      <c r="D329" s="14" t="s">
        <v>13</v>
      </c>
      <c r="E329" s="14" t="s">
        <v>14</v>
      </c>
      <c r="F329" s="14" t="s">
        <v>15</v>
      </c>
      <c r="G329" s="7" t="s">
        <v>1402</v>
      </c>
      <c r="H329" s="7" t="s">
        <v>529</v>
      </c>
      <c r="I329" s="15" t="s">
        <v>167</v>
      </c>
      <c r="J329" s="7" t="s">
        <v>1511</v>
      </c>
      <c r="K329" s="14" t="s">
        <v>19</v>
      </c>
      <c r="L329" s="7" t="s">
        <v>1512</v>
      </c>
      <c r="M329" s="7" t="s">
        <v>1513</v>
      </c>
      <c r="N329" s="14" t="s">
        <v>20</v>
      </c>
      <c r="O329" s="14"/>
      <c r="P329" s="14"/>
      <c r="Q329" s="7"/>
      <c r="R329" s="7"/>
    </row>
    <row r="330" spans="1:18" s="1" customFormat="1" ht="12.75" hidden="1">
      <c r="A330" s="7" t="s">
        <v>3520</v>
      </c>
      <c r="B330" s="7" t="s">
        <v>1470</v>
      </c>
      <c r="C330" s="14" t="s">
        <v>1471</v>
      </c>
      <c r="D330" s="14" t="s">
        <v>174</v>
      </c>
      <c r="E330" s="14" t="s">
        <v>14</v>
      </c>
      <c r="F330" s="14" t="s">
        <v>15</v>
      </c>
      <c r="G330" s="7" t="s">
        <v>271</v>
      </c>
      <c r="H330" s="7" t="s">
        <v>954</v>
      </c>
      <c r="I330" s="15" t="s">
        <v>190</v>
      </c>
      <c r="J330" s="7" t="s">
        <v>1892</v>
      </c>
      <c r="K330" s="14" t="s">
        <v>19</v>
      </c>
      <c r="L330" s="7" t="s">
        <v>1512</v>
      </c>
      <c r="M330" s="7" t="s">
        <v>1513</v>
      </c>
      <c r="N330" s="14" t="s">
        <v>18</v>
      </c>
      <c r="O330" s="14"/>
      <c r="P330" s="14"/>
      <c r="Q330" s="7"/>
      <c r="R330" s="7"/>
    </row>
    <row r="331" spans="1:18" s="1" customFormat="1" ht="12.75" hidden="1">
      <c r="A331" s="7" t="s">
        <v>3520</v>
      </c>
      <c r="B331" s="7" t="s">
        <v>1470</v>
      </c>
      <c r="C331" s="14" t="s">
        <v>1471</v>
      </c>
      <c r="D331" s="14" t="s">
        <v>174</v>
      </c>
      <c r="E331" s="14" t="s">
        <v>51</v>
      </c>
      <c r="F331" s="14" t="s">
        <v>15</v>
      </c>
      <c r="G331" s="7" t="s">
        <v>1092</v>
      </c>
      <c r="H331" s="7" t="s">
        <v>1104</v>
      </c>
      <c r="I331" s="15" t="s">
        <v>275</v>
      </c>
      <c r="J331" s="7" t="s">
        <v>2048</v>
      </c>
      <c r="K331" s="14" t="s">
        <v>19</v>
      </c>
      <c r="L331" s="7" t="s">
        <v>1512</v>
      </c>
      <c r="M331" s="7" t="s">
        <v>1513</v>
      </c>
      <c r="N331" s="14" t="s">
        <v>53</v>
      </c>
      <c r="O331" s="14" t="s">
        <v>63</v>
      </c>
      <c r="P331" s="14" t="s">
        <v>54</v>
      </c>
      <c r="Q331" s="7" t="s">
        <v>157</v>
      </c>
      <c r="R331" s="7" t="s">
        <v>158</v>
      </c>
    </row>
    <row r="332" spans="1:18" s="1" customFormat="1" ht="12.75" hidden="1">
      <c r="A332" s="7" t="s">
        <v>3520</v>
      </c>
      <c r="B332" s="7" t="s">
        <v>1470</v>
      </c>
      <c r="C332" s="14" t="s">
        <v>1471</v>
      </c>
      <c r="D332" s="14" t="s">
        <v>174</v>
      </c>
      <c r="E332" s="14" t="s">
        <v>51</v>
      </c>
      <c r="F332" s="14" t="s">
        <v>15</v>
      </c>
      <c r="G332" s="7" t="s">
        <v>2059</v>
      </c>
      <c r="H332" s="7" t="s">
        <v>1122</v>
      </c>
      <c r="I332" s="15" t="s">
        <v>774</v>
      </c>
      <c r="J332" s="7" t="s">
        <v>2060</v>
      </c>
      <c r="K332" s="14" t="s">
        <v>19</v>
      </c>
      <c r="L332" s="7" t="s">
        <v>1512</v>
      </c>
      <c r="M332" s="7" t="s">
        <v>1513</v>
      </c>
      <c r="N332" s="14" t="s">
        <v>53</v>
      </c>
      <c r="O332" s="14" t="s">
        <v>63</v>
      </c>
      <c r="P332" s="14" t="s">
        <v>54</v>
      </c>
      <c r="Q332" s="7" t="s">
        <v>102</v>
      </c>
      <c r="R332" s="7" t="s">
        <v>103</v>
      </c>
    </row>
    <row r="333" spans="1:18" s="1" customFormat="1" ht="12.75" hidden="1">
      <c r="A333" s="7" t="s">
        <v>3520</v>
      </c>
      <c r="B333" s="7" t="s">
        <v>1470</v>
      </c>
      <c r="C333" s="14" t="s">
        <v>1471</v>
      </c>
      <c r="D333" s="14" t="s">
        <v>174</v>
      </c>
      <c r="E333" s="14" t="s">
        <v>51</v>
      </c>
      <c r="F333" s="14" t="s">
        <v>15</v>
      </c>
      <c r="G333" s="7" t="s">
        <v>2068</v>
      </c>
      <c r="H333" s="7" t="s">
        <v>423</v>
      </c>
      <c r="I333" s="15" t="s">
        <v>1087</v>
      </c>
      <c r="J333" s="7" t="s">
        <v>2069</v>
      </c>
      <c r="K333" s="14" t="s">
        <v>19</v>
      </c>
      <c r="L333" s="7" t="s">
        <v>1512</v>
      </c>
      <c r="M333" s="7" t="s">
        <v>1513</v>
      </c>
      <c r="N333" s="14" t="s">
        <v>53</v>
      </c>
      <c r="O333" s="14" t="s">
        <v>63</v>
      </c>
      <c r="P333" s="14" t="s">
        <v>54</v>
      </c>
      <c r="Q333" s="7" t="s">
        <v>104</v>
      </c>
      <c r="R333" s="7" t="s">
        <v>105</v>
      </c>
    </row>
    <row r="334" spans="1:18" s="1" customFormat="1" ht="12.75" hidden="1">
      <c r="A334" s="7" t="s">
        <v>3520</v>
      </c>
      <c r="B334" s="7" t="s">
        <v>1470</v>
      </c>
      <c r="C334" s="14" t="s">
        <v>1471</v>
      </c>
      <c r="D334" s="14" t="s">
        <v>174</v>
      </c>
      <c r="E334" s="14" t="s">
        <v>51</v>
      </c>
      <c r="F334" s="14" t="s">
        <v>15</v>
      </c>
      <c r="G334" s="7" t="s">
        <v>1948</v>
      </c>
      <c r="H334" s="7" t="s">
        <v>375</v>
      </c>
      <c r="I334" s="15" t="s">
        <v>165</v>
      </c>
      <c r="J334" s="7" t="s">
        <v>1949</v>
      </c>
      <c r="K334" s="14" t="s">
        <v>19</v>
      </c>
      <c r="L334" s="7" t="s">
        <v>1786</v>
      </c>
      <c r="M334" s="7" t="s">
        <v>1320</v>
      </c>
      <c r="N334" s="14" t="s">
        <v>53</v>
      </c>
      <c r="O334" s="14" t="s">
        <v>63</v>
      </c>
      <c r="P334" s="14" t="s">
        <v>54</v>
      </c>
      <c r="Q334" s="7" t="s">
        <v>88</v>
      </c>
      <c r="R334" s="7" t="s">
        <v>89</v>
      </c>
    </row>
    <row r="335" spans="1:18" s="1" customFormat="1" ht="12.75" hidden="1">
      <c r="A335" s="7" t="s">
        <v>3520</v>
      </c>
      <c r="B335" s="7" t="s">
        <v>1470</v>
      </c>
      <c r="C335" s="14" t="s">
        <v>1471</v>
      </c>
      <c r="D335" s="14" t="s">
        <v>174</v>
      </c>
      <c r="E335" s="14" t="s">
        <v>51</v>
      </c>
      <c r="F335" s="14" t="s">
        <v>15</v>
      </c>
      <c r="G335" s="7" t="s">
        <v>2036</v>
      </c>
      <c r="H335" s="7" t="s">
        <v>404</v>
      </c>
      <c r="I335" s="15" t="s">
        <v>1221</v>
      </c>
      <c r="J335" s="7" t="s">
        <v>2037</v>
      </c>
      <c r="K335" s="14" t="s">
        <v>19</v>
      </c>
      <c r="L335" s="7" t="s">
        <v>1786</v>
      </c>
      <c r="M335" s="7" t="s">
        <v>1320</v>
      </c>
      <c r="N335" s="14" t="s">
        <v>53</v>
      </c>
      <c r="O335" s="14" t="s">
        <v>63</v>
      </c>
      <c r="P335" s="14" t="s">
        <v>54</v>
      </c>
      <c r="Q335" s="7" t="s">
        <v>72</v>
      </c>
      <c r="R335" s="7" t="s">
        <v>73</v>
      </c>
    </row>
    <row r="336" spans="1:18" s="1" customFormat="1" ht="12.75" hidden="1">
      <c r="A336" s="7" t="s">
        <v>3520</v>
      </c>
      <c r="B336" s="7" t="s">
        <v>1470</v>
      </c>
      <c r="C336" s="14" t="s">
        <v>1471</v>
      </c>
      <c r="D336" s="14" t="s">
        <v>4557</v>
      </c>
      <c r="E336" s="14" t="s">
        <v>51</v>
      </c>
      <c r="F336" s="14" t="s">
        <v>15</v>
      </c>
      <c r="G336" s="7" t="s">
        <v>1170</v>
      </c>
      <c r="H336" s="7" t="s">
        <v>153</v>
      </c>
      <c r="I336" s="16" t="s">
        <v>707</v>
      </c>
      <c r="J336" s="7"/>
      <c r="K336" s="14" t="s">
        <v>17</v>
      </c>
      <c r="L336" s="7" t="s">
        <v>1786</v>
      </c>
      <c r="M336" s="7" t="s">
        <v>1320</v>
      </c>
      <c r="N336" s="7" t="s">
        <v>53</v>
      </c>
      <c r="O336" s="14" t="s">
        <v>63</v>
      </c>
      <c r="P336" s="14" t="s">
        <v>54</v>
      </c>
      <c r="Q336" s="7" t="s">
        <v>104</v>
      </c>
      <c r="R336" s="7" t="s">
        <v>105</v>
      </c>
    </row>
    <row r="337" spans="1:18" s="1" customFormat="1" ht="12.75" hidden="1">
      <c r="A337" s="7" t="s">
        <v>3520</v>
      </c>
      <c r="B337" s="7" t="s">
        <v>1470</v>
      </c>
      <c r="C337" s="14" t="s">
        <v>1471</v>
      </c>
      <c r="D337" s="14" t="s">
        <v>13</v>
      </c>
      <c r="E337" s="14" t="s">
        <v>14</v>
      </c>
      <c r="F337" s="14" t="s">
        <v>15</v>
      </c>
      <c r="G337" s="7" t="s">
        <v>1523</v>
      </c>
      <c r="H337" s="7" t="s">
        <v>117</v>
      </c>
      <c r="I337" s="15" t="s">
        <v>1331</v>
      </c>
      <c r="J337" s="7" t="s">
        <v>1524</v>
      </c>
      <c r="K337" s="14" t="s">
        <v>19</v>
      </c>
      <c r="L337" s="7" t="s">
        <v>1525</v>
      </c>
      <c r="M337" s="7" t="s">
        <v>1526</v>
      </c>
      <c r="N337" s="14" t="s">
        <v>24</v>
      </c>
      <c r="O337" s="14"/>
      <c r="P337" s="14"/>
      <c r="Q337" s="7"/>
      <c r="R337" s="7"/>
    </row>
    <row r="338" spans="1:18" s="1" customFormat="1" ht="12.75" hidden="1">
      <c r="A338" s="7" t="s">
        <v>3520</v>
      </c>
      <c r="B338" s="7" t="s">
        <v>1470</v>
      </c>
      <c r="C338" s="14" t="s">
        <v>1471</v>
      </c>
      <c r="D338" s="14" t="s">
        <v>13</v>
      </c>
      <c r="E338" s="14" t="s">
        <v>51</v>
      </c>
      <c r="F338" s="14" t="s">
        <v>15</v>
      </c>
      <c r="G338" s="7" t="s">
        <v>1633</v>
      </c>
      <c r="H338" s="7" t="s">
        <v>139</v>
      </c>
      <c r="I338" s="15" t="s">
        <v>835</v>
      </c>
      <c r="J338" s="7" t="s">
        <v>1634</v>
      </c>
      <c r="K338" s="14" t="s">
        <v>19</v>
      </c>
      <c r="L338" s="7" t="s">
        <v>1525</v>
      </c>
      <c r="M338" s="7" t="s">
        <v>1526</v>
      </c>
      <c r="N338" s="14" t="s">
        <v>53</v>
      </c>
      <c r="O338" s="14" t="s">
        <v>63</v>
      </c>
      <c r="P338" s="14" t="s">
        <v>54</v>
      </c>
      <c r="Q338" s="7" t="s">
        <v>78</v>
      </c>
      <c r="R338" s="7" t="s">
        <v>79</v>
      </c>
    </row>
    <row r="339" spans="1:18" s="1" customFormat="1" ht="12.75" hidden="1">
      <c r="A339" s="7" t="s">
        <v>3520</v>
      </c>
      <c r="B339" s="7" t="s">
        <v>1470</v>
      </c>
      <c r="C339" s="14" t="s">
        <v>1471</v>
      </c>
      <c r="D339" s="14" t="s">
        <v>13</v>
      </c>
      <c r="E339" s="14" t="s">
        <v>51</v>
      </c>
      <c r="F339" s="14" t="s">
        <v>15</v>
      </c>
      <c r="G339" s="7" t="s">
        <v>1638</v>
      </c>
      <c r="H339" s="7" t="s">
        <v>1246</v>
      </c>
      <c r="I339" s="15" t="s">
        <v>1081</v>
      </c>
      <c r="J339" s="7" t="s">
        <v>1639</v>
      </c>
      <c r="K339" s="14" t="s">
        <v>19</v>
      </c>
      <c r="L339" s="7" t="s">
        <v>1525</v>
      </c>
      <c r="M339" s="7" t="s">
        <v>1526</v>
      </c>
      <c r="N339" s="14" t="s">
        <v>53</v>
      </c>
      <c r="O339" s="14" t="s">
        <v>63</v>
      </c>
      <c r="P339" s="14" t="s">
        <v>54</v>
      </c>
      <c r="Q339" s="7" t="s">
        <v>78</v>
      </c>
      <c r="R339" s="7" t="s">
        <v>79</v>
      </c>
    </row>
    <row r="340" spans="1:18" s="1" customFormat="1" ht="12.75" hidden="1">
      <c r="A340" s="7" t="s">
        <v>3520</v>
      </c>
      <c r="B340" s="7" t="s">
        <v>1470</v>
      </c>
      <c r="C340" s="14" t="s">
        <v>1471</v>
      </c>
      <c r="D340" s="14" t="s">
        <v>13</v>
      </c>
      <c r="E340" s="14" t="s">
        <v>51</v>
      </c>
      <c r="F340" s="14" t="s">
        <v>15</v>
      </c>
      <c r="G340" s="7" t="s">
        <v>248</v>
      </c>
      <c r="H340" s="7" t="s">
        <v>1465</v>
      </c>
      <c r="I340" s="15" t="s">
        <v>730</v>
      </c>
      <c r="J340" s="7" t="s">
        <v>1781</v>
      </c>
      <c r="K340" s="14" t="s">
        <v>19</v>
      </c>
      <c r="L340" s="7" t="s">
        <v>1525</v>
      </c>
      <c r="M340" s="7" t="s">
        <v>1526</v>
      </c>
      <c r="N340" s="14" t="s">
        <v>53</v>
      </c>
      <c r="O340" s="14" t="s">
        <v>63</v>
      </c>
      <c r="P340" s="14" t="s">
        <v>54</v>
      </c>
      <c r="Q340" s="7" t="s">
        <v>78</v>
      </c>
      <c r="R340" s="7" t="s">
        <v>79</v>
      </c>
    </row>
    <row r="341" spans="1:18" s="1" customFormat="1" ht="12.75" hidden="1">
      <c r="A341" s="7" t="s">
        <v>3520</v>
      </c>
      <c r="B341" s="7" t="s">
        <v>1470</v>
      </c>
      <c r="C341" s="14" t="s">
        <v>1471</v>
      </c>
      <c r="D341" s="14" t="s">
        <v>4557</v>
      </c>
      <c r="E341" s="14" t="s">
        <v>14</v>
      </c>
      <c r="F341" s="14" t="s">
        <v>15</v>
      </c>
      <c r="G341" s="7" t="s">
        <v>3549</v>
      </c>
      <c r="H341" s="7" t="s">
        <v>3550</v>
      </c>
      <c r="I341" s="16" t="s">
        <v>3551</v>
      </c>
      <c r="J341" s="7"/>
      <c r="K341" s="14" t="s">
        <v>17</v>
      </c>
      <c r="L341" s="7" t="s">
        <v>1525</v>
      </c>
      <c r="M341" s="7" t="s">
        <v>3552</v>
      </c>
      <c r="N341" s="14" t="s">
        <v>20</v>
      </c>
      <c r="O341" s="14"/>
      <c r="P341" s="14"/>
      <c r="Q341" s="7"/>
      <c r="R341" s="7"/>
    </row>
    <row r="342" spans="1:18" s="1" customFormat="1" ht="12.75" hidden="1">
      <c r="A342" s="7" t="s">
        <v>3520</v>
      </c>
      <c r="B342" s="7" t="s">
        <v>1470</v>
      </c>
      <c r="C342" s="14" t="s">
        <v>1471</v>
      </c>
      <c r="D342" s="14" t="s">
        <v>4557</v>
      </c>
      <c r="E342" s="14" t="s">
        <v>51</v>
      </c>
      <c r="F342" s="14" t="s">
        <v>15</v>
      </c>
      <c r="G342" s="7" t="s">
        <v>3729</v>
      </c>
      <c r="H342" s="7" t="s">
        <v>3730</v>
      </c>
      <c r="I342" s="16" t="s">
        <v>3731</v>
      </c>
      <c r="J342" s="7"/>
      <c r="K342" s="14" t="s">
        <v>17</v>
      </c>
      <c r="L342" s="7" t="s">
        <v>1525</v>
      </c>
      <c r="M342" s="7" t="s">
        <v>3552</v>
      </c>
      <c r="N342" s="7"/>
      <c r="O342" s="14" t="s">
        <v>63</v>
      </c>
      <c r="P342" s="14" t="s">
        <v>54</v>
      </c>
      <c r="Q342" s="7" t="s">
        <v>72</v>
      </c>
      <c r="R342" s="7" t="s">
        <v>73</v>
      </c>
    </row>
    <row r="343" spans="1:18" s="1" customFormat="1" ht="12.75" hidden="1">
      <c r="A343" s="7" t="s">
        <v>3520</v>
      </c>
      <c r="B343" s="7" t="s">
        <v>1470</v>
      </c>
      <c r="C343" s="14" t="s">
        <v>1471</v>
      </c>
      <c r="D343" s="14" t="s">
        <v>4557</v>
      </c>
      <c r="E343" s="14" t="s">
        <v>14</v>
      </c>
      <c r="F343" s="14" t="s">
        <v>15</v>
      </c>
      <c r="G343" s="7" t="s">
        <v>3530</v>
      </c>
      <c r="H343" s="7" t="s">
        <v>3531</v>
      </c>
      <c r="I343" s="16" t="s">
        <v>605</v>
      </c>
      <c r="J343" s="7"/>
      <c r="K343" s="14" t="s">
        <v>17</v>
      </c>
      <c r="L343" s="7" t="s">
        <v>1614</v>
      </c>
      <c r="M343" s="7" t="s">
        <v>3532</v>
      </c>
      <c r="N343" s="14" t="s">
        <v>20</v>
      </c>
      <c r="O343" s="14"/>
      <c r="P343" s="14"/>
      <c r="Q343" s="7"/>
      <c r="R343" s="7"/>
    </row>
    <row r="344" spans="1:18" s="1" customFormat="1" ht="12.75" hidden="1">
      <c r="A344" s="7" t="s">
        <v>3520</v>
      </c>
      <c r="B344" s="7" t="s">
        <v>1470</v>
      </c>
      <c r="C344" s="14" t="s">
        <v>1471</v>
      </c>
      <c r="D344" s="14" t="s">
        <v>4557</v>
      </c>
      <c r="E344" s="14" t="s">
        <v>51</v>
      </c>
      <c r="F344" s="14" t="s">
        <v>15</v>
      </c>
      <c r="G344" s="7" t="s">
        <v>3636</v>
      </c>
      <c r="H344" s="7" t="s">
        <v>3637</v>
      </c>
      <c r="I344" s="16" t="s">
        <v>1458</v>
      </c>
      <c r="J344" s="7"/>
      <c r="K344" s="14" t="s">
        <v>17</v>
      </c>
      <c r="L344" s="7" t="s">
        <v>1614</v>
      </c>
      <c r="M344" s="7" t="s">
        <v>3532</v>
      </c>
      <c r="N344" s="7"/>
      <c r="O344" s="14" t="s">
        <v>63</v>
      </c>
      <c r="P344" s="14" t="s">
        <v>54</v>
      </c>
      <c r="Q344" s="7" t="s">
        <v>104</v>
      </c>
      <c r="R344" s="7" t="s">
        <v>105</v>
      </c>
    </row>
    <row r="345" spans="1:18" s="1" customFormat="1" ht="12.75" hidden="1">
      <c r="A345" s="7" t="s">
        <v>3520</v>
      </c>
      <c r="B345" s="7" t="s">
        <v>1470</v>
      </c>
      <c r="C345" s="14" t="s">
        <v>1471</v>
      </c>
      <c r="D345" s="14" t="s">
        <v>4557</v>
      </c>
      <c r="E345" s="14" t="s">
        <v>51</v>
      </c>
      <c r="F345" s="14" t="s">
        <v>15</v>
      </c>
      <c r="G345" s="7" t="s">
        <v>1613</v>
      </c>
      <c r="H345" s="7" t="s">
        <v>1032</v>
      </c>
      <c r="I345" s="16" t="s">
        <v>1458</v>
      </c>
      <c r="J345" s="7"/>
      <c r="K345" s="14" t="s">
        <v>17</v>
      </c>
      <c r="L345" s="7" t="s">
        <v>1614</v>
      </c>
      <c r="M345" s="7" t="s">
        <v>1326</v>
      </c>
      <c r="N345" s="7" t="s">
        <v>53</v>
      </c>
      <c r="O345" s="14" t="s">
        <v>63</v>
      </c>
      <c r="P345" s="14" t="s">
        <v>54</v>
      </c>
      <c r="Q345" s="7" t="s">
        <v>104</v>
      </c>
      <c r="R345" s="7" t="s">
        <v>105</v>
      </c>
    </row>
    <row r="346" spans="1:18" s="1" customFormat="1" ht="12.75" hidden="1">
      <c r="A346" s="7" t="s">
        <v>3520</v>
      </c>
      <c r="B346" s="7" t="s">
        <v>1470</v>
      </c>
      <c r="C346" s="14" t="s">
        <v>1471</v>
      </c>
      <c r="D346" s="14" t="s">
        <v>174</v>
      </c>
      <c r="E346" s="14" t="s">
        <v>51</v>
      </c>
      <c r="F346" s="14" t="s">
        <v>15</v>
      </c>
      <c r="G346" s="7" t="s">
        <v>2039</v>
      </c>
      <c r="H346" s="7" t="s">
        <v>209</v>
      </c>
      <c r="I346" s="15" t="s">
        <v>638</v>
      </c>
      <c r="J346" s="7" t="s">
        <v>2040</v>
      </c>
      <c r="K346" s="14" t="s">
        <v>19</v>
      </c>
      <c r="L346" s="7" t="s">
        <v>2041</v>
      </c>
      <c r="M346" s="7" t="s">
        <v>2042</v>
      </c>
      <c r="N346" s="14" t="s">
        <v>53</v>
      </c>
      <c r="O346" s="14" t="s">
        <v>63</v>
      </c>
      <c r="P346" s="14" t="s">
        <v>54</v>
      </c>
      <c r="Q346" s="7" t="s">
        <v>196</v>
      </c>
      <c r="R346" s="7" t="s">
        <v>197</v>
      </c>
    </row>
    <row r="347" spans="1:18" s="1" customFormat="1" ht="12.75" hidden="1">
      <c r="A347" s="7" t="s">
        <v>3520</v>
      </c>
      <c r="B347" s="7" t="s">
        <v>1470</v>
      </c>
      <c r="C347" s="14" t="s">
        <v>1471</v>
      </c>
      <c r="D347" s="14" t="s">
        <v>174</v>
      </c>
      <c r="E347" s="14" t="s">
        <v>51</v>
      </c>
      <c r="F347" s="14" t="s">
        <v>15</v>
      </c>
      <c r="G347" s="7" t="s">
        <v>244</v>
      </c>
      <c r="H347" s="7" t="s">
        <v>209</v>
      </c>
      <c r="I347" s="15" t="s">
        <v>1392</v>
      </c>
      <c r="J347" s="7" t="s">
        <v>2063</v>
      </c>
      <c r="K347" s="14" t="s">
        <v>19</v>
      </c>
      <c r="L347" s="7" t="s">
        <v>2041</v>
      </c>
      <c r="M347" s="7" t="s">
        <v>2042</v>
      </c>
      <c r="N347" s="14" t="s">
        <v>53</v>
      </c>
      <c r="O347" s="14" t="s">
        <v>63</v>
      </c>
      <c r="P347" s="14" t="s">
        <v>54</v>
      </c>
      <c r="Q347" s="7" t="s">
        <v>614</v>
      </c>
      <c r="R347" s="7" t="s">
        <v>615</v>
      </c>
    </row>
    <row r="348" spans="1:18" s="1" customFormat="1" ht="12.75" hidden="1">
      <c r="A348" s="7" t="s">
        <v>3520</v>
      </c>
      <c r="B348" s="7" t="s">
        <v>1470</v>
      </c>
      <c r="C348" s="14" t="s">
        <v>1471</v>
      </c>
      <c r="D348" s="14" t="s">
        <v>4557</v>
      </c>
      <c r="E348" s="14" t="s">
        <v>51</v>
      </c>
      <c r="F348" s="14" t="s">
        <v>15</v>
      </c>
      <c r="G348" s="7" t="s">
        <v>3758</v>
      </c>
      <c r="H348" s="7" t="s">
        <v>3616</v>
      </c>
      <c r="I348" s="16" t="s">
        <v>3759</v>
      </c>
      <c r="J348" s="7"/>
      <c r="K348" s="14" t="s">
        <v>17</v>
      </c>
      <c r="L348" s="7" t="s">
        <v>2041</v>
      </c>
      <c r="M348" s="7" t="s">
        <v>3760</v>
      </c>
      <c r="N348" s="7"/>
      <c r="O348" s="14" t="s">
        <v>63</v>
      </c>
      <c r="P348" s="14" t="s">
        <v>54</v>
      </c>
      <c r="Q348" s="7" t="s">
        <v>104</v>
      </c>
      <c r="R348" s="7" t="s">
        <v>105</v>
      </c>
    </row>
    <row r="349" spans="1:18" s="1" customFormat="1" ht="12.75" hidden="1">
      <c r="A349" s="7" t="s">
        <v>3520</v>
      </c>
      <c r="B349" s="7" t="s">
        <v>1470</v>
      </c>
      <c r="C349" s="14" t="s">
        <v>1471</v>
      </c>
      <c r="D349" s="14" t="s">
        <v>4557</v>
      </c>
      <c r="E349" s="14" t="s">
        <v>169</v>
      </c>
      <c r="F349" s="14" t="s">
        <v>15</v>
      </c>
      <c r="G349" s="7" t="s">
        <v>3814</v>
      </c>
      <c r="H349" s="7" t="s">
        <v>3815</v>
      </c>
      <c r="I349" s="16" t="s">
        <v>958</v>
      </c>
      <c r="J349" s="7"/>
      <c r="K349" s="14" t="s">
        <v>17</v>
      </c>
      <c r="L349" s="7" t="s">
        <v>3816</v>
      </c>
      <c r="M349" s="7" t="s">
        <v>3817</v>
      </c>
      <c r="N349" s="14"/>
      <c r="O349" s="14"/>
      <c r="P349" s="14" t="s">
        <v>169</v>
      </c>
      <c r="Q349" s="7"/>
      <c r="R349" s="7"/>
    </row>
    <row r="350" spans="1:18" s="1" customFormat="1" ht="12.75" hidden="1">
      <c r="A350" s="7" t="s">
        <v>3520</v>
      </c>
      <c r="B350" s="7" t="s">
        <v>1470</v>
      </c>
      <c r="C350" s="14" t="s">
        <v>1471</v>
      </c>
      <c r="D350" s="14" t="s">
        <v>13</v>
      </c>
      <c r="E350" s="14" t="s">
        <v>14</v>
      </c>
      <c r="F350" s="14" t="s">
        <v>15</v>
      </c>
      <c r="G350" s="7" t="s">
        <v>1585</v>
      </c>
      <c r="H350" s="7" t="s">
        <v>277</v>
      </c>
      <c r="I350" s="15" t="s">
        <v>855</v>
      </c>
      <c r="J350" s="7" t="s">
        <v>1586</v>
      </c>
      <c r="K350" s="14" t="s">
        <v>19</v>
      </c>
      <c r="L350" s="7" t="s">
        <v>1587</v>
      </c>
      <c r="M350" s="7" t="s">
        <v>1588</v>
      </c>
      <c r="N350" s="14" t="s">
        <v>20</v>
      </c>
      <c r="O350" s="14"/>
      <c r="P350" s="14"/>
      <c r="Q350" s="7"/>
      <c r="R350" s="7"/>
    </row>
    <row r="351" spans="1:18" s="1" customFormat="1" ht="12.75" hidden="1">
      <c r="A351" s="7" t="s">
        <v>3520</v>
      </c>
      <c r="B351" s="7" t="s">
        <v>1470</v>
      </c>
      <c r="C351" s="14" t="s">
        <v>1471</v>
      </c>
      <c r="D351" s="14" t="s">
        <v>13</v>
      </c>
      <c r="E351" s="14" t="s">
        <v>51</v>
      </c>
      <c r="F351" s="14" t="s">
        <v>15</v>
      </c>
      <c r="G351" s="7" t="s">
        <v>824</v>
      </c>
      <c r="H351" s="7" t="s">
        <v>32</v>
      </c>
      <c r="I351" s="15" t="s">
        <v>718</v>
      </c>
      <c r="J351" s="7" t="s">
        <v>1667</v>
      </c>
      <c r="K351" s="14" t="s">
        <v>19</v>
      </c>
      <c r="L351" s="7" t="s">
        <v>1587</v>
      </c>
      <c r="M351" s="7" t="s">
        <v>1588</v>
      </c>
      <c r="N351" s="14" t="s">
        <v>53</v>
      </c>
      <c r="O351" s="14" t="s">
        <v>63</v>
      </c>
      <c r="P351" s="14" t="s">
        <v>54</v>
      </c>
      <c r="Q351" s="7" t="s">
        <v>93</v>
      </c>
      <c r="R351" s="7" t="s">
        <v>94</v>
      </c>
    </row>
    <row r="352" spans="1:18" s="1" customFormat="1" ht="12.75" hidden="1">
      <c r="A352" s="7" t="s">
        <v>3520</v>
      </c>
      <c r="B352" s="7" t="s">
        <v>1470</v>
      </c>
      <c r="C352" s="14" t="s">
        <v>1471</v>
      </c>
      <c r="D352" s="14" t="s">
        <v>174</v>
      </c>
      <c r="E352" s="14" t="s">
        <v>51</v>
      </c>
      <c r="F352" s="14" t="s">
        <v>15</v>
      </c>
      <c r="G352" s="7" t="s">
        <v>1431</v>
      </c>
      <c r="H352" s="7" t="s">
        <v>152</v>
      </c>
      <c r="I352" s="15" t="s">
        <v>713</v>
      </c>
      <c r="J352" s="7" t="s">
        <v>1975</v>
      </c>
      <c r="K352" s="14" t="s">
        <v>19</v>
      </c>
      <c r="L352" s="7" t="s">
        <v>1587</v>
      </c>
      <c r="M352" s="7" t="s">
        <v>1588</v>
      </c>
      <c r="N352" s="14" t="s">
        <v>53</v>
      </c>
      <c r="O352" s="14" t="s">
        <v>63</v>
      </c>
      <c r="P352" s="14" t="s">
        <v>54</v>
      </c>
      <c r="Q352" s="7" t="s">
        <v>124</v>
      </c>
      <c r="R352" s="7" t="s">
        <v>125</v>
      </c>
    </row>
    <row r="353" spans="1:18" s="1" customFormat="1" ht="12.75" hidden="1">
      <c r="A353" s="7" t="s">
        <v>3520</v>
      </c>
      <c r="B353" s="7" t="s">
        <v>1470</v>
      </c>
      <c r="C353" s="14" t="s">
        <v>1471</v>
      </c>
      <c r="D353" s="14" t="s">
        <v>4557</v>
      </c>
      <c r="E353" s="14" t="s">
        <v>51</v>
      </c>
      <c r="F353" s="14" t="s">
        <v>15</v>
      </c>
      <c r="G353" s="7" t="s">
        <v>3638</v>
      </c>
      <c r="H353" s="7" t="s">
        <v>3639</v>
      </c>
      <c r="I353" s="16" t="s">
        <v>3640</v>
      </c>
      <c r="J353" s="7"/>
      <c r="K353" s="14" t="s">
        <v>17</v>
      </c>
      <c r="L353" s="7" t="s">
        <v>1587</v>
      </c>
      <c r="M353" s="7" t="s">
        <v>3641</v>
      </c>
      <c r="N353" s="7"/>
      <c r="O353" s="14" t="s">
        <v>63</v>
      </c>
      <c r="P353" s="14" t="s">
        <v>54</v>
      </c>
      <c r="Q353" s="7" t="s">
        <v>93</v>
      </c>
      <c r="R353" s="7" t="s">
        <v>94</v>
      </c>
    </row>
    <row r="354" spans="1:18" s="1" customFormat="1" ht="12.75" hidden="1">
      <c r="A354" s="7" t="s">
        <v>3520</v>
      </c>
      <c r="B354" s="7" t="s">
        <v>1470</v>
      </c>
      <c r="C354" s="14" t="s">
        <v>1471</v>
      </c>
      <c r="D354" s="14" t="s">
        <v>4557</v>
      </c>
      <c r="E354" s="14" t="s">
        <v>51</v>
      </c>
      <c r="F354" s="14" t="s">
        <v>15</v>
      </c>
      <c r="G354" s="7" t="s">
        <v>3780</v>
      </c>
      <c r="H354" s="7" t="s">
        <v>3781</v>
      </c>
      <c r="I354" s="16" t="s">
        <v>3782</v>
      </c>
      <c r="J354" s="7"/>
      <c r="K354" s="14" t="s">
        <v>17</v>
      </c>
      <c r="L354" s="7" t="s">
        <v>1587</v>
      </c>
      <c r="M354" s="7" t="s">
        <v>3641</v>
      </c>
      <c r="N354" s="7"/>
      <c r="O354" s="14" t="s">
        <v>63</v>
      </c>
      <c r="P354" s="14" t="s">
        <v>54</v>
      </c>
      <c r="Q354" s="7" t="s">
        <v>134</v>
      </c>
      <c r="R354" s="7" t="s">
        <v>135</v>
      </c>
    </row>
    <row r="355" spans="1:18" s="1" customFormat="1" ht="12.75" hidden="1">
      <c r="A355" s="7" t="s">
        <v>3520</v>
      </c>
      <c r="B355" s="7" t="s">
        <v>1470</v>
      </c>
      <c r="C355" s="14" t="s">
        <v>1471</v>
      </c>
      <c r="D355" s="14" t="s">
        <v>174</v>
      </c>
      <c r="E355" s="14" t="s">
        <v>172</v>
      </c>
      <c r="F355" s="14" t="s">
        <v>15</v>
      </c>
      <c r="G355" s="7" t="s">
        <v>1181</v>
      </c>
      <c r="H355" s="7" t="s">
        <v>355</v>
      </c>
      <c r="I355" s="15" t="s">
        <v>729</v>
      </c>
      <c r="J355" s="7" t="s">
        <v>2100</v>
      </c>
      <c r="K355" s="14" t="s">
        <v>19</v>
      </c>
      <c r="L355" s="7" t="s">
        <v>2101</v>
      </c>
      <c r="M355" s="7" t="s">
        <v>2102</v>
      </c>
      <c r="N355" s="14" t="s">
        <v>53</v>
      </c>
      <c r="O355" s="14"/>
      <c r="P355" s="14" t="s">
        <v>172</v>
      </c>
      <c r="Q355" s="7"/>
      <c r="R355" s="7"/>
    </row>
    <row r="356" spans="1:18" s="1" customFormat="1" ht="12.75" hidden="1">
      <c r="A356" s="7" t="s">
        <v>3520</v>
      </c>
      <c r="B356" s="7" t="s">
        <v>2103</v>
      </c>
      <c r="C356" s="14" t="s">
        <v>2104</v>
      </c>
      <c r="D356" s="14" t="s">
        <v>4557</v>
      </c>
      <c r="E356" s="14" t="s">
        <v>51</v>
      </c>
      <c r="F356" s="14" t="s">
        <v>15</v>
      </c>
      <c r="G356" s="7" t="s">
        <v>4032</v>
      </c>
      <c r="H356" s="7" t="s">
        <v>4033</v>
      </c>
      <c r="I356" s="16" t="s">
        <v>450</v>
      </c>
      <c r="J356" s="7"/>
      <c r="K356" s="14" t="s">
        <v>17</v>
      </c>
      <c r="L356" s="7" t="s">
        <v>4034</v>
      </c>
      <c r="M356" s="7" t="s">
        <v>3833</v>
      </c>
      <c r="N356" s="7"/>
      <c r="O356" s="14" t="s">
        <v>24</v>
      </c>
      <c r="P356" s="14" t="s">
        <v>54</v>
      </c>
      <c r="Q356" s="7"/>
      <c r="R356" s="7"/>
    </row>
    <row r="357" spans="1:18" s="1" customFormat="1" ht="12.75" hidden="1">
      <c r="A357" s="7" t="s">
        <v>3520</v>
      </c>
      <c r="B357" s="7" t="s">
        <v>2103</v>
      </c>
      <c r="C357" s="14" t="s">
        <v>2104</v>
      </c>
      <c r="D357" s="14" t="s">
        <v>13</v>
      </c>
      <c r="E357" s="14" t="s">
        <v>51</v>
      </c>
      <c r="F357" s="14" t="s">
        <v>15</v>
      </c>
      <c r="G357" s="7" t="s">
        <v>2300</v>
      </c>
      <c r="H357" s="7" t="s">
        <v>203</v>
      </c>
      <c r="I357" s="15" t="s">
        <v>1435</v>
      </c>
      <c r="J357" s="7" t="s">
        <v>2301</v>
      </c>
      <c r="K357" s="14" t="s">
        <v>19</v>
      </c>
      <c r="L357" s="7" t="s">
        <v>2253</v>
      </c>
      <c r="M357" s="7" t="s">
        <v>2164</v>
      </c>
      <c r="N357" s="14" t="s">
        <v>53</v>
      </c>
      <c r="O357" s="14" t="s">
        <v>24</v>
      </c>
      <c r="P357" s="14" t="s">
        <v>54</v>
      </c>
      <c r="Q357" s="7"/>
      <c r="R357" s="7"/>
    </row>
    <row r="358" spans="1:18" s="1" customFormat="1" ht="12.75" hidden="1">
      <c r="A358" s="7" t="s">
        <v>3520</v>
      </c>
      <c r="B358" s="7" t="s">
        <v>2103</v>
      </c>
      <c r="C358" s="14" t="s">
        <v>2104</v>
      </c>
      <c r="D358" s="14" t="s">
        <v>4557</v>
      </c>
      <c r="E358" s="14" t="s">
        <v>51</v>
      </c>
      <c r="F358" s="14" t="s">
        <v>15</v>
      </c>
      <c r="G358" s="7" t="s">
        <v>2252</v>
      </c>
      <c r="H358" s="7" t="s">
        <v>263</v>
      </c>
      <c r="I358" s="16" t="s">
        <v>698</v>
      </c>
      <c r="J358" s="7"/>
      <c r="K358" s="14" t="s">
        <v>17</v>
      </c>
      <c r="L358" s="7" t="s">
        <v>2253</v>
      </c>
      <c r="M358" s="7" t="s">
        <v>2164</v>
      </c>
      <c r="N358" s="7" t="s">
        <v>53</v>
      </c>
      <c r="O358" s="14" t="s">
        <v>24</v>
      </c>
      <c r="P358" s="14" t="s">
        <v>54</v>
      </c>
      <c r="Q358" s="7"/>
      <c r="R358" s="7"/>
    </row>
    <row r="359" spans="1:18" s="1" customFormat="1" ht="12.75" hidden="1">
      <c r="A359" s="7" t="s">
        <v>3520</v>
      </c>
      <c r="B359" s="7" t="s">
        <v>2103</v>
      </c>
      <c r="C359" s="14" t="s">
        <v>2104</v>
      </c>
      <c r="D359" s="14" t="s">
        <v>13</v>
      </c>
      <c r="E359" s="14" t="s">
        <v>51</v>
      </c>
      <c r="F359" s="14" t="s">
        <v>15</v>
      </c>
      <c r="G359" s="7" t="s">
        <v>2214</v>
      </c>
      <c r="H359" s="7" t="s">
        <v>566</v>
      </c>
      <c r="I359" s="15" t="s">
        <v>1413</v>
      </c>
      <c r="J359" s="7" t="s">
        <v>2215</v>
      </c>
      <c r="K359" s="14" t="s">
        <v>19</v>
      </c>
      <c r="L359" s="7" t="s">
        <v>2216</v>
      </c>
      <c r="M359" s="7" t="s">
        <v>2217</v>
      </c>
      <c r="N359" s="14" t="s">
        <v>53</v>
      </c>
      <c r="O359" s="14" t="s">
        <v>24</v>
      </c>
      <c r="P359" s="14" t="s">
        <v>54</v>
      </c>
      <c r="Q359" s="7"/>
      <c r="R359" s="7"/>
    </row>
    <row r="360" spans="1:18" s="1" customFormat="1" ht="12.75" hidden="1">
      <c r="A360" s="7" t="s">
        <v>3520</v>
      </c>
      <c r="B360" s="7" t="s">
        <v>2103</v>
      </c>
      <c r="C360" s="14" t="s">
        <v>2104</v>
      </c>
      <c r="D360" s="14" t="s">
        <v>13</v>
      </c>
      <c r="E360" s="14" t="s">
        <v>51</v>
      </c>
      <c r="F360" s="14" t="s">
        <v>15</v>
      </c>
      <c r="G360" s="7" t="s">
        <v>2114</v>
      </c>
      <c r="H360" s="7" t="s">
        <v>153</v>
      </c>
      <c r="I360" s="15" t="s">
        <v>663</v>
      </c>
      <c r="J360" s="7" t="s">
        <v>2199</v>
      </c>
      <c r="K360" s="14" t="s">
        <v>19</v>
      </c>
      <c r="L360" s="7" t="s">
        <v>2200</v>
      </c>
      <c r="M360" s="7" t="s">
        <v>2201</v>
      </c>
      <c r="N360" s="14" t="s">
        <v>53</v>
      </c>
      <c r="O360" s="14" t="s">
        <v>24</v>
      </c>
      <c r="P360" s="14" t="s">
        <v>54</v>
      </c>
      <c r="Q360" s="7"/>
      <c r="R360" s="7"/>
    </row>
    <row r="361" spans="1:18" s="1" customFormat="1" ht="12.75" hidden="1">
      <c r="A361" s="7" t="s">
        <v>3520</v>
      </c>
      <c r="B361" s="7" t="s">
        <v>2103</v>
      </c>
      <c r="C361" s="14" t="s">
        <v>2104</v>
      </c>
      <c r="D361" s="14" t="s">
        <v>13</v>
      </c>
      <c r="E361" s="14" t="s">
        <v>51</v>
      </c>
      <c r="F361" s="14" t="s">
        <v>15</v>
      </c>
      <c r="G361" s="7" t="s">
        <v>1182</v>
      </c>
      <c r="H361" s="7" t="s">
        <v>370</v>
      </c>
      <c r="I361" s="15" t="s">
        <v>482</v>
      </c>
      <c r="J361" s="7" t="s">
        <v>2236</v>
      </c>
      <c r="K361" s="14" t="s">
        <v>19</v>
      </c>
      <c r="L361" s="7" t="s">
        <v>2200</v>
      </c>
      <c r="M361" s="7" t="s">
        <v>2201</v>
      </c>
      <c r="N361" s="14" t="s">
        <v>53</v>
      </c>
      <c r="O361" s="14" t="s">
        <v>24</v>
      </c>
      <c r="P361" s="14" t="s">
        <v>54</v>
      </c>
      <c r="Q361" s="7"/>
      <c r="R361" s="7"/>
    </row>
    <row r="362" spans="1:18" s="1" customFormat="1" ht="12.75" hidden="1">
      <c r="A362" s="7" t="s">
        <v>3520</v>
      </c>
      <c r="B362" s="7" t="s">
        <v>2103</v>
      </c>
      <c r="C362" s="14" t="s">
        <v>2104</v>
      </c>
      <c r="D362" s="14" t="s">
        <v>4557</v>
      </c>
      <c r="E362" s="14" t="s">
        <v>51</v>
      </c>
      <c r="F362" s="14" t="s">
        <v>15</v>
      </c>
      <c r="G362" s="7" t="s">
        <v>3958</v>
      </c>
      <c r="H362" s="7" t="s">
        <v>3684</v>
      </c>
      <c r="I362" s="16" t="s">
        <v>3959</v>
      </c>
      <c r="J362" s="7"/>
      <c r="K362" s="14" t="s">
        <v>17</v>
      </c>
      <c r="L362" s="7" t="s">
        <v>3960</v>
      </c>
      <c r="M362" s="7" t="s">
        <v>3961</v>
      </c>
      <c r="N362" s="7"/>
      <c r="O362" s="14" t="s">
        <v>24</v>
      </c>
      <c r="P362" s="14" t="s">
        <v>54</v>
      </c>
      <c r="Q362" s="7"/>
      <c r="R362" s="7"/>
    </row>
    <row r="363" spans="1:18" s="1" customFormat="1" ht="12.75" hidden="1">
      <c r="A363" s="7" t="s">
        <v>3520</v>
      </c>
      <c r="B363" s="7" t="s">
        <v>2103</v>
      </c>
      <c r="C363" s="14" t="s">
        <v>2104</v>
      </c>
      <c r="D363" s="14" t="s">
        <v>174</v>
      </c>
      <c r="E363" s="14" t="s">
        <v>51</v>
      </c>
      <c r="F363" s="14" t="s">
        <v>15</v>
      </c>
      <c r="G363" s="7" t="s">
        <v>2378</v>
      </c>
      <c r="H363" s="7" t="s">
        <v>2379</v>
      </c>
      <c r="I363" s="15" t="s">
        <v>489</v>
      </c>
      <c r="J363" s="7" t="s">
        <v>2380</v>
      </c>
      <c r="K363" s="14" t="s">
        <v>19</v>
      </c>
      <c r="L363" s="7" t="s">
        <v>2381</v>
      </c>
      <c r="M363" s="7" t="s">
        <v>2382</v>
      </c>
      <c r="N363" s="14" t="s">
        <v>53</v>
      </c>
      <c r="O363" s="14" t="s">
        <v>24</v>
      </c>
      <c r="P363" s="14" t="s">
        <v>54</v>
      </c>
      <c r="Q363" s="7"/>
      <c r="R363" s="7"/>
    </row>
    <row r="364" spans="1:18" s="1" customFormat="1" ht="12.75" hidden="1">
      <c r="A364" s="7" t="s">
        <v>3520</v>
      </c>
      <c r="B364" s="7" t="s">
        <v>2103</v>
      </c>
      <c r="C364" s="14" t="s">
        <v>2104</v>
      </c>
      <c r="D364" s="14" t="s">
        <v>174</v>
      </c>
      <c r="E364" s="14" t="s">
        <v>51</v>
      </c>
      <c r="F364" s="14" t="s">
        <v>15</v>
      </c>
      <c r="G364" s="7" t="s">
        <v>1323</v>
      </c>
      <c r="H364" s="7" t="s">
        <v>155</v>
      </c>
      <c r="I364" s="15" t="s">
        <v>1066</v>
      </c>
      <c r="J364" s="7" t="s">
        <v>2421</v>
      </c>
      <c r="K364" s="14" t="s">
        <v>19</v>
      </c>
      <c r="L364" s="7" t="s">
        <v>2381</v>
      </c>
      <c r="M364" s="7" t="s">
        <v>2382</v>
      </c>
      <c r="N364" s="14" t="s">
        <v>53</v>
      </c>
      <c r="O364" s="14" t="s">
        <v>24</v>
      </c>
      <c r="P364" s="14" t="s">
        <v>54</v>
      </c>
      <c r="Q364" s="7"/>
      <c r="R364" s="7"/>
    </row>
    <row r="365" spans="1:18" s="1" customFormat="1" ht="12.75" hidden="1">
      <c r="A365" s="7" t="s">
        <v>3520</v>
      </c>
      <c r="B365" s="7" t="s">
        <v>2103</v>
      </c>
      <c r="C365" s="14" t="s">
        <v>2104</v>
      </c>
      <c r="D365" s="14" t="s">
        <v>174</v>
      </c>
      <c r="E365" s="14" t="s">
        <v>51</v>
      </c>
      <c r="F365" s="14" t="s">
        <v>15</v>
      </c>
      <c r="G365" s="7" t="s">
        <v>2414</v>
      </c>
      <c r="H365" s="7" t="s">
        <v>442</v>
      </c>
      <c r="I365" s="15" t="s">
        <v>655</v>
      </c>
      <c r="J365" s="7" t="s">
        <v>2415</v>
      </c>
      <c r="K365" s="14" t="s">
        <v>19</v>
      </c>
      <c r="L365" s="7" t="s">
        <v>2416</v>
      </c>
      <c r="M365" s="7" t="s">
        <v>2142</v>
      </c>
      <c r="N365" s="14" t="s">
        <v>53</v>
      </c>
      <c r="O365" s="14" t="s">
        <v>24</v>
      </c>
      <c r="P365" s="14" t="s">
        <v>54</v>
      </c>
      <c r="Q365" s="7"/>
      <c r="R365" s="7"/>
    </row>
    <row r="366" spans="1:18" s="1" customFormat="1" ht="12.75" hidden="1">
      <c r="A366" s="7" t="s">
        <v>3520</v>
      </c>
      <c r="B366" s="7" t="s">
        <v>2103</v>
      </c>
      <c r="C366" s="14" t="s">
        <v>2104</v>
      </c>
      <c r="D366" s="14" t="s">
        <v>174</v>
      </c>
      <c r="E366" s="14" t="s">
        <v>51</v>
      </c>
      <c r="F366" s="14" t="s">
        <v>15</v>
      </c>
      <c r="G366" s="7" t="s">
        <v>2422</v>
      </c>
      <c r="H366" s="7" t="s">
        <v>90</v>
      </c>
      <c r="I366" s="15" t="s">
        <v>1086</v>
      </c>
      <c r="J366" s="7" t="s">
        <v>2423</v>
      </c>
      <c r="K366" s="14" t="s">
        <v>19</v>
      </c>
      <c r="L366" s="7" t="s">
        <v>2424</v>
      </c>
      <c r="M366" s="7" t="s">
        <v>2425</v>
      </c>
      <c r="N366" s="14" t="s">
        <v>53</v>
      </c>
      <c r="O366" s="14" t="s">
        <v>24</v>
      </c>
      <c r="P366" s="14" t="s">
        <v>54</v>
      </c>
      <c r="Q366" s="7"/>
      <c r="R366" s="7"/>
    </row>
    <row r="367" spans="1:18" s="1" customFormat="1" ht="12.75" hidden="1">
      <c r="A367" s="7" t="s">
        <v>3520</v>
      </c>
      <c r="B367" s="7" t="s">
        <v>2103</v>
      </c>
      <c r="C367" s="14" t="s">
        <v>2104</v>
      </c>
      <c r="D367" s="14" t="s">
        <v>174</v>
      </c>
      <c r="E367" s="14" t="s">
        <v>51</v>
      </c>
      <c r="F367" s="14" t="s">
        <v>15</v>
      </c>
      <c r="G367" s="7" t="s">
        <v>2374</v>
      </c>
      <c r="H367" s="7" t="s">
        <v>37</v>
      </c>
      <c r="I367" s="15" t="s">
        <v>734</v>
      </c>
      <c r="J367" s="7" t="s">
        <v>2375</v>
      </c>
      <c r="K367" s="14" t="s">
        <v>19</v>
      </c>
      <c r="L367" s="7" t="s">
        <v>2376</v>
      </c>
      <c r="M367" s="7" t="s">
        <v>2377</v>
      </c>
      <c r="N367" s="14" t="s">
        <v>53</v>
      </c>
      <c r="O367" s="14" t="s">
        <v>24</v>
      </c>
      <c r="P367" s="14" t="s">
        <v>54</v>
      </c>
      <c r="Q367" s="7"/>
      <c r="R367" s="7"/>
    </row>
    <row r="368" spans="1:18" s="1" customFormat="1" ht="12.75" hidden="1">
      <c r="A368" s="7" t="s">
        <v>3520</v>
      </c>
      <c r="B368" s="7" t="s">
        <v>2103</v>
      </c>
      <c r="C368" s="14" t="s">
        <v>2104</v>
      </c>
      <c r="D368" s="14" t="s">
        <v>4557</v>
      </c>
      <c r="E368" s="14" t="s">
        <v>51</v>
      </c>
      <c r="F368" s="14" t="s">
        <v>15</v>
      </c>
      <c r="G368" s="7" t="s">
        <v>4106</v>
      </c>
      <c r="H368" s="7" t="s">
        <v>4107</v>
      </c>
      <c r="I368" s="16" t="s">
        <v>3599</v>
      </c>
      <c r="J368" s="7"/>
      <c r="K368" s="14" t="s">
        <v>17</v>
      </c>
      <c r="L368" s="7" t="s">
        <v>4108</v>
      </c>
      <c r="M368" s="7" t="s">
        <v>4065</v>
      </c>
      <c r="N368" s="7"/>
      <c r="O368" s="14" t="s">
        <v>24</v>
      </c>
      <c r="P368" s="14" t="s">
        <v>54</v>
      </c>
      <c r="Q368" s="7"/>
      <c r="R368" s="7"/>
    </row>
    <row r="369" spans="1:18" s="1" customFormat="1" ht="12.75" hidden="1">
      <c r="A369" s="7" t="s">
        <v>3520</v>
      </c>
      <c r="B369" s="7" t="s">
        <v>2103</v>
      </c>
      <c r="C369" s="14" t="s">
        <v>2104</v>
      </c>
      <c r="D369" s="14" t="s">
        <v>174</v>
      </c>
      <c r="E369" s="14" t="s">
        <v>51</v>
      </c>
      <c r="F369" s="14" t="s">
        <v>15</v>
      </c>
      <c r="G369" s="7" t="s">
        <v>2446</v>
      </c>
      <c r="H369" s="7" t="s">
        <v>155</v>
      </c>
      <c r="I369" s="15" t="s">
        <v>1297</v>
      </c>
      <c r="J369" s="7" t="s">
        <v>2447</v>
      </c>
      <c r="K369" s="14" t="s">
        <v>19</v>
      </c>
      <c r="L369" s="7" t="s">
        <v>2291</v>
      </c>
      <c r="M369" s="7" t="s">
        <v>1313</v>
      </c>
      <c r="N369" s="14" t="s">
        <v>53</v>
      </c>
      <c r="O369" s="14" t="s">
        <v>24</v>
      </c>
      <c r="P369" s="14" t="s">
        <v>54</v>
      </c>
      <c r="Q369" s="7"/>
      <c r="R369" s="7"/>
    </row>
    <row r="370" spans="1:18" s="1" customFormat="1" ht="12.75" hidden="1">
      <c r="A370" s="7" t="s">
        <v>3520</v>
      </c>
      <c r="B370" s="7" t="s">
        <v>2103</v>
      </c>
      <c r="C370" s="14" t="s">
        <v>2104</v>
      </c>
      <c r="D370" s="14" t="s">
        <v>13</v>
      </c>
      <c r="E370" s="14" t="s">
        <v>51</v>
      </c>
      <c r="F370" s="14" t="s">
        <v>15</v>
      </c>
      <c r="G370" s="7" t="s">
        <v>2289</v>
      </c>
      <c r="H370" s="7" t="s">
        <v>1271</v>
      </c>
      <c r="I370" s="15" t="s">
        <v>1048</v>
      </c>
      <c r="J370" s="7" t="s">
        <v>2290</v>
      </c>
      <c r="K370" s="14" t="s">
        <v>19</v>
      </c>
      <c r="L370" s="7" t="s">
        <v>2291</v>
      </c>
      <c r="M370" s="7" t="s">
        <v>1313</v>
      </c>
      <c r="N370" s="14" t="s">
        <v>53</v>
      </c>
      <c r="O370" s="14" t="s">
        <v>24</v>
      </c>
      <c r="P370" s="14" t="s">
        <v>54</v>
      </c>
      <c r="Q370" s="7"/>
      <c r="R370" s="7"/>
    </row>
    <row r="371" spans="1:18" s="1" customFormat="1" ht="12.75" hidden="1">
      <c r="A371" s="7" t="s">
        <v>3520</v>
      </c>
      <c r="B371" s="7" t="s">
        <v>2103</v>
      </c>
      <c r="C371" s="14" t="s">
        <v>2104</v>
      </c>
      <c r="D371" s="14" t="s">
        <v>174</v>
      </c>
      <c r="E371" s="14" t="s">
        <v>51</v>
      </c>
      <c r="F371" s="14" t="s">
        <v>15</v>
      </c>
      <c r="G371" s="7" t="s">
        <v>2506</v>
      </c>
      <c r="H371" s="7" t="s">
        <v>405</v>
      </c>
      <c r="I371" s="15" t="s">
        <v>828</v>
      </c>
      <c r="J371" s="7" t="s">
        <v>2507</v>
      </c>
      <c r="K371" s="14" t="s">
        <v>19</v>
      </c>
      <c r="L371" s="7" t="s">
        <v>2508</v>
      </c>
      <c r="M371" s="7" t="s">
        <v>2128</v>
      </c>
      <c r="N371" s="14" t="s">
        <v>53</v>
      </c>
      <c r="O371" s="14" t="s">
        <v>24</v>
      </c>
      <c r="P371" s="14" t="s">
        <v>54</v>
      </c>
      <c r="Q371" s="7"/>
      <c r="R371" s="7"/>
    </row>
    <row r="372" spans="1:18" s="1" customFormat="1" ht="12.75" hidden="1">
      <c r="A372" s="7" t="s">
        <v>3520</v>
      </c>
      <c r="B372" s="7" t="s">
        <v>2103</v>
      </c>
      <c r="C372" s="14" t="s">
        <v>2104</v>
      </c>
      <c r="D372" s="14" t="s">
        <v>4557</v>
      </c>
      <c r="E372" s="14" t="s">
        <v>51</v>
      </c>
      <c r="F372" s="14" t="s">
        <v>15</v>
      </c>
      <c r="G372" s="7" t="s">
        <v>4051</v>
      </c>
      <c r="H372" s="7" t="s">
        <v>4052</v>
      </c>
      <c r="I372" s="16" t="s">
        <v>4053</v>
      </c>
      <c r="J372" s="7"/>
      <c r="K372" s="14" t="s">
        <v>17</v>
      </c>
      <c r="L372" s="7" t="s">
        <v>4054</v>
      </c>
      <c r="M372" s="7" t="s">
        <v>3945</v>
      </c>
      <c r="N372" s="7"/>
      <c r="O372" s="14" t="s">
        <v>24</v>
      </c>
      <c r="P372" s="14" t="s">
        <v>54</v>
      </c>
      <c r="Q372" s="7"/>
      <c r="R372" s="7"/>
    </row>
    <row r="373" spans="1:18" s="1" customFormat="1" ht="12.75" hidden="1">
      <c r="A373" s="7" t="s">
        <v>3520</v>
      </c>
      <c r="B373" s="7" t="s">
        <v>2103</v>
      </c>
      <c r="C373" s="14" t="s">
        <v>2104</v>
      </c>
      <c r="D373" s="14" t="s">
        <v>4557</v>
      </c>
      <c r="E373" s="14" t="s">
        <v>51</v>
      </c>
      <c r="F373" s="14" t="s">
        <v>15</v>
      </c>
      <c r="G373" s="7" t="s">
        <v>4109</v>
      </c>
      <c r="H373" s="7" t="s">
        <v>4110</v>
      </c>
      <c r="I373" s="16" t="s">
        <v>4111</v>
      </c>
      <c r="J373" s="7"/>
      <c r="K373" s="14" t="s">
        <v>17</v>
      </c>
      <c r="L373" s="7" t="s">
        <v>4112</v>
      </c>
      <c r="M373" s="7" t="s">
        <v>4113</v>
      </c>
      <c r="N373" s="7"/>
      <c r="O373" s="14" t="s">
        <v>24</v>
      </c>
      <c r="P373" s="14" t="s">
        <v>54</v>
      </c>
      <c r="Q373" s="7"/>
      <c r="R373" s="7"/>
    </row>
    <row r="374" spans="1:18" s="1" customFormat="1" ht="12.75" hidden="1">
      <c r="A374" s="7" t="s">
        <v>3520</v>
      </c>
      <c r="B374" s="7" t="s">
        <v>2103</v>
      </c>
      <c r="C374" s="14" t="s">
        <v>2104</v>
      </c>
      <c r="D374" s="14" t="s">
        <v>174</v>
      </c>
      <c r="E374" s="14" t="s">
        <v>51</v>
      </c>
      <c r="F374" s="14" t="s">
        <v>15</v>
      </c>
      <c r="G374" s="7" t="s">
        <v>1365</v>
      </c>
      <c r="H374" s="7" t="s">
        <v>290</v>
      </c>
      <c r="I374" s="15" t="s">
        <v>161</v>
      </c>
      <c r="J374" s="7" t="s">
        <v>2470</v>
      </c>
      <c r="K374" s="14" t="s">
        <v>19</v>
      </c>
      <c r="L374" s="7" t="s">
        <v>2471</v>
      </c>
      <c r="M374" s="7" t="s">
        <v>2472</v>
      </c>
      <c r="N374" s="14" t="s">
        <v>53</v>
      </c>
      <c r="O374" s="14" t="s">
        <v>24</v>
      </c>
      <c r="P374" s="14" t="s">
        <v>54</v>
      </c>
      <c r="Q374" s="7"/>
      <c r="R374" s="7"/>
    </row>
    <row r="375" spans="1:18" s="1" customFormat="1" ht="12.75" hidden="1">
      <c r="A375" s="7" t="s">
        <v>3520</v>
      </c>
      <c r="B375" s="7" t="s">
        <v>2103</v>
      </c>
      <c r="C375" s="14" t="s">
        <v>2104</v>
      </c>
      <c r="D375" s="14" t="s">
        <v>174</v>
      </c>
      <c r="E375" s="14" t="s">
        <v>51</v>
      </c>
      <c r="F375" s="14" t="s">
        <v>15</v>
      </c>
      <c r="G375" s="7" t="s">
        <v>1205</v>
      </c>
      <c r="H375" s="7" t="s">
        <v>2477</v>
      </c>
      <c r="I375" s="15" t="s">
        <v>1004</v>
      </c>
      <c r="J375" s="7" t="s">
        <v>2478</v>
      </c>
      <c r="K375" s="14" t="s">
        <v>19</v>
      </c>
      <c r="L375" s="7" t="s">
        <v>2479</v>
      </c>
      <c r="M375" s="7" t="s">
        <v>2480</v>
      </c>
      <c r="N375" s="14" t="s">
        <v>53</v>
      </c>
      <c r="O375" s="14" t="s">
        <v>24</v>
      </c>
      <c r="P375" s="14" t="s">
        <v>54</v>
      </c>
      <c r="Q375" s="7"/>
      <c r="R375" s="7"/>
    </row>
    <row r="376" spans="1:18" s="1" customFormat="1" ht="12.75" hidden="1">
      <c r="A376" s="7" t="s">
        <v>3520</v>
      </c>
      <c r="B376" s="7" t="s">
        <v>2103</v>
      </c>
      <c r="C376" s="14" t="s">
        <v>2104</v>
      </c>
      <c r="D376" s="14" t="s">
        <v>4557</v>
      </c>
      <c r="E376" s="14" t="s">
        <v>51</v>
      </c>
      <c r="F376" s="14" t="s">
        <v>15</v>
      </c>
      <c r="G376" s="7" t="s">
        <v>3995</v>
      </c>
      <c r="H376" s="7" t="s">
        <v>3996</v>
      </c>
      <c r="I376" s="16" t="s">
        <v>1458</v>
      </c>
      <c r="J376" s="7"/>
      <c r="K376" s="14" t="s">
        <v>17</v>
      </c>
      <c r="L376" s="7" t="s">
        <v>2479</v>
      </c>
      <c r="M376" s="7" t="s">
        <v>3997</v>
      </c>
      <c r="N376" s="7"/>
      <c r="O376" s="14" t="s">
        <v>24</v>
      </c>
      <c r="P376" s="14" t="s">
        <v>54</v>
      </c>
      <c r="Q376" s="7"/>
      <c r="R376" s="7"/>
    </row>
    <row r="377" spans="1:18" s="1" customFormat="1" ht="12.75" hidden="1">
      <c r="A377" s="7" t="s">
        <v>3520</v>
      </c>
      <c r="B377" s="7" t="s">
        <v>2103</v>
      </c>
      <c r="C377" s="14" t="s">
        <v>2104</v>
      </c>
      <c r="D377" s="14" t="s">
        <v>13</v>
      </c>
      <c r="E377" s="14" t="s">
        <v>51</v>
      </c>
      <c r="F377" s="14" t="s">
        <v>15</v>
      </c>
      <c r="G377" s="7" t="s">
        <v>500</v>
      </c>
      <c r="H377" s="7" t="s">
        <v>2225</v>
      </c>
      <c r="I377" s="15" t="s">
        <v>451</v>
      </c>
      <c r="J377" s="7" t="s">
        <v>2226</v>
      </c>
      <c r="K377" s="14" t="s">
        <v>19</v>
      </c>
      <c r="L377" s="7" t="s">
        <v>2227</v>
      </c>
      <c r="M377" s="7" t="s">
        <v>2228</v>
      </c>
      <c r="N377" s="14" t="s">
        <v>53</v>
      </c>
      <c r="O377" s="14" t="s">
        <v>24</v>
      </c>
      <c r="P377" s="14" t="s">
        <v>54</v>
      </c>
      <c r="Q377" s="7"/>
      <c r="R377" s="7"/>
    </row>
    <row r="378" spans="1:18" s="1" customFormat="1" ht="12.75" hidden="1">
      <c r="A378" s="7" t="s">
        <v>3520</v>
      </c>
      <c r="B378" s="7" t="s">
        <v>2103</v>
      </c>
      <c r="C378" s="14" t="s">
        <v>2104</v>
      </c>
      <c r="D378" s="14" t="s">
        <v>174</v>
      </c>
      <c r="E378" s="14" t="s">
        <v>51</v>
      </c>
      <c r="F378" s="14" t="s">
        <v>15</v>
      </c>
      <c r="G378" s="7" t="s">
        <v>1460</v>
      </c>
      <c r="H378" s="7" t="s">
        <v>1308</v>
      </c>
      <c r="I378" s="15" t="s">
        <v>751</v>
      </c>
      <c r="J378" s="7" t="s">
        <v>2445</v>
      </c>
      <c r="K378" s="14" t="s">
        <v>19</v>
      </c>
      <c r="L378" s="7" t="s">
        <v>2227</v>
      </c>
      <c r="M378" s="7" t="s">
        <v>2228</v>
      </c>
      <c r="N378" s="14" t="s">
        <v>53</v>
      </c>
      <c r="O378" s="14" t="s">
        <v>24</v>
      </c>
      <c r="P378" s="14" t="s">
        <v>54</v>
      </c>
      <c r="Q378" s="7"/>
      <c r="R378" s="7"/>
    </row>
    <row r="379" spans="1:18" s="1" customFormat="1" ht="12.75" hidden="1">
      <c r="A379" s="7" t="s">
        <v>3520</v>
      </c>
      <c r="B379" s="7" t="s">
        <v>2103</v>
      </c>
      <c r="C379" s="14" t="s">
        <v>2104</v>
      </c>
      <c r="D379" s="14" t="s">
        <v>13</v>
      </c>
      <c r="E379" s="14" t="s">
        <v>51</v>
      </c>
      <c r="F379" s="14" t="s">
        <v>15</v>
      </c>
      <c r="G379" s="7" t="s">
        <v>2254</v>
      </c>
      <c r="H379" s="7" t="s">
        <v>277</v>
      </c>
      <c r="I379" s="15" t="s">
        <v>565</v>
      </c>
      <c r="J379" s="7" t="s">
        <v>2255</v>
      </c>
      <c r="K379" s="14" t="s">
        <v>19</v>
      </c>
      <c r="L379" s="7" t="s">
        <v>2227</v>
      </c>
      <c r="M379" s="7" t="s">
        <v>2228</v>
      </c>
      <c r="N379" s="14" t="s">
        <v>53</v>
      </c>
      <c r="O379" s="14" t="s">
        <v>24</v>
      </c>
      <c r="P379" s="14" t="s">
        <v>54</v>
      </c>
      <c r="Q379" s="7"/>
      <c r="R379" s="7"/>
    </row>
    <row r="380" spans="1:18" s="1" customFormat="1" ht="12.75" hidden="1">
      <c r="A380" s="7" t="s">
        <v>3520</v>
      </c>
      <c r="B380" s="7" t="s">
        <v>2103</v>
      </c>
      <c r="C380" s="14" t="s">
        <v>2104</v>
      </c>
      <c r="D380" s="14" t="s">
        <v>13</v>
      </c>
      <c r="E380" s="14" t="s">
        <v>51</v>
      </c>
      <c r="F380" s="14" t="s">
        <v>15</v>
      </c>
      <c r="G380" s="7" t="s">
        <v>2256</v>
      </c>
      <c r="H380" s="7" t="s">
        <v>166</v>
      </c>
      <c r="I380" s="15" t="s">
        <v>961</v>
      </c>
      <c r="J380" s="7" t="s">
        <v>2257</v>
      </c>
      <c r="K380" s="14" t="s">
        <v>19</v>
      </c>
      <c r="L380" s="7" t="s">
        <v>2227</v>
      </c>
      <c r="M380" s="7" t="s">
        <v>2228</v>
      </c>
      <c r="N380" s="14" t="s">
        <v>53</v>
      </c>
      <c r="O380" s="14" t="s">
        <v>24</v>
      </c>
      <c r="P380" s="14" t="s">
        <v>54</v>
      </c>
      <c r="Q380" s="7"/>
      <c r="R380" s="7"/>
    </row>
    <row r="381" spans="1:18" s="1" customFormat="1" ht="12.75" hidden="1">
      <c r="A381" s="7" t="s">
        <v>3520</v>
      </c>
      <c r="B381" s="7" t="s">
        <v>2103</v>
      </c>
      <c r="C381" s="14" t="s">
        <v>2104</v>
      </c>
      <c r="D381" s="14" t="s">
        <v>174</v>
      </c>
      <c r="E381" s="14" t="s">
        <v>51</v>
      </c>
      <c r="F381" s="14" t="s">
        <v>15</v>
      </c>
      <c r="G381" s="7" t="s">
        <v>2557</v>
      </c>
      <c r="H381" s="7" t="s">
        <v>281</v>
      </c>
      <c r="I381" s="15" t="s">
        <v>799</v>
      </c>
      <c r="J381" s="7" t="s">
        <v>2561</v>
      </c>
      <c r="K381" s="14" t="s">
        <v>19</v>
      </c>
      <c r="L381" s="7" t="s">
        <v>2227</v>
      </c>
      <c r="M381" s="7" t="s">
        <v>2228</v>
      </c>
      <c r="N381" s="14" t="s">
        <v>53</v>
      </c>
      <c r="O381" s="14" t="s">
        <v>24</v>
      </c>
      <c r="P381" s="14" t="s">
        <v>54</v>
      </c>
      <c r="Q381" s="7"/>
      <c r="R381" s="7"/>
    </row>
    <row r="382" spans="1:18" s="1" customFormat="1" ht="12.75" hidden="1">
      <c r="A382" s="7" t="s">
        <v>3520</v>
      </c>
      <c r="B382" s="7" t="s">
        <v>2103</v>
      </c>
      <c r="C382" s="14" t="s">
        <v>2104</v>
      </c>
      <c r="D382" s="14" t="s">
        <v>4557</v>
      </c>
      <c r="E382" s="14" t="s">
        <v>51</v>
      </c>
      <c r="F382" s="14" t="s">
        <v>15</v>
      </c>
      <c r="G382" s="7" t="s">
        <v>3975</v>
      </c>
      <c r="H382" s="7" t="s">
        <v>3976</v>
      </c>
      <c r="I382" s="16" t="s">
        <v>3977</v>
      </c>
      <c r="J382" s="7"/>
      <c r="K382" s="14" t="s">
        <v>17</v>
      </c>
      <c r="L382" s="7" t="s">
        <v>2227</v>
      </c>
      <c r="M382" s="7" t="s">
        <v>3978</v>
      </c>
      <c r="N382" s="7"/>
      <c r="O382" s="14" t="s">
        <v>24</v>
      </c>
      <c r="P382" s="14" t="s">
        <v>54</v>
      </c>
      <c r="Q382" s="7"/>
      <c r="R382" s="7"/>
    </row>
    <row r="383" spans="1:18" s="1" customFormat="1" ht="12.75" hidden="1">
      <c r="A383" s="7" t="s">
        <v>3520</v>
      </c>
      <c r="B383" s="7" t="s">
        <v>2103</v>
      </c>
      <c r="C383" s="14" t="s">
        <v>2104</v>
      </c>
      <c r="D383" s="14" t="s">
        <v>4557</v>
      </c>
      <c r="E383" s="14" t="s">
        <v>51</v>
      </c>
      <c r="F383" s="14" t="s">
        <v>15</v>
      </c>
      <c r="G383" s="7" t="s">
        <v>4176</v>
      </c>
      <c r="H383" s="7" t="s">
        <v>4110</v>
      </c>
      <c r="I383" s="16" t="s">
        <v>4177</v>
      </c>
      <c r="J383" s="7"/>
      <c r="K383" s="14" t="s">
        <v>17</v>
      </c>
      <c r="L383" s="7" t="s">
        <v>4178</v>
      </c>
      <c r="M383" s="7" t="s">
        <v>3929</v>
      </c>
      <c r="N383" s="7"/>
      <c r="O383" s="14" t="s">
        <v>24</v>
      </c>
      <c r="P383" s="14" t="s">
        <v>54</v>
      </c>
      <c r="Q383" s="7"/>
      <c r="R383" s="7"/>
    </row>
    <row r="384" spans="1:18" s="1" customFormat="1" ht="12.75" hidden="1">
      <c r="A384" s="7" t="s">
        <v>3520</v>
      </c>
      <c r="B384" s="7" t="s">
        <v>2103</v>
      </c>
      <c r="C384" s="14" t="s">
        <v>2104</v>
      </c>
      <c r="D384" s="14" t="s">
        <v>13</v>
      </c>
      <c r="E384" s="14" t="s">
        <v>51</v>
      </c>
      <c r="F384" s="14" t="s">
        <v>15</v>
      </c>
      <c r="G384" s="7" t="s">
        <v>2208</v>
      </c>
      <c r="H384" s="7" t="s">
        <v>133</v>
      </c>
      <c r="I384" s="15" t="s">
        <v>892</v>
      </c>
      <c r="J384" s="7" t="s">
        <v>2209</v>
      </c>
      <c r="K384" s="14" t="s">
        <v>19</v>
      </c>
      <c r="L384" s="7" t="s">
        <v>2210</v>
      </c>
      <c r="M384" s="7" t="s">
        <v>2211</v>
      </c>
      <c r="N384" s="14" t="s">
        <v>53</v>
      </c>
      <c r="O384" s="14" t="s">
        <v>24</v>
      </c>
      <c r="P384" s="14" t="s">
        <v>54</v>
      </c>
      <c r="Q384" s="7"/>
      <c r="R384" s="7"/>
    </row>
    <row r="385" spans="1:18" s="1" customFormat="1" ht="12.75" hidden="1">
      <c r="A385" s="7" t="s">
        <v>3520</v>
      </c>
      <c r="B385" s="7" t="s">
        <v>2103</v>
      </c>
      <c r="C385" s="14" t="s">
        <v>2104</v>
      </c>
      <c r="D385" s="14" t="s">
        <v>174</v>
      </c>
      <c r="E385" s="14" t="s">
        <v>51</v>
      </c>
      <c r="F385" s="14" t="s">
        <v>15</v>
      </c>
      <c r="G385" s="7" t="s">
        <v>1184</v>
      </c>
      <c r="H385" s="7" t="s">
        <v>322</v>
      </c>
      <c r="I385" s="15" t="s">
        <v>782</v>
      </c>
      <c r="J385" s="7" t="s">
        <v>2457</v>
      </c>
      <c r="K385" s="14" t="s">
        <v>19</v>
      </c>
      <c r="L385" s="7" t="s">
        <v>2210</v>
      </c>
      <c r="M385" s="7" t="s">
        <v>2211</v>
      </c>
      <c r="N385" s="14" t="s">
        <v>53</v>
      </c>
      <c r="O385" s="14" t="s">
        <v>24</v>
      </c>
      <c r="P385" s="14" t="s">
        <v>54</v>
      </c>
      <c r="Q385" s="7"/>
      <c r="R385" s="7"/>
    </row>
    <row r="386" spans="1:18" s="1" customFormat="1" ht="12.75" hidden="1">
      <c r="A386" s="7" t="s">
        <v>3520</v>
      </c>
      <c r="B386" s="7" t="s">
        <v>2103</v>
      </c>
      <c r="C386" s="14" t="s">
        <v>2104</v>
      </c>
      <c r="D386" s="14" t="s">
        <v>13</v>
      </c>
      <c r="E386" s="14" t="s">
        <v>51</v>
      </c>
      <c r="F386" s="14" t="s">
        <v>15</v>
      </c>
      <c r="G386" s="7" t="s">
        <v>49</v>
      </c>
      <c r="H386" s="7" t="s">
        <v>95</v>
      </c>
      <c r="I386" s="15" t="s">
        <v>721</v>
      </c>
      <c r="J386" s="7" t="s">
        <v>2292</v>
      </c>
      <c r="K386" s="14" t="s">
        <v>19</v>
      </c>
      <c r="L386" s="7" t="s">
        <v>2210</v>
      </c>
      <c r="M386" s="7" t="s">
        <v>2211</v>
      </c>
      <c r="N386" s="14" t="s">
        <v>53</v>
      </c>
      <c r="O386" s="14" t="s">
        <v>24</v>
      </c>
      <c r="P386" s="14" t="s">
        <v>54</v>
      </c>
      <c r="Q386" s="7"/>
      <c r="R386" s="7"/>
    </row>
    <row r="387" spans="1:18" s="1" customFormat="1" ht="12.75" hidden="1">
      <c r="A387" s="7" t="s">
        <v>3520</v>
      </c>
      <c r="B387" s="7" t="s">
        <v>2103</v>
      </c>
      <c r="C387" s="14" t="s">
        <v>2104</v>
      </c>
      <c r="D387" s="14" t="s">
        <v>13</v>
      </c>
      <c r="E387" s="14" t="s">
        <v>51</v>
      </c>
      <c r="F387" s="14" t="s">
        <v>15</v>
      </c>
      <c r="G387" s="7" t="s">
        <v>2302</v>
      </c>
      <c r="H387" s="7" t="s">
        <v>252</v>
      </c>
      <c r="I387" s="15" t="s">
        <v>184</v>
      </c>
      <c r="J387" s="7" t="s">
        <v>2303</v>
      </c>
      <c r="K387" s="14" t="s">
        <v>19</v>
      </c>
      <c r="L387" s="7" t="s">
        <v>2304</v>
      </c>
      <c r="M387" s="7" t="s">
        <v>2117</v>
      </c>
      <c r="N387" s="14" t="s">
        <v>53</v>
      </c>
      <c r="O387" s="14" t="s">
        <v>24</v>
      </c>
      <c r="P387" s="14" t="s">
        <v>54</v>
      </c>
      <c r="Q387" s="7"/>
      <c r="R387" s="7"/>
    </row>
    <row r="388" spans="1:18" s="1" customFormat="1" ht="12.75" hidden="1">
      <c r="A388" s="7" t="s">
        <v>3520</v>
      </c>
      <c r="B388" s="7" t="s">
        <v>2103</v>
      </c>
      <c r="C388" s="14" t="s">
        <v>2104</v>
      </c>
      <c r="D388" s="14" t="s">
        <v>4557</v>
      </c>
      <c r="E388" s="14" t="s">
        <v>51</v>
      </c>
      <c r="F388" s="14" t="s">
        <v>15</v>
      </c>
      <c r="G388" s="7" t="s">
        <v>3937</v>
      </c>
      <c r="H388" s="7" t="s">
        <v>3938</v>
      </c>
      <c r="I388" s="16" t="s">
        <v>3939</v>
      </c>
      <c r="J388" s="7"/>
      <c r="K388" s="14" t="s">
        <v>17</v>
      </c>
      <c r="L388" s="7" t="s">
        <v>3940</v>
      </c>
      <c r="M388" s="7" t="s">
        <v>3869</v>
      </c>
      <c r="N388" s="7"/>
      <c r="O388" s="14" t="s">
        <v>24</v>
      </c>
      <c r="P388" s="14" t="s">
        <v>54</v>
      </c>
      <c r="Q388" s="7"/>
      <c r="R388" s="7"/>
    </row>
    <row r="389" spans="1:18" s="1" customFormat="1" ht="12.75" hidden="1">
      <c r="A389" s="7" t="s">
        <v>3520</v>
      </c>
      <c r="B389" s="7" t="s">
        <v>2103</v>
      </c>
      <c r="C389" s="14" t="s">
        <v>2104</v>
      </c>
      <c r="D389" s="14" t="s">
        <v>4557</v>
      </c>
      <c r="E389" s="14" t="s">
        <v>51</v>
      </c>
      <c r="F389" s="14" t="s">
        <v>15</v>
      </c>
      <c r="G389" s="7" t="s">
        <v>1109</v>
      </c>
      <c r="H389" s="7" t="s">
        <v>70</v>
      </c>
      <c r="I389" s="16" t="s">
        <v>410</v>
      </c>
      <c r="J389" s="7"/>
      <c r="K389" s="14" t="s">
        <v>17</v>
      </c>
      <c r="L389" s="7" t="s">
        <v>2233</v>
      </c>
      <c r="M389" s="7" t="s">
        <v>2137</v>
      </c>
      <c r="N389" s="7" t="s">
        <v>53</v>
      </c>
      <c r="O389" s="14" t="s">
        <v>24</v>
      </c>
      <c r="P389" s="14" t="s">
        <v>54</v>
      </c>
      <c r="Q389" s="7"/>
      <c r="R389" s="7"/>
    </row>
    <row r="390" spans="1:18" s="1" customFormat="1" ht="12.75" hidden="1">
      <c r="A390" s="7" t="s">
        <v>3520</v>
      </c>
      <c r="B390" s="7" t="s">
        <v>2103</v>
      </c>
      <c r="C390" s="14" t="s">
        <v>2104</v>
      </c>
      <c r="D390" s="14" t="s">
        <v>4557</v>
      </c>
      <c r="E390" s="14" t="s">
        <v>51</v>
      </c>
      <c r="F390" s="14" t="s">
        <v>15</v>
      </c>
      <c r="G390" s="7" t="s">
        <v>4058</v>
      </c>
      <c r="H390" s="7" t="s">
        <v>3528</v>
      </c>
      <c r="I390" s="16" t="s">
        <v>4059</v>
      </c>
      <c r="J390" s="7"/>
      <c r="K390" s="14" t="s">
        <v>17</v>
      </c>
      <c r="L390" s="7" t="s">
        <v>4060</v>
      </c>
      <c r="M390" s="7" t="s">
        <v>3836</v>
      </c>
      <c r="N390" s="7"/>
      <c r="O390" s="14" t="s">
        <v>24</v>
      </c>
      <c r="P390" s="14" t="s">
        <v>54</v>
      </c>
      <c r="Q390" s="7"/>
      <c r="R390" s="7"/>
    </row>
    <row r="391" spans="1:18" s="1" customFormat="1" ht="12.75" hidden="1">
      <c r="A391" s="7" t="s">
        <v>3520</v>
      </c>
      <c r="B391" s="7" t="s">
        <v>2103</v>
      </c>
      <c r="C391" s="14" t="s">
        <v>2104</v>
      </c>
      <c r="D391" s="14" t="s">
        <v>13</v>
      </c>
      <c r="E391" s="14" t="s">
        <v>51</v>
      </c>
      <c r="F391" s="14" t="s">
        <v>15</v>
      </c>
      <c r="G391" s="7" t="s">
        <v>2178</v>
      </c>
      <c r="H391" s="7" t="s">
        <v>1158</v>
      </c>
      <c r="I391" s="15" t="s">
        <v>685</v>
      </c>
      <c r="J391" s="7" t="s">
        <v>2179</v>
      </c>
      <c r="K391" s="14" t="s">
        <v>19</v>
      </c>
      <c r="L391" s="7" t="s">
        <v>2180</v>
      </c>
      <c r="M391" s="7" t="s">
        <v>2181</v>
      </c>
      <c r="N391" s="14" t="s">
        <v>53</v>
      </c>
      <c r="O391" s="14" t="s">
        <v>56</v>
      </c>
      <c r="P391" s="14" t="s">
        <v>54</v>
      </c>
      <c r="Q391" s="7" t="s">
        <v>106</v>
      </c>
      <c r="R391" s="7" t="s">
        <v>107</v>
      </c>
    </row>
    <row r="392" spans="1:18" s="1" customFormat="1" ht="12.75" hidden="1">
      <c r="A392" s="7" t="s">
        <v>3520</v>
      </c>
      <c r="B392" s="7" t="s">
        <v>2103</v>
      </c>
      <c r="C392" s="14" t="s">
        <v>2104</v>
      </c>
      <c r="D392" s="14" t="s">
        <v>4557</v>
      </c>
      <c r="E392" s="14" t="s">
        <v>51</v>
      </c>
      <c r="F392" s="14" t="s">
        <v>15</v>
      </c>
      <c r="G392" s="7" t="s">
        <v>4152</v>
      </c>
      <c r="H392" s="7" t="s">
        <v>4153</v>
      </c>
      <c r="I392" s="16" t="s">
        <v>4154</v>
      </c>
      <c r="J392" s="7"/>
      <c r="K392" s="14" t="s">
        <v>17</v>
      </c>
      <c r="L392" s="7" t="s">
        <v>2269</v>
      </c>
      <c r="M392" s="7" t="s">
        <v>3839</v>
      </c>
      <c r="N392" s="7"/>
      <c r="O392" s="14" t="s">
        <v>69</v>
      </c>
      <c r="P392" s="14" t="s">
        <v>54</v>
      </c>
      <c r="Q392" s="7"/>
      <c r="R392" s="7"/>
    </row>
    <row r="393" spans="1:18" s="1" customFormat="1" ht="12.75" hidden="1">
      <c r="A393" s="7" t="s">
        <v>3520</v>
      </c>
      <c r="B393" s="7" t="s">
        <v>2103</v>
      </c>
      <c r="C393" s="14" t="s">
        <v>2104</v>
      </c>
      <c r="D393" s="14" t="s">
        <v>4557</v>
      </c>
      <c r="E393" s="14" t="s">
        <v>51</v>
      </c>
      <c r="F393" s="14" t="s">
        <v>15</v>
      </c>
      <c r="G393" s="7" t="s">
        <v>2268</v>
      </c>
      <c r="H393" s="7" t="s">
        <v>198</v>
      </c>
      <c r="I393" s="16" t="s">
        <v>436</v>
      </c>
      <c r="J393" s="7"/>
      <c r="K393" s="14" t="s">
        <v>17</v>
      </c>
      <c r="L393" s="7" t="s">
        <v>2269</v>
      </c>
      <c r="M393" s="7" t="s">
        <v>2251</v>
      </c>
      <c r="N393" s="7" t="s">
        <v>53</v>
      </c>
      <c r="O393" s="14" t="s">
        <v>69</v>
      </c>
      <c r="P393" s="14" t="s">
        <v>54</v>
      </c>
      <c r="Q393" s="7"/>
      <c r="R393" s="7"/>
    </row>
    <row r="394" spans="1:18" s="1" customFormat="1" ht="12.75" hidden="1">
      <c r="A394" s="7" t="s">
        <v>3520</v>
      </c>
      <c r="B394" s="7" t="s">
        <v>2103</v>
      </c>
      <c r="C394" s="14" t="s">
        <v>2104</v>
      </c>
      <c r="D394" s="14" t="s">
        <v>174</v>
      </c>
      <c r="E394" s="14" t="s">
        <v>51</v>
      </c>
      <c r="F394" s="14" t="s">
        <v>15</v>
      </c>
      <c r="G394" s="7" t="s">
        <v>1179</v>
      </c>
      <c r="H394" s="7" t="s">
        <v>205</v>
      </c>
      <c r="I394" s="15" t="s">
        <v>785</v>
      </c>
      <c r="J394" s="7" t="s">
        <v>2405</v>
      </c>
      <c r="K394" s="14" t="s">
        <v>19</v>
      </c>
      <c r="L394" s="7" t="s">
        <v>2230</v>
      </c>
      <c r="M394" s="7" t="s">
        <v>2231</v>
      </c>
      <c r="N394" s="14" t="s">
        <v>53</v>
      </c>
      <c r="O394" s="14" t="s">
        <v>69</v>
      </c>
      <c r="P394" s="14" t="s">
        <v>54</v>
      </c>
      <c r="Q394" s="7"/>
      <c r="R394" s="7"/>
    </row>
    <row r="395" spans="1:18" s="1" customFormat="1" ht="12.75" hidden="1">
      <c r="A395" s="7" t="s">
        <v>3520</v>
      </c>
      <c r="B395" s="7" t="s">
        <v>2103</v>
      </c>
      <c r="C395" s="14" t="s">
        <v>2104</v>
      </c>
      <c r="D395" s="14" t="s">
        <v>13</v>
      </c>
      <c r="E395" s="14" t="s">
        <v>51</v>
      </c>
      <c r="F395" s="14" t="s">
        <v>15</v>
      </c>
      <c r="G395" s="7" t="s">
        <v>2234</v>
      </c>
      <c r="H395" s="7" t="s">
        <v>786</v>
      </c>
      <c r="I395" s="15" t="s">
        <v>1390</v>
      </c>
      <c r="J395" s="7" t="s">
        <v>2235</v>
      </c>
      <c r="K395" s="14" t="s">
        <v>19</v>
      </c>
      <c r="L395" s="7" t="s">
        <v>2230</v>
      </c>
      <c r="M395" s="7" t="s">
        <v>2231</v>
      </c>
      <c r="N395" s="14" t="s">
        <v>53</v>
      </c>
      <c r="O395" s="14" t="s">
        <v>69</v>
      </c>
      <c r="P395" s="14" t="s">
        <v>54</v>
      </c>
      <c r="Q395" s="7"/>
      <c r="R395" s="7"/>
    </row>
    <row r="396" spans="1:18" s="1" customFormat="1" ht="12.75" hidden="1">
      <c r="A396" s="7" t="s">
        <v>3520</v>
      </c>
      <c r="B396" s="7" t="s">
        <v>2103</v>
      </c>
      <c r="C396" s="14" t="s">
        <v>2104</v>
      </c>
      <c r="D396" s="14" t="s">
        <v>174</v>
      </c>
      <c r="E396" s="14" t="s">
        <v>51</v>
      </c>
      <c r="F396" s="14" t="s">
        <v>15</v>
      </c>
      <c r="G396" s="7" t="s">
        <v>464</v>
      </c>
      <c r="H396" s="7" t="s">
        <v>34</v>
      </c>
      <c r="I396" s="15" t="s">
        <v>895</v>
      </c>
      <c r="J396" s="7" t="s">
        <v>2503</v>
      </c>
      <c r="K396" s="14" t="s">
        <v>19</v>
      </c>
      <c r="L396" s="7" t="s">
        <v>2230</v>
      </c>
      <c r="M396" s="7" t="s">
        <v>2231</v>
      </c>
      <c r="N396" s="14" t="s">
        <v>53</v>
      </c>
      <c r="O396" s="14" t="s">
        <v>69</v>
      </c>
      <c r="P396" s="14" t="s">
        <v>54</v>
      </c>
      <c r="Q396" s="7"/>
      <c r="R396" s="7"/>
    </row>
    <row r="397" spans="1:18" s="1" customFormat="1" ht="12.75" hidden="1">
      <c r="A397" s="7" t="s">
        <v>3520</v>
      </c>
      <c r="B397" s="7" t="s">
        <v>2103</v>
      </c>
      <c r="C397" s="14" t="s">
        <v>2104</v>
      </c>
      <c r="D397" s="14" t="s">
        <v>4557</v>
      </c>
      <c r="E397" s="14" t="s">
        <v>51</v>
      </c>
      <c r="F397" s="14" t="s">
        <v>15</v>
      </c>
      <c r="G397" s="7" t="s">
        <v>2229</v>
      </c>
      <c r="H397" s="7" t="s">
        <v>267</v>
      </c>
      <c r="I397" s="16" t="s">
        <v>493</v>
      </c>
      <c r="J397" s="7"/>
      <c r="K397" s="14" t="s">
        <v>17</v>
      </c>
      <c r="L397" s="7" t="s">
        <v>2230</v>
      </c>
      <c r="M397" s="7" t="s">
        <v>2231</v>
      </c>
      <c r="N397" s="7" t="s">
        <v>53</v>
      </c>
      <c r="O397" s="14" t="s">
        <v>69</v>
      </c>
      <c r="P397" s="14" t="s">
        <v>54</v>
      </c>
      <c r="Q397" s="7"/>
      <c r="R397" s="7"/>
    </row>
    <row r="398" spans="1:18" s="1" customFormat="1" ht="12.75" hidden="1">
      <c r="A398" s="7" t="s">
        <v>3520</v>
      </c>
      <c r="B398" s="7" t="s">
        <v>2103</v>
      </c>
      <c r="C398" s="14" t="s">
        <v>2104</v>
      </c>
      <c r="D398" s="14" t="s">
        <v>174</v>
      </c>
      <c r="E398" s="14" t="s">
        <v>51</v>
      </c>
      <c r="F398" s="14" t="s">
        <v>15</v>
      </c>
      <c r="G398" s="7" t="s">
        <v>1364</v>
      </c>
      <c r="H398" s="7" t="s">
        <v>246</v>
      </c>
      <c r="I398" s="15" t="s">
        <v>955</v>
      </c>
      <c r="J398" s="7" t="s">
        <v>2465</v>
      </c>
      <c r="K398" s="14" t="s">
        <v>19</v>
      </c>
      <c r="L398" s="7" t="s">
        <v>2466</v>
      </c>
      <c r="M398" s="7" t="s">
        <v>1346</v>
      </c>
      <c r="N398" s="14" t="s">
        <v>53</v>
      </c>
      <c r="O398" s="14" t="s">
        <v>69</v>
      </c>
      <c r="P398" s="14" t="s">
        <v>54</v>
      </c>
      <c r="Q398" s="7"/>
      <c r="R398" s="7"/>
    </row>
    <row r="399" spans="1:18" s="1" customFormat="1" ht="12.75" hidden="1">
      <c r="A399" s="7" t="s">
        <v>3520</v>
      </c>
      <c r="B399" s="7" t="s">
        <v>2103</v>
      </c>
      <c r="C399" s="14" t="s">
        <v>2104</v>
      </c>
      <c r="D399" s="14" t="s">
        <v>174</v>
      </c>
      <c r="E399" s="14" t="s">
        <v>51</v>
      </c>
      <c r="F399" s="14" t="s">
        <v>15</v>
      </c>
      <c r="G399" s="7" t="s">
        <v>1285</v>
      </c>
      <c r="H399" s="7" t="s">
        <v>246</v>
      </c>
      <c r="I399" s="15" t="s">
        <v>1253</v>
      </c>
      <c r="J399" s="7" t="s">
        <v>2431</v>
      </c>
      <c r="K399" s="14" t="s">
        <v>19</v>
      </c>
      <c r="L399" s="7" t="s">
        <v>2171</v>
      </c>
      <c r="M399" s="7" t="s">
        <v>2172</v>
      </c>
      <c r="N399" s="14" t="s">
        <v>53</v>
      </c>
      <c r="O399" s="14" t="s">
        <v>69</v>
      </c>
      <c r="P399" s="14" t="s">
        <v>54</v>
      </c>
      <c r="Q399" s="7"/>
      <c r="R399" s="7"/>
    </row>
    <row r="400" spans="1:18" s="1" customFormat="1" ht="12.75" hidden="1">
      <c r="A400" s="7" t="s">
        <v>3520</v>
      </c>
      <c r="B400" s="7" t="s">
        <v>2103</v>
      </c>
      <c r="C400" s="14" t="s">
        <v>2104</v>
      </c>
      <c r="D400" s="14" t="s">
        <v>4557</v>
      </c>
      <c r="E400" s="14" t="s">
        <v>51</v>
      </c>
      <c r="F400" s="14" t="s">
        <v>15</v>
      </c>
      <c r="G400" s="7" t="s">
        <v>2170</v>
      </c>
      <c r="H400" s="7" t="s">
        <v>198</v>
      </c>
      <c r="I400" s="16" t="s">
        <v>548</v>
      </c>
      <c r="J400" s="7"/>
      <c r="K400" s="14" t="s">
        <v>17</v>
      </c>
      <c r="L400" s="7" t="s">
        <v>2171</v>
      </c>
      <c r="M400" s="7" t="s">
        <v>2172</v>
      </c>
      <c r="N400" s="7" t="s">
        <v>53</v>
      </c>
      <c r="O400" s="14" t="s">
        <v>69</v>
      </c>
      <c r="P400" s="14" t="s">
        <v>54</v>
      </c>
      <c r="Q400" s="7"/>
      <c r="R400" s="7"/>
    </row>
    <row r="401" spans="1:18" s="1" customFormat="1" ht="12.75" hidden="1">
      <c r="A401" s="7" t="s">
        <v>3520</v>
      </c>
      <c r="B401" s="7" t="s">
        <v>2103</v>
      </c>
      <c r="C401" s="14" t="s">
        <v>2104</v>
      </c>
      <c r="D401" s="14" t="s">
        <v>174</v>
      </c>
      <c r="E401" s="14" t="s">
        <v>51</v>
      </c>
      <c r="F401" s="14" t="s">
        <v>15</v>
      </c>
      <c r="G401" s="7" t="s">
        <v>2453</v>
      </c>
      <c r="H401" s="7" t="s">
        <v>1261</v>
      </c>
      <c r="I401" s="15" t="s">
        <v>537</v>
      </c>
      <c r="J401" s="7" t="s">
        <v>2454</v>
      </c>
      <c r="K401" s="14" t="s">
        <v>19</v>
      </c>
      <c r="L401" s="7" t="s">
        <v>2455</v>
      </c>
      <c r="M401" s="7" t="s">
        <v>2456</v>
      </c>
      <c r="N401" s="14" t="s">
        <v>53</v>
      </c>
      <c r="O401" s="14" t="s">
        <v>69</v>
      </c>
      <c r="P401" s="14" t="s">
        <v>54</v>
      </c>
      <c r="Q401" s="7"/>
      <c r="R401" s="7"/>
    </row>
    <row r="402" spans="1:18" s="1" customFormat="1" ht="12.75" hidden="1">
      <c r="A402" s="7" t="s">
        <v>3520</v>
      </c>
      <c r="B402" s="7" t="s">
        <v>2103</v>
      </c>
      <c r="C402" s="14" t="s">
        <v>2104</v>
      </c>
      <c r="D402" s="14" t="s">
        <v>13</v>
      </c>
      <c r="E402" s="14" t="s">
        <v>51</v>
      </c>
      <c r="F402" s="14" t="s">
        <v>15</v>
      </c>
      <c r="G402" s="7" t="s">
        <v>1157</v>
      </c>
      <c r="H402" s="7" t="s">
        <v>133</v>
      </c>
      <c r="I402" s="15" t="s">
        <v>1026</v>
      </c>
      <c r="J402" s="7" t="s">
        <v>2249</v>
      </c>
      <c r="K402" s="14" t="s">
        <v>19</v>
      </c>
      <c r="L402" s="7" t="s">
        <v>2250</v>
      </c>
      <c r="M402" s="7" t="s">
        <v>2251</v>
      </c>
      <c r="N402" s="14" t="s">
        <v>53</v>
      </c>
      <c r="O402" s="14" t="s">
        <v>69</v>
      </c>
      <c r="P402" s="14" t="s">
        <v>54</v>
      </c>
      <c r="Q402" s="7"/>
      <c r="R402" s="7"/>
    </row>
    <row r="403" spans="1:18" s="1" customFormat="1" ht="12.75" hidden="1">
      <c r="A403" s="7" t="s">
        <v>3520</v>
      </c>
      <c r="B403" s="7" t="s">
        <v>2103</v>
      </c>
      <c r="C403" s="14" t="s">
        <v>2104</v>
      </c>
      <c r="D403" s="14" t="s">
        <v>4557</v>
      </c>
      <c r="E403" s="14" t="s">
        <v>51</v>
      </c>
      <c r="F403" s="14" t="s">
        <v>15</v>
      </c>
      <c r="G403" s="7" t="s">
        <v>4077</v>
      </c>
      <c r="H403" s="7" t="s">
        <v>4078</v>
      </c>
      <c r="I403" s="16" t="s">
        <v>3595</v>
      </c>
      <c r="J403" s="7"/>
      <c r="K403" s="14" t="s">
        <v>17</v>
      </c>
      <c r="L403" s="7" t="s">
        <v>2250</v>
      </c>
      <c r="M403" s="7" t="s">
        <v>3902</v>
      </c>
      <c r="N403" s="7"/>
      <c r="O403" s="14" t="s">
        <v>69</v>
      </c>
      <c r="P403" s="14" t="s">
        <v>54</v>
      </c>
      <c r="Q403" s="7"/>
      <c r="R403" s="7"/>
    </row>
    <row r="404" spans="1:18" s="1" customFormat="1" ht="12.75" hidden="1">
      <c r="A404" s="7" t="s">
        <v>3520</v>
      </c>
      <c r="B404" s="7" t="s">
        <v>2103</v>
      </c>
      <c r="C404" s="14" t="s">
        <v>2104</v>
      </c>
      <c r="D404" s="14" t="s">
        <v>174</v>
      </c>
      <c r="E404" s="14" t="s">
        <v>51</v>
      </c>
      <c r="F404" s="14" t="s">
        <v>15</v>
      </c>
      <c r="G404" s="7" t="s">
        <v>136</v>
      </c>
      <c r="H404" s="7" t="s">
        <v>2450</v>
      </c>
      <c r="I404" s="15" t="s">
        <v>497</v>
      </c>
      <c r="J404" s="7" t="s">
        <v>2451</v>
      </c>
      <c r="K404" s="14" t="s">
        <v>19</v>
      </c>
      <c r="L404" s="7" t="s">
        <v>2452</v>
      </c>
      <c r="M404" s="7" t="s">
        <v>2220</v>
      </c>
      <c r="N404" s="14" t="s">
        <v>53</v>
      </c>
      <c r="O404" s="14" t="s">
        <v>69</v>
      </c>
      <c r="P404" s="14" t="s">
        <v>54</v>
      </c>
      <c r="Q404" s="7"/>
      <c r="R404" s="7"/>
    </row>
    <row r="405" spans="1:18" s="1" customFormat="1" ht="12.75" hidden="1">
      <c r="A405" s="7" t="s">
        <v>3520</v>
      </c>
      <c r="B405" s="7" t="s">
        <v>2103</v>
      </c>
      <c r="C405" s="14" t="s">
        <v>2104</v>
      </c>
      <c r="D405" s="14" t="s">
        <v>174</v>
      </c>
      <c r="E405" s="14" t="s">
        <v>51</v>
      </c>
      <c r="F405" s="14" t="s">
        <v>15</v>
      </c>
      <c r="G405" s="7" t="s">
        <v>2522</v>
      </c>
      <c r="H405" s="7" t="s">
        <v>225</v>
      </c>
      <c r="I405" s="15" t="s">
        <v>147</v>
      </c>
      <c r="J405" s="7" t="s">
        <v>2523</v>
      </c>
      <c r="K405" s="14" t="s">
        <v>19</v>
      </c>
      <c r="L405" s="7" t="s">
        <v>2524</v>
      </c>
      <c r="M405" s="7" t="s">
        <v>2525</v>
      </c>
      <c r="N405" s="14" t="s">
        <v>53</v>
      </c>
      <c r="O405" s="14" t="s">
        <v>69</v>
      </c>
      <c r="P405" s="14" t="s">
        <v>54</v>
      </c>
      <c r="Q405" s="7"/>
      <c r="R405" s="7"/>
    </row>
    <row r="406" spans="1:18" s="1" customFormat="1" ht="12.75" hidden="1">
      <c r="A406" s="7" t="s">
        <v>3520</v>
      </c>
      <c r="B406" s="7" t="s">
        <v>2103</v>
      </c>
      <c r="C406" s="14" t="s">
        <v>2104</v>
      </c>
      <c r="D406" s="14" t="s">
        <v>174</v>
      </c>
      <c r="E406" s="14" t="s">
        <v>51</v>
      </c>
      <c r="F406" s="14" t="s">
        <v>15</v>
      </c>
      <c r="G406" s="7" t="s">
        <v>425</v>
      </c>
      <c r="H406" s="7" t="s">
        <v>21</v>
      </c>
      <c r="I406" s="15" t="s">
        <v>1327</v>
      </c>
      <c r="J406" s="7" t="s">
        <v>2551</v>
      </c>
      <c r="K406" s="14" t="s">
        <v>19</v>
      </c>
      <c r="L406" s="7" t="s">
        <v>2524</v>
      </c>
      <c r="M406" s="7" t="s">
        <v>2525</v>
      </c>
      <c r="N406" s="14" t="s">
        <v>53</v>
      </c>
      <c r="O406" s="14" t="s">
        <v>69</v>
      </c>
      <c r="P406" s="14" t="s">
        <v>54</v>
      </c>
      <c r="Q406" s="7"/>
      <c r="R406" s="7"/>
    </row>
    <row r="407" spans="1:18" s="1" customFormat="1" ht="12.75" hidden="1">
      <c r="A407" s="7" t="s">
        <v>3520</v>
      </c>
      <c r="B407" s="7" t="s">
        <v>2103</v>
      </c>
      <c r="C407" s="14" t="s">
        <v>2104</v>
      </c>
      <c r="D407" s="14" t="s">
        <v>4557</v>
      </c>
      <c r="E407" s="14" t="s">
        <v>51</v>
      </c>
      <c r="F407" s="14" t="s">
        <v>15</v>
      </c>
      <c r="G407" s="7" t="s">
        <v>4096</v>
      </c>
      <c r="H407" s="7" t="s">
        <v>4097</v>
      </c>
      <c r="I407" s="16" t="s">
        <v>4098</v>
      </c>
      <c r="J407" s="7"/>
      <c r="K407" s="14" t="s">
        <v>17</v>
      </c>
      <c r="L407" s="7" t="s">
        <v>2524</v>
      </c>
      <c r="M407" s="7" t="s">
        <v>4065</v>
      </c>
      <c r="N407" s="7"/>
      <c r="O407" s="14" t="s">
        <v>69</v>
      </c>
      <c r="P407" s="14" t="s">
        <v>54</v>
      </c>
      <c r="Q407" s="7"/>
      <c r="R407" s="7"/>
    </row>
    <row r="408" spans="1:18" s="1" customFormat="1" ht="12.75" hidden="1">
      <c r="A408" s="7" t="s">
        <v>3520</v>
      </c>
      <c r="B408" s="7" t="s">
        <v>2103</v>
      </c>
      <c r="C408" s="14" t="s">
        <v>2104</v>
      </c>
      <c r="D408" s="14" t="s">
        <v>174</v>
      </c>
      <c r="E408" s="14" t="s">
        <v>51</v>
      </c>
      <c r="F408" s="14" t="s">
        <v>15</v>
      </c>
      <c r="G408" s="7" t="s">
        <v>2371</v>
      </c>
      <c r="H408" s="7" t="s">
        <v>31</v>
      </c>
      <c r="I408" s="15" t="s">
        <v>1034</v>
      </c>
      <c r="J408" s="7" t="s">
        <v>2372</v>
      </c>
      <c r="K408" s="14" t="s">
        <v>19</v>
      </c>
      <c r="L408" s="7" t="s">
        <v>2191</v>
      </c>
      <c r="M408" s="7" t="s">
        <v>2192</v>
      </c>
      <c r="N408" s="14" t="s">
        <v>53</v>
      </c>
      <c r="O408" s="14" t="s">
        <v>69</v>
      </c>
      <c r="P408" s="14" t="s">
        <v>54</v>
      </c>
      <c r="Q408" s="7"/>
      <c r="R408" s="7"/>
    </row>
    <row r="409" spans="1:18" s="1" customFormat="1" ht="12.75" hidden="1">
      <c r="A409" s="7" t="s">
        <v>3520</v>
      </c>
      <c r="B409" s="7" t="s">
        <v>2103</v>
      </c>
      <c r="C409" s="14" t="s">
        <v>2104</v>
      </c>
      <c r="D409" s="14" t="s">
        <v>174</v>
      </c>
      <c r="E409" s="14" t="s">
        <v>51</v>
      </c>
      <c r="F409" s="14" t="s">
        <v>15</v>
      </c>
      <c r="G409" s="7" t="s">
        <v>2395</v>
      </c>
      <c r="H409" s="7" t="s">
        <v>152</v>
      </c>
      <c r="I409" s="15" t="s">
        <v>790</v>
      </c>
      <c r="J409" s="7" t="s">
        <v>2396</v>
      </c>
      <c r="K409" s="14" t="s">
        <v>19</v>
      </c>
      <c r="L409" s="7" t="s">
        <v>2191</v>
      </c>
      <c r="M409" s="7" t="s">
        <v>2192</v>
      </c>
      <c r="N409" s="14" t="s">
        <v>53</v>
      </c>
      <c r="O409" s="14" t="s">
        <v>69</v>
      </c>
      <c r="P409" s="14" t="s">
        <v>54</v>
      </c>
      <c r="Q409" s="7"/>
      <c r="R409" s="7"/>
    </row>
    <row r="410" spans="1:18" s="1" customFormat="1" ht="12.75" hidden="1">
      <c r="A410" s="7" t="s">
        <v>3520</v>
      </c>
      <c r="B410" s="7" t="s">
        <v>2103</v>
      </c>
      <c r="C410" s="14" t="s">
        <v>2104</v>
      </c>
      <c r="D410" s="14" t="s">
        <v>13</v>
      </c>
      <c r="E410" s="14" t="s">
        <v>51</v>
      </c>
      <c r="F410" s="14" t="s">
        <v>15</v>
      </c>
      <c r="G410" s="7" t="s">
        <v>2189</v>
      </c>
      <c r="H410" s="7" t="s">
        <v>430</v>
      </c>
      <c r="I410" s="15" t="s">
        <v>998</v>
      </c>
      <c r="J410" s="7" t="s">
        <v>2190</v>
      </c>
      <c r="K410" s="14" t="s">
        <v>19</v>
      </c>
      <c r="L410" s="7" t="s">
        <v>2191</v>
      </c>
      <c r="M410" s="7" t="s">
        <v>2192</v>
      </c>
      <c r="N410" s="14" t="s">
        <v>53</v>
      </c>
      <c r="O410" s="14" t="s">
        <v>69</v>
      </c>
      <c r="P410" s="14" t="s">
        <v>54</v>
      </c>
      <c r="Q410" s="7"/>
      <c r="R410" s="7"/>
    </row>
    <row r="411" spans="1:18" s="1" customFormat="1" ht="12.75" hidden="1">
      <c r="A411" s="7" t="s">
        <v>3520</v>
      </c>
      <c r="B411" s="7" t="s">
        <v>2103</v>
      </c>
      <c r="C411" s="14" t="s">
        <v>2104</v>
      </c>
      <c r="D411" s="14" t="s">
        <v>4557</v>
      </c>
      <c r="E411" s="14" t="s">
        <v>51</v>
      </c>
      <c r="F411" s="14" t="s">
        <v>15</v>
      </c>
      <c r="G411" s="7" t="s">
        <v>4035</v>
      </c>
      <c r="H411" s="7" t="s">
        <v>4036</v>
      </c>
      <c r="I411" s="16" t="s">
        <v>4037</v>
      </c>
      <c r="J411" s="7"/>
      <c r="K411" s="14" t="s">
        <v>17</v>
      </c>
      <c r="L411" s="7" t="s">
        <v>4038</v>
      </c>
      <c r="M411" s="7" t="s">
        <v>4039</v>
      </c>
      <c r="N411" s="7"/>
      <c r="O411" s="14" t="s">
        <v>69</v>
      </c>
      <c r="P411" s="14" t="s">
        <v>54</v>
      </c>
      <c r="Q411" s="7"/>
      <c r="R411" s="7"/>
    </row>
    <row r="412" spans="1:18" s="1" customFormat="1" ht="12.75" hidden="1">
      <c r="A412" s="7" t="s">
        <v>3520</v>
      </c>
      <c r="B412" s="7" t="s">
        <v>2103</v>
      </c>
      <c r="C412" s="14" t="s">
        <v>2104</v>
      </c>
      <c r="D412" s="14" t="s">
        <v>4557</v>
      </c>
      <c r="E412" s="14" t="s">
        <v>51</v>
      </c>
      <c r="F412" s="14" t="s">
        <v>15</v>
      </c>
      <c r="G412" s="7" t="s">
        <v>4122</v>
      </c>
      <c r="H412" s="7" t="s">
        <v>3531</v>
      </c>
      <c r="I412" s="16" t="s">
        <v>4123</v>
      </c>
      <c r="J412" s="7"/>
      <c r="K412" s="14" t="s">
        <v>17</v>
      </c>
      <c r="L412" s="7" t="s">
        <v>4038</v>
      </c>
      <c r="M412" s="7" t="s">
        <v>4039</v>
      </c>
      <c r="N412" s="7"/>
      <c r="O412" s="14" t="s">
        <v>69</v>
      </c>
      <c r="P412" s="14" t="s">
        <v>54</v>
      </c>
      <c r="Q412" s="7"/>
      <c r="R412" s="7"/>
    </row>
    <row r="413" spans="1:18" s="1" customFormat="1" ht="12.75" hidden="1">
      <c r="A413" s="7" t="s">
        <v>3520</v>
      </c>
      <c r="B413" s="7" t="s">
        <v>2103</v>
      </c>
      <c r="C413" s="14" t="s">
        <v>2104</v>
      </c>
      <c r="D413" s="14" t="s">
        <v>4557</v>
      </c>
      <c r="E413" s="14" t="s">
        <v>51</v>
      </c>
      <c r="F413" s="14" t="s">
        <v>15</v>
      </c>
      <c r="G413" s="7" t="s">
        <v>4133</v>
      </c>
      <c r="H413" s="7" t="s">
        <v>4134</v>
      </c>
      <c r="I413" s="16" t="s">
        <v>4135</v>
      </c>
      <c r="J413" s="7"/>
      <c r="K413" s="14" t="s">
        <v>17</v>
      </c>
      <c r="L413" s="7" t="s">
        <v>4038</v>
      </c>
      <c r="M413" s="7" t="s">
        <v>4039</v>
      </c>
      <c r="N413" s="7"/>
      <c r="O413" s="14" t="s">
        <v>69</v>
      </c>
      <c r="P413" s="14" t="s">
        <v>54</v>
      </c>
      <c r="Q413" s="7"/>
      <c r="R413" s="7"/>
    </row>
    <row r="414" spans="1:18" s="1" customFormat="1" ht="12.75" hidden="1">
      <c r="A414" s="7" t="s">
        <v>3520</v>
      </c>
      <c r="B414" s="7" t="s">
        <v>2103</v>
      </c>
      <c r="C414" s="14" t="s">
        <v>2104</v>
      </c>
      <c r="D414" s="14" t="s">
        <v>4557</v>
      </c>
      <c r="E414" s="14" t="s">
        <v>51</v>
      </c>
      <c r="F414" s="14" t="s">
        <v>15</v>
      </c>
      <c r="G414" s="7" t="s">
        <v>4158</v>
      </c>
      <c r="H414" s="7" t="s">
        <v>3568</v>
      </c>
      <c r="I414" s="16" t="s">
        <v>4159</v>
      </c>
      <c r="J414" s="7"/>
      <c r="K414" s="14" t="s">
        <v>17</v>
      </c>
      <c r="L414" s="7" t="s">
        <v>4038</v>
      </c>
      <c r="M414" s="7" t="s">
        <v>4039</v>
      </c>
      <c r="N414" s="7"/>
      <c r="O414" s="14" t="s">
        <v>69</v>
      </c>
      <c r="P414" s="14" t="s">
        <v>54</v>
      </c>
      <c r="Q414" s="7"/>
      <c r="R414" s="7"/>
    </row>
    <row r="415" spans="1:18" s="1" customFormat="1" ht="12.75" hidden="1">
      <c r="A415" s="7" t="s">
        <v>3520</v>
      </c>
      <c r="B415" s="7" t="s">
        <v>2103</v>
      </c>
      <c r="C415" s="14" t="s">
        <v>2104</v>
      </c>
      <c r="D415" s="14" t="s">
        <v>174</v>
      </c>
      <c r="E415" s="14" t="s">
        <v>51</v>
      </c>
      <c r="F415" s="14" t="s">
        <v>15</v>
      </c>
      <c r="G415" s="7" t="s">
        <v>2473</v>
      </c>
      <c r="H415" s="7" t="s">
        <v>31</v>
      </c>
      <c r="I415" s="15" t="s">
        <v>66</v>
      </c>
      <c r="J415" s="7" t="s">
        <v>2474</v>
      </c>
      <c r="K415" s="14" t="s">
        <v>19</v>
      </c>
      <c r="L415" s="7" t="s">
        <v>2475</v>
      </c>
      <c r="M415" s="7" t="s">
        <v>2476</v>
      </c>
      <c r="N415" s="14" t="s">
        <v>53</v>
      </c>
      <c r="O415" s="14" t="s">
        <v>69</v>
      </c>
      <c r="P415" s="14" t="s">
        <v>54</v>
      </c>
      <c r="Q415" s="7"/>
      <c r="R415" s="7"/>
    </row>
    <row r="416" spans="1:18" s="1" customFormat="1" ht="12.75" hidden="1">
      <c r="A416" s="7" t="s">
        <v>3520</v>
      </c>
      <c r="B416" s="7" t="s">
        <v>2103</v>
      </c>
      <c r="C416" s="14" t="s">
        <v>2104</v>
      </c>
      <c r="D416" s="14" t="s">
        <v>4557</v>
      </c>
      <c r="E416" s="14" t="s">
        <v>51</v>
      </c>
      <c r="F416" s="14" t="s">
        <v>15</v>
      </c>
      <c r="G416" s="7" t="s">
        <v>4092</v>
      </c>
      <c r="H416" s="7" t="s">
        <v>3769</v>
      </c>
      <c r="I416" s="16" t="s">
        <v>3551</v>
      </c>
      <c r="J416" s="7"/>
      <c r="K416" s="14" t="s">
        <v>17</v>
      </c>
      <c r="L416" s="7" t="s">
        <v>2475</v>
      </c>
      <c r="M416" s="7" t="s">
        <v>3945</v>
      </c>
      <c r="N416" s="7"/>
      <c r="O416" s="14" t="s">
        <v>69</v>
      </c>
      <c r="P416" s="14" t="s">
        <v>54</v>
      </c>
      <c r="Q416" s="7"/>
      <c r="R416" s="7"/>
    </row>
    <row r="417" spans="1:18" s="1" customFormat="1" ht="12.75" hidden="1">
      <c r="A417" s="7" t="s">
        <v>3520</v>
      </c>
      <c r="B417" s="7" t="s">
        <v>2103</v>
      </c>
      <c r="C417" s="14" t="s">
        <v>2104</v>
      </c>
      <c r="D417" s="14" t="s">
        <v>4557</v>
      </c>
      <c r="E417" s="14" t="s">
        <v>51</v>
      </c>
      <c r="F417" s="14" t="s">
        <v>15</v>
      </c>
      <c r="G417" s="7" t="s">
        <v>4131</v>
      </c>
      <c r="H417" s="7" t="s">
        <v>3605</v>
      </c>
      <c r="I417" s="16" t="s">
        <v>4132</v>
      </c>
      <c r="J417" s="7"/>
      <c r="K417" s="14" t="s">
        <v>17</v>
      </c>
      <c r="L417" s="7" t="s">
        <v>2475</v>
      </c>
      <c r="M417" s="7" t="s">
        <v>3945</v>
      </c>
      <c r="N417" s="7"/>
      <c r="O417" s="14" t="s">
        <v>69</v>
      </c>
      <c r="P417" s="14" t="s">
        <v>54</v>
      </c>
      <c r="Q417" s="7"/>
      <c r="R417" s="7"/>
    </row>
    <row r="418" spans="1:18" s="1" customFormat="1" ht="12.75" hidden="1">
      <c r="A418" s="7" t="s">
        <v>3520</v>
      </c>
      <c r="B418" s="7" t="s">
        <v>2103</v>
      </c>
      <c r="C418" s="14" t="s">
        <v>2104</v>
      </c>
      <c r="D418" s="14" t="s">
        <v>4557</v>
      </c>
      <c r="E418" s="14" t="s">
        <v>51</v>
      </c>
      <c r="F418" s="14" t="s">
        <v>15</v>
      </c>
      <c r="G418" s="7" t="s">
        <v>4173</v>
      </c>
      <c r="H418" s="7" t="s">
        <v>3561</v>
      </c>
      <c r="I418" s="16" t="s">
        <v>4174</v>
      </c>
      <c r="J418" s="7"/>
      <c r="K418" s="14" t="s">
        <v>17</v>
      </c>
      <c r="L418" s="7" t="s">
        <v>2475</v>
      </c>
      <c r="M418" s="7" t="s">
        <v>3945</v>
      </c>
      <c r="N418" s="7"/>
      <c r="O418" s="14" t="s">
        <v>69</v>
      </c>
      <c r="P418" s="14" t="s">
        <v>54</v>
      </c>
      <c r="Q418" s="7"/>
      <c r="R418" s="7"/>
    </row>
    <row r="419" spans="1:18" s="1" customFormat="1" ht="12.75" hidden="1">
      <c r="A419" s="7" t="s">
        <v>3520</v>
      </c>
      <c r="B419" s="7" t="s">
        <v>2103</v>
      </c>
      <c r="C419" s="14" t="s">
        <v>2104</v>
      </c>
      <c r="D419" s="14" t="s">
        <v>13</v>
      </c>
      <c r="E419" s="14" t="s">
        <v>51</v>
      </c>
      <c r="F419" s="14" t="s">
        <v>15</v>
      </c>
      <c r="G419" s="7" t="s">
        <v>2306</v>
      </c>
      <c r="H419" s="7" t="s">
        <v>1211</v>
      </c>
      <c r="I419" s="15" t="s">
        <v>291</v>
      </c>
      <c r="J419" s="7" t="s">
        <v>2307</v>
      </c>
      <c r="K419" s="14" t="s">
        <v>19</v>
      </c>
      <c r="L419" s="7" t="s">
        <v>2308</v>
      </c>
      <c r="M419" s="7" t="s">
        <v>2220</v>
      </c>
      <c r="N419" s="14" t="s">
        <v>53</v>
      </c>
      <c r="O419" s="14" t="s">
        <v>69</v>
      </c>
      <c r="P419" s="14" t="s">
        <v>54</v>
      </c>
      <c r="Q419" s="7"/>
      <c r="R419" s="7"/>
    </row>
    <row r="420" spans="1:18" s="1" customFormat="1" ht="12.75" hidden="1">
      <c r="A420" s="7" t="s">
        <v>3520</v>
      </c>
      <c r="B420" s="7" t="s">
        <v>2103</v>
      </c>
      <c r="C420" s="14" t="s">
        <v>2104</v>
      </c>
      <c r="D420" s="14" t="s">
        <v>4557</v>
      </c>
      <c r="E420" s="14" t="s">
        <v>51</v>
      </c>
      <c r="F420" s="14" t="s">
        <v>15</v>
      </c>
      <c r="G420" s="7" t="s">
        <v>4028</v>
      </c>
      <c r="H420" s="7" t="s">
        <v>4029</v>
      </c>
      <c r="I420" s="16" t="s">
        <v>4030</v>
      </c>
      <c r="J420" s="7"/>
      <c r="K420" s="14" t="s">
        <v>17</v>
      </c>
      <c r="L420" s="7" t="s">
        <v>4031</v>
      </c>
      <c r="M420" s="7" t="s">
        <v>3916</v>
      </c>
      <c r="N420" s="7"/>
      <c r="O420" s="14" t="s">
        <v>69</v>
      </c>
      <c r="P420" s="14" t="s">
        <v>54</v>
      </c>
      <c r="Q420" s="7"/>
      <c r="R420" s="7"/>
    </row>
    <row r="421" spans="1:18" s="1" customFormat="1" ht="12.75" hidden="1">
      <c r="A421" s="7" t="s">
        <v>3520</v>
      </c>
      <c r="B421" s="7" t="s">
        <v>2103</v>
      </c>
      <c r="C421" s="14" t="s">
        <v>2104</v>
      </c>
      <c r="D421" s="14" t="s">
        <v>4557</v>
      </c>
      <c r="E421" s="14" t="s">
        <v>51</v>
      </c>
      <c r="F421" s="14" t="s">
        <v>15</v>
      </c>
      <c r="G421" s="7" t="s">
        <v>4150</v>
      </c>
      <c r="H421" s="7" t="s">
        <v>4013</v>
      </c>
      <c r="I421" s="16" t="s">
        <v>4151</v>
      </c>
      <c r="J421" s="7"/>
      <c r="K421" s="14" t="s">
        <v>17</v>
      </c>
      <c r="L421" s="7" t="s">
        <v>2219</v>
      </c>
      <c r="M421" s="7" t="s">
        <v>3997</v>
      </c>
      <c r="N421" s="7"/>
      <c r="O421" s="14" t="s">
        <v>69</v>
      </c>
      <c r="P421" s="14" t="s">
        <v>54</v>
      </c>
      <c r="Q421" s="7"/>
      <c r="R421" s="7"/>
    </row>
    <row r="422" spans="1:18" s="1" customFormat="1" ht="12.75" hidden="1">
      <c r="A422" s="7" t="s">
        <v>3520</v>
      </c>
      <c r="B422" s="7" t="s">
        <v>2103</v>
      </c>
      <c r="C422" s="14" t="s">
        <v>2104</v>
      </c>
      <c r="D422" s="14" t="s">
        <v>4557</v>
      </c>
      <c r="E422" s="14" t="s">
        <v>51</v>
      </c>
      <c r="F422" s="14" t="s">
        <v>15</v>
      </c>
      <c r="G422" s="7" t="s">
        <v>2218</v>
      </c>
      <c r="H422" s="7" t="s">
        <v>126</v>
      </c>
      <c r="I422" s="16" t="s">
        <v>160</v>
      </c>
      <c r="J422" s="7"/>
      <c r="K422" s="14" t="s">
        <v>17</v>
      </c>
      <c r="L422" s="7" t="s">
        <v>2219</v>
      </c>
      <c r="M422" s="7" t="s">
        <v>2220</v>
      </c>
      <c r="N422" s="7" t="s">
        <v>53</v>
      </c>
      <c r="O422" s="14" t="s">
        <v>69</v>
      </c>
      <c r="P422" s="14" t="s">
        <v>54</v>
      </c>
      <c r="Q422" s="7"/>
      <c r="R422" s="7"/>
    </row>
    <row r="423" spans="1:18" s="1" customFormat="1" ht="12.75" hidden="1">
      <c r="A423" s="7" t="s">
        <v>3520</v>
      </c>
      <c r="B423" s="7" t="s">
        <v>2103</v>
      </c>
      <c r="C423" s="14" t="s">
        <v>2104</v>
      </c>
      <c r="D423" s="14" t="s">
        <v>174</v>
      </c>
      <c r="E423" s="14" t="s">
        <v>51</v>
      </c>
      <c r="F423" s="14" t="s">
        <v>15</v>
      </c>
      <c r="G423" s="7" t="s">
        <v>2557</v>
      </c>
      <c r="H423" s="7" t="s">
        <v>1033</v>
      </c>
      <c r="I423" s="15" t="s">
        <v>1195</v>
      </c>
      <c r="J423" s="7" t="s">
        <v>2558</v>
      </c>
      <c r="K423" s="14" t="s">
        <v>19</v>
      </c>
      <c r="L423" s="7" t="s">
        <v>2559</v>
      </c>
      <c r="M423" s="7" t="s">
        <v>2560</v>
      </c>
      <c r="N423" s="14" t="s">
        <v>53</v>
      </c>
      <c r="O423" s="14" t="s">
        <v>69</v>
      </c>
      <c r="P423" s="14" t="s">
        <v>54</v>
      </c>
      <c r="Q423" s="7"/>
      <c r="R423" s="7"/>
    </row>
    <row r="424" spans="1:18" s="1" customFormat="1" ht="12.75" hidden="1">
      <c r="A424" s="7" t="s">
        <v>3520</v>
      </c>
      <c r="B424" s="7" t="s">
        <v>2103</v>
      </c>
      <c r="C424" s="14" t="s">
        <v>2104</v>
      </c>
      <c r="D424" s="14" t="s">
        <v>174</v>
      </c>
      <c r="E424" s="14" t="s">
        <v>51</v>
      </c>
      <c r="F424" s="14" t="s">
        <v>15</v>
      </c>
      <c r="G424" s="7" t="s">
        <v>1422</v>
      </c>
      <c r="H424" s="7" t="s">
        <v>1122</v>
      </c>
      <c r="I424" s="15" t="s">
        <v>717</v>
      </c>
      <c r="J424" s="7" t="s">
        <v>2406</v>
      </c>
      <c r="K424" s="14" t="s">
        <v>19</v>
      </c>
      <c r="L424" s="7" t="s">
        <v>2407</v>
      </c>
      <c r="M424" s="7" t="s">
        <v>2408</v>
      </c>
      <c r="N424" s="14" t="s">
        <v>53</v>
      </c>
      <c r="O424" s="14" t="s">
        <v>69</v>
      </c>
      <c r="P424" s="14" t="s">
        <v>54</v>
      </c>
      <c r="Q424" s="7"/>
      <c r="R424" s="7"/>
    </row>
    <row r="425" spans="1:18" s="1" customFormat="1" ht="12.75" hidden="1">
      <c r="A425" s="7" t="s">
        <v>3520</v>
      </c>
      <c r="B425" s="7" t="s">
        <v>2103</v>
      </c>
      <c r="C425" s="14" t="s">
        <v>2104</v>
      </c>
      <c r="D425" s="14" t="s">
        <v>4557</v>
      </c>
      <c r="E425" s="14" t="s">
        <v>51</v>
      </c>
      <c r="F425" s="14" t="s">
        <v>15</v>
      </c>
      <c r="G425" s="7" t="s">
        <v>4025</v>
      </c>
      <c r="H425" s="7" t="s">
        <v>4026</v>
      </c>
      <c r="I425" s="16" t="s">
        <v>4027</v>
      </c>
      <c r="J425" s="7"/>
      <c r="K425" s="14" t="s">
        <v>17</v>
      </c>
      <c r="L425" s="7" t="s">
        <v>2407</v>
      </c>
      <c r="M425" s="7" t="s">
        <v>3929</v>
      </c>
      <c r="N425" s="7"/>
      <c r="O425" s="14" t="s">
        <v>69</v>
      </c>
      <c r="P425" s="14" t="s">
        <v>54</v>
      </c>
      <c r="Q425" s="7"/>
      <c r="R425" s="7"/>
    </row>
    <row r="426" spans="1:18" s="1" customFormat="1" ht="12.75" hidden="1">
      <c r="A426" s="7" t="s">
        <v>3520</v>
      </c>
      <c r="B426" s="7" t="s">
        <v>2103</v>
      </c>
      <c r="C426" s="14" t="s">
        <v>2104</v>
      </c>
      <c r="D426" s="14" t="s">
        <v>174</v>
      </c>
      <c r="E426" s="14" t="s">
        <v>51</v>
      </c>
      <c r="F426" s="14" t="s">
        <v>15</v>
      </c>
      <c r="G426" s="7" t="s">
        <v>1235</v>
      </c>
      <c r="H426" s="7" t="s">
        <v>320</v>
      </c>
      <c r="I426" s="15" t="s">
        <v>452</v>
      </c>
      <c r="J426" s="7" t="s">
        <v>2440</v>
      </c>
      <c r="K426" s="14" t="s">
        <v>19</v>
      </c>
      <c r="L426" s="7" t="s">
        <v>2240</v>
      </c>
      <c r="M426" s="7" t="s">
        <v>2241</v>
      </c>
      <c r="N426" s="14" t="s">
        <v>53</v>
      </c>
      <c r="O426" s="14" t="s">
        <v>69</v>
      </c>
      <c r="P426" s="14" t="s">
        <v>54</v>
      </c>
      <c r="Q426" s="7"/>
      <c r="R426" s="7"/>
    </row>
    <row r="427" spans="1:18" s="1" customFormat="1" ht="12.75" hidden="1">
      <c r="A427" s="7" t="s">
        <v>3520</v>
      </c>
      <c r="B427" s="7" t="s">
        <v>2103</v>
      </c>
      <c r="C427" s="14" t="s">
        <v>2104</v>
      </c>
      <c r="D427" s="14" t="s">
        <v>13</v>
      </c>
      <c r="E427" s="14" t="s">
        <v>51</v>
      </c>
      <c r="F427" s="14" t="s">
        <v>15</v>
      </c>
      <c r="G427" s="7" t="s">
        <v>2238</v>
      </c>
      <c r="H427" s="7" t="s">
        <v>281</v>
      </c>
      <c r="I427" s="15" t="s">
        <v>899</v>
      </c>
      <c r="J427" s="7" t="s">
        <v>2239</v>
      </c>
      <c r="K427" s="14" t="s">
        <v>19</v>
      </c>
      <c r="L427" s="7" t="s">
        <v>2240</v>
      </c>
      <c r="M427" s="7" t="s">
        <v>2241</v>
      </c>
      <c r="N427" s="14" t="s">
        <v>53</v>
      </c>
      <c r="O427" s="14" t="s">
        <v>69</v>
      </c>
      <c r="P427" s="14" t="s">
        <v>54</v>
      </c>
      <c r="Q427" s="7"/>
      <c r="R427" s="7"/>
    </row>
    <row r="428" spans="1:18" s="1" customFormat="1" ht="12.75" hidden="1">
      <c r="A428" s="7" t="s">
        <v>3520</v>
      </c>
      <c r="B428" s="7" t="s">
        <v>2103</v>
      </c>
      <c r="C428" s="14" t="s">
        <v>2104</v>
      </c>
      <c r="D428" s="14" t="s">
        <v>174</v>
      </c>
      <c r="E428" s="14" t="s">
        <v>51</v>
      </c>
      <c r="F428" s="14" t="s">
        <v>15</v>
      </c>
      <c r="G428" s="7" t="s">
        <v>2536</v>
      </c>
      <c r="H428" s="7" t="s">
        <v>399</v>
      </c>
      <c r="I428" s="15" t="s">
        <v>413</v>
      </c>
      <c r="J428" s="7" t="s">
        <v>2537</v>
      </c>
      <c r="K428" s="14" t="s">
        <v>19</v>
      </c>
      <c r="L428" s="7" t="s">
        <v>2240</v>
      </c>
      <c r="M428" s="7" t="s">
        <v>2241</v>
      </c>
      <c r="N428" s="14" t="s">
        <v>53</v>
      </c>
      <c r="O428" s="14" t="s">
        <v>69</v>
      </c>
      <c r="P428" s="14" t="s">
        <v>54</v>
      </c>
      <c r="Q428" s="7"/>
      <c r="R428" s="7"/>
    </row>
    <row r="429" spans="1:18" s="1" customFormat="1" ht="12.75" hidden="1">
      <c r="A429" s="7" t="s">
        <v>3520</v>
      </c>
      <c r="B429" s="7" t="s">
        <v>2103</v>
      </c>
      <c r="C429" s="14" t="s">
        <v>2104</v>
      </c>
      <c r="D429" s="14" t="s">
        <v>4557</v>
      </c>
      <c r="E429" s="14" t="s">
        <v>51</v>
      </c>
      <c r="F429" s="14" t="s">
        <v>15</v>
      </c>
      <c r="G429" s="7" t="s">
        <v>4116</v>
      </c>
      <c r="H429" s="7" t="s">
        <v>4117</v>
      </c>
      <c r="I429" s="16" t="s">
        <v>4118</v>
      </c>
      <c r="J429" s="7"/>
      <c r="K429" s="14" t="s">
        <v>17</v>
      </c>
      <c r="L429" s="7" t="s">
        <v>2240</v>
      </c>
      <c r="M429" s="7" t="s">
        <v>3895</v>
      </c>
      <c r="N429" s="7"/>
      <c r="O429" s="14" t="s">
        <v>69</v>
      </c>
      <c r="P429" s="14" t="s">
        <v>54</v>
      </c>
      <c r="Q429" s="7"/>
      <c r="R429" s="7"/>
    </row>
    <row r="430" spans="1:18" s="1" customFormat="1" ht="12.75" hidden="1">
      <c r="A430" s="7" t="s">
        <v>3520</v>
      </c>
      <c r="B430" s="7" t="s">
        <v>2103</v>
      </c>
      <c r="C430" s="14" t="s">
        <v>2104</v>
      </c>
      <c r="D430" s="14" t="s">
        <v>4557</v>
      </c>
      <c r="E430" s="14" t="s">
        <v>51</v>
      </c>
      <c r="F430" s="14" t="s">
        <v>15</v>
      </c>
      <c r="G430" s="7" t="s">
        <v>4084</v>
      </c>
      <c r="H430" s="7" t="s">
        <v>4085</v>
      </c>
      <c r="I430" s="16" t="s">
        <v>1410</v>
      </c>
      <c r="J430" s="7"/>
      <c r="K430" s="14" t="s">
        <v>17</v>
      </c>
      <c r="L430" s="7" t="s">
        <v>4086</v>
      </c>
      <c r="M430" s="7" t="s">
        <v>4087</v>
      </c>
      <c r="N430" s="7"/>
      <c r="O430" s="14" t="s">
        <v>69</v>
      </c>
      <c r="P430" s="14" t="s">
        <v>54</v>
      </c>
      <c r="Q430" s="7"/>
      <c r="R430" s="7"/>
    </row>
    <row r="431" spans="1:18" s="1" customFormat="1" ht="12.75" hidden="1">
      <c r="A431" s="7" t="s">
        <v>3520</v>
      </c>
      <c r="B431" s="7" t="s">
        <v>2103</v>
      </c>
      <c r="C431" s="14" t="s">
        <v>2104</v>
      </c>
      <c r="D431" s="14" t="s">
        <v>4557</v>
      </c>
      <c r="E431" s="14" t="s">
        <v>51</v>
      </c>
      <c r="F431" s="14" t="s">
        <v>15</v>
      </c>
      <c r="G431" s="7" t="s">
        <v>4171</v>
      </c>
      <c r="H431" s="7" t="s">
        <v>3675</v>
      </c>
      <c r="I431" s="16" t="s">
        <v>4172</v>
      </c>
      <c r="J431" s="7"/>
      <c r="K431" s="14" t="s">
        <v>17</v>
      </c>
      <c r="L431" s="7" t="s">
        <v>4086</v>
      </c>
      <c r="M431" s="7" t="s">
        <v>4087</v>
      </c>
      <c r="N431" s="7"/>
      <c r="O431" s="14" t="s">
        <v>69</v>
      </c>
      <c r="P431" s="14" t="s">
        <v>54</v>
      </c>
      <c r="Q431" s="7"/>
      <c r="R431" s="7"/>
    </row>
    <row r="432" spans="1:18" s="1" customFormat="1" ht="12.75" hidden="1">
      <c r="A432" s="7" t="s">
        <v>3520</v>
      </c>
      <c r="B432" s="7" t="s">
        <v>2103</v>
      </c>
      <c r="C432" s="14" t="s">
        <v>2104</v>
      </c>
      <c r="D432" s="14" t="s">
        <v>13</v>
      </c>
      <c r="E432" s="14" t="s">
        <v>51</v>
      </c>
      <c r="F432" s="14" t="s">
        <v>15</v>
      </c>
      <c r="G432" s="7" t="s">
        <v>1629</v>
      </c>
      <c r="H432" s="7" t="s">
        <v>242</v>
      </c>
      <c r="I432" s="15" t="s">
        <v>1254</v>
      </c>
      <c r="J432" s="7" t="s">
        <v>2186</v>
      </c>
      <c r="K432" s="14" t="s">
        <v>19</v>
      </c>
      <c r="L432" s="7" t="s">
        <v>2187</v>
      </c>
      <c r="M432" s="7" t="s">
        <v>2188</v>
      </c>
      <c r="N432" s="14" t="s">
        <v>53</v>
      </c>
      <c r="O432" s="14" t="s">
        <v>69</v>
      </c>
      <c r="P432" s="14" t="s">
        <v>122</v>
      </c>
      <c r="Q432" s="7"/>
      <c r="R432" s="7"/>
    </row>
    <row r="433" spans="1:18" s="1" customFormat="1" ht="12.75" hidden="1">
      <c r="A433" s="7" t="s">
        <v>3520</v>
      </c>
      <c r="B433" s="7" t="s">
        <v>2103</v>
      </c>
      <c r="C433" s="14" t="s">
        <v>2104</v>
      </c>
      <c r="D433" s="14" t="s">
        <v>174</v>
      </c>
      <c r="E433" s="14" t="s">
        <v>51</v>
      </c>
      <c r="F433" s="14" t="s">
        <v>15</v>
      </c>
      <c r="G433" s="7" t="s">
        <v>2432</v>
      </c>
      <c r="H433" s="7" t="s">
        <v>34</v>
      </c>
      <c r="I433" s="15" t="s">
        <v>424</v>
      </c>
      <c r="J433" s="7" t="s">
        <v>2433</v>
      </c>
      <c r="K433" s="14" t="s">
        <v>19</v>
      </c>
      <c r="L433" s="7" t="s">
        <v>2187</v>
      </c>
      <c r="M433" s="7" t="s">
        <v>2188</v>
      </c>
      <c r="N433" s="14" t="s">
        <v>53</v>
      </c>
      <c r="O433" s="14" t="s">
        <v>69</v>
      </c>
      <c r="P433" s="14" t="s">
        <v>54</v>
      </c>
      <c r="Q433" s="7"/>
      <c r="R433" s="7"/>
    </row>
    <row r="434" spans="1:18" s="1" customFormat="1" ht="12.75" hidden="1">
      <c r="A434" s="7" t="s">
        <v>3520</v>
      </c>
      <c r="B434" s="7" t="s">
        <v>2103</v>
      </c>
      <c r="C434" s="14" t="s">
        <v>2104</v>
      </c>
      <c r="D434" s="14" t="s">
        <v>4557</v>
      </c>
      <c r="E434" s="14" t="s">
        <v>51</v>
      </c>
      <c r="F434" s="14" t="s">
        <v>15</v>
      </c>
      <c r="G434" s="7" t="s">
        <v>4103</v>
      </c>
      <c r="H434" s="7" t="s">
        <v>4104</v>
      </c>
      <c r="I434" s="16" t="s">
        <v>3977</v>
      </c>
      <c r="J434" s="7"/>
      <c r="K434" s="14" t="s">
        <v>17</v>
      </c>
      <c r="L434" s="7" t="s">
        <v>2187</v>
      </c>
      <c r="M434" s="7" t="s">
        <v>4105</v>
      </c>
      <c r="N434" s="7"/>
      <c r="O434" s="14" t="s">
        <v>69</v>
      </c>
      <c r="P434" s="14" t="s">
        <v>54</v>
      </c>
      <c r="Q434" s="7"/>
      <c r="R434" s="7"/>
    </row>
    <row r="435" spans="1:18" s="1" customFormat="1" ht="12.75" hidden="1">
      <c r="A435" s="7" t="s">
        <v>3520</v>
      </c>
      <c r="B435" s="7" t="s">
        <v>2103</v>
      </c>
      <c r="C435" s="14" t="s">
        <v>2104</v>
      </c>
      <c r="D435" s="14" t="s">
        <v>13</v>
      </c>
      <c r="E435" s="14" t="s">
        <v>51</v>
      </c>
      <c r="F435" s="14" t="s">
        <v>15</v>
      </c>
      <c r="G435" s="7" t="s">
        <v>273</v>
      </c>
      <c r="H435" s="7" t="s">
        <v>418</v>
      </c>
      <c r="I435" s="15" t="s">
        <v>323</v>
      </c>
      <c r="J435" s="7" t="s">
        <v>2173</v>
      </c>
      <c r="K435" s="14" t="s">
        <v>19</v>
      </c>
      <c r="L435" s="7" t="s">
        <v>2174</v>
      </c>
      <c r="M435" s="7" t="s">
        <v>2175</v>
      </c>
      <c r="N435" s="14" t="s">
        <v>53</v>
      </c>
      <c r="O435" s="14" t="s">
        <v>69</v>
      </c>
      <c r="P435" s="14" t="s">
        <v>54</v>
      </c>
      <c r="Q435" s="7"/>
      <c r="R435" s="7"/>
    </row>
    <row r="436" spans="1:18" s="1" customFormat="1" ht="12.75" hidden="1">
      <c r="A436" s="7" t="s">
        <v>3520</v>
      </c>
      <c r="B436" s="7" t="s">
        <v>2103</v>
      </c>
      <c r="C436" s="14" t="s">
        <v>2104</v>
      </c>
      <c r="D436" s="14" t="s">
        <v>174</v>
      </c>
      <c r="E436" s="14" t="s">
        <v>51</v>
      </c>
      <c r="F436" s="14" t="s">
        <v>15</v>
      </c>
      <c r="G436" s="7" t="s">
        <v>1403</v>
      </c>
      <c r="H436" s="7" t="s">
        <v>756</v>
      </c>
      <c r="I436" s="15" t="s">
        <v>907</v>
      </c>
      <c r="J436" s="7" t="s">
        <v>2413</v>
      </c>
      <c r="K436" s="14" t="s">
        <v>19</v>
      </c>
      <c r="L436" s="7" t="s">
        <v>2174</v>
      </c>
      <c r="M436" s="7" t="s">
        <v>2175</v>
      </c>
      <c r="N436" s="14" t="s">
        <v>53</v>
      </c>
      <c r="O436" s="14" t="s">
        <v>69</v>
      </c>
      <c r="P436" s="14" t="s">
        <v>122</v>
      </c>
      <c r="Q436" s="7"/>
      <c r="R436" s="7"/>
    </row>
    <row r="437" spans="1:18" s="1" customFormat="1" ht="12.75" hidden="1">
      <c r="A437" s="7" t="s">
        <v>3520</v>
      </c>
      <c r="B437" s="7" t="s">
        <v>2103</v>
      </c>
      <c r="C437" s="14" t="s">
        <v>2104</v>
      </c>
      <c r="D437" s="14" t="s">
        <v>4557</v>
      </c>
      <c r="E437" s="14" t="s">
        <v>51</v>
      </c>
      <c r="F437" s="14" t="s">
        <v>15</v>
      </c>
      <c r="G437" s="7" t="s">
        <v>3951</v>
      </c>
      <c r="H437" s="7" t="s">
        <v>3952</v>
      </c>
      <c r="I437" s="16" t="s">
        <v>3953</v>
      </c>
      <c r="J437" s="7"/>
      <c r="K437" s="14" t="s">
        <v>17</v>
      </c>
      <c r="L437" s="7" t="s">
        <v>2174</v>
      </c>
      <c r="M437" s="7" t="s">
        <v>3954</v>
      </c>
      <c r="N437" s="7"/>
      <c r="O437" s="14" t="s">
        <v>69</v>
      </c>
      <c r="P437" s="14" t="s">
        <v>122</v>
      </c>
      <c r="Q437" s="7"/>
      <c r="R437" s="7"/>
    </row>
    <row r="438" spans="1:18" s="1" customFormat="1" ht="12.75" hidden="1">
      <c r="A438" s="7" t="s">
        <v>3520</v>
      </c>
      <c r="B438" s="7" t="s">
        <v>2103</v>
      </c>
      <c r="C438" s="14" t="s">
        <v>2104</v>
      </c>
      <c r="D438" s="14" t="s">
        <v>4557</v>
      </c>
      <c r="E438" s="14" t="s">
        <v>51</v>
      </c>
      <c r="F438" s="14" t="s">
        <v>15</v>
      </c>
      <c r="G438" s="7" t="s">
        <v>4114</v>
      </c>
      <c r="H438" s="7" t="s">
        <v>3561</v>
      </c>
      <c r="I438" s="16" t="s">
        <v>4115</v>
      </c>
      <c r="J438" s="7"/>
      <c r="K438" s="14" t="s">
        <v>17</v>
      </c>
      <c r="L438" s="7" t="s">
        <v>2174</v>
      </c>
      <c r="M438" s="7" t="s">
        <v>3954</v>
      </c>
      <c r="N438" s="7"/>
      <c r="O438" s="14" t="s">
        <v>69</v>
      </c>
      <c r="P438" s="14" t="s">
        <v>54</v>
      </c>
      <c r="Q438" s="7"/>
      <c r="R438" s="7"/>
    </row>
    <row r="439" spans="1:18" s="1" customFormat="1" ht="12.75" hidden="1">
      <c r="A439" s="7" t="s">
        <v>3520</v>
      </c>
      <c r="B439" s="7" t="s">
        <v>2103</v>
      </c>
      <c r="C439" s="14" t="s">
        <v>2104</v>
      </c>
      <c r="D439" s="14" t="s">
        <v>174</v>
      </c>
      <c r="E439" s="14" t="s">
        <v>51</v>
      </c>
      <c r="F439" s="14" t="s">
        <v>15</v>
      </c>
      <c r="G439" s="7" t="s">
        <v>2461</v>
      </c>
      <c r="H439" s="7" t="s">
        <v>688</v>
      </c>
      <c r="I439" s="15" t="s">
        <v>855</v>
      </c>
      <c r="J439" s="7" t="s">
        <v>2462</v>
      </c>
      <c r="K439" s="14" t="s">
        <v>19</v>
      </c>
      <c r="L439" s="7" t="s">
        <v>2463</v>
      </c>
      <c r="M439" s="7" t="s">
        <v>2464</v>
      </c>
      <c r="N439" s="14" t="s">
        <v>53</v>
      </c>
      <c r="O439" s="14" t="s">
        <v>69</v>
      </c>
      <c r="P439" s="14" t="s">
        <v>54</v>
      </c>
      <c r="Q439" s="7"/>
      <c r="R439" s="7"/>
    </row>
    <row r="440" spans="1:18" s="1" customFormat="1" ht="12.75" hidden="1">
      <c r="A440" s="7" t="s">
        <v>3520</v>
      </c>
      <c r="B440" s="7" t="s">
        <v>2103</v>
      </c>
      <c r="C440" s="14" t="s">
        <v>2104</v>
      </c>
      <c r="D440" s="14" t="s">
        <v>4557</v>
      </c>
      <c r="E440" s="14" t="s">
        <v>51</v>
      </c>
      <c r="F440" s="14" t="s">
        <v>15</v>
      </c>
      <c r="G440" s="7" t="s">
        <v>3931</v>
      </c>
      <c r="H440" s="7" t="s">
        <v>3531</v>
      </c>
      <c r="I440" s="16" t="s">
        <v>3893</v>
      </c>
      <c r="J440" s="7"/>
      <c r="K440" s="14" t="s">
        <v>17</v>
      </c>
      <c r="L440" s="7" t="s">
        <v>2463</v>
      </c>
      <c r="M440" s="7" t="s">
        <v>3869</v>
      </c>
      <c r="N440" s="7"/>
      <c r="O440" s="14" t="s">
        <v>69</v>
      </c>
      <c r="P440" s="14" t="s">
        <v>54</v>
      </c>
      <c r="Q440" s="7"/>
      <c r="R440" s="7"/>
    </row>
    <row r="441" spans="1:18" s="1" customFormat="1" ht="12.75" hidden="1">
      <c r="A441" s="7" t="s">
        <v>3520</v>
      </c>
      <c r="B441" s="7" t="s">
        <v>2103</v>
      </c>
      <c r="C441" s="14" t="s">
        <v>2104</v>
      </c>
      <c r="D441" s="14" t="s">
        <v>174</v>
      </c>
      <c r="E441" s="14" t="s">
        <v>51</v>
      </c>
      <c r="F441" s="14" t="s">
        <v>15</v>
      </c>
      <c r="G441" s="7" t="s">
        <v>2383</v>
      </c>
      <c r="H441" s="7" t="s">
        <v>37</v>
      </c>
      <c r="I441" s="15" t="s">
        <v>1040</v>
      </c>
      <c r="J441" s="7" t="s">
        <v>2384</v>
      </c>
      <c r="K441" s="14" t="s">
        <v>19</v>
      </c>
      <c r="L441" s="7" t="s">
        <v>2385</v>
      </c>
      <c r="M441" s="7" t="s">
        <v>2386</v>
      </c>
      <c r="N441" s="14" t="s">
        <v>53</v>
      </c>
      <c r="O441" s="14" t="s">
        <v>69</v>
      </c>
      <c r="P441" s="14" t="s">
        <v>54</v>
      </c>
      <c r="Q441" s="7"/>
      <c r="R441" s="7"/>
    </row>
    <row r="442" spans="1:18" s="1" customFormat="1" ht="12.75" hidden="1">
      <c r="A442" s="7" t="s">
        <v>3520</v>
      </c>
      <c r="B442" s="7" t="s">
        <v>2103</v>
      </c>
      <c r="C442" s="14" t="s">
        <v>2104</v>
      </c>
      <c r="D442" s="14" t="s">
        <v>4557</v>
      </c>
      <c r="E442" s="14" t="s">
        <v>51</v>
      </c>
      <c r="F442" s="14" t="s">
        <v>15</v>
      </c>
      <c r="G442" s="7" t="s">
        <v>4119</v>
      </c>
      <c r="H442" s="7" t="s">
        <v>4120</v>
      </c>
      <c r="I442" s="16" t="s">
        <v>4121</v>
      </c>
      <c r="J442" s="7"/>
      <c r="K442" s="14" t="s">
        <v>17</v>
      </c>
      <c r="L442" s="7" t="s">
        <v>2385</v>
      </c>
      <c r="M442" s="7" t="s">
        <v>3843</v>
      </c>
      <c r="N442" s="7"/>
      <c r="O442" s="14" t="s">
        <v>69</v>
      </c>
      <c r="P442" s="14" t="s">
        <v>54</v>
      </c>
      <c r="Q442" s="7"/>
      <c r="R442" s="7"/>
    </row>
    <row r="443" spans="1:18" s="1" customFormat="1" ht="12.75" hidden="1">
      <c r="A443" s="7" t="s">
        <v>3520</v>
      </c>
      <c r="B443" s="7" t="s">
        <v>2103</v>
      </c>
      <c r="C443" s="14" t="s">
        <v>2104</v>
      </c>
      <c r="D443" s="14" t="s">
        <v>13</v>
      </c>
      <c r="E443" s="14" t="s">
        <v>51</v>
      </c>
      <c r="F443" s="14" t="s">
        <v>15</v>
      </c>
      <c r="G443" s="7" t="s">
        <v>2182</v>
      </c>
      <c r="H443" s="7" t="s">
        <v>34</v>
      </c>
      <c r="I443" s="15" t="s">
        <v>337</v>
      </c>
      <c r="J443" s="7" t="s">
        <v>2183</v>
      </c>
      <c r="K443" s="14" t="s">
        <v>19</v>
      </c>
      <c r="L443" s="7" t="s">
        <v>2184</v>
      </c>
      <c r="M443" s="7" t="s">
        <v>2185</v>
      </c>
      <c r="N443" s="14" t="s">
        <v>53</v>
      </c>
      <c r="O443" s="14" t="s">
        <v>69</v>
      </c>
      <c r="P443" s="14" t="s">
        <v>54</v>
      </c>
      <c r="Q443" s="7"/>
      <c r="R443" s="7"/>
    </row>
    <row r="444" spans="1:18" s="1" customFormat="1" ht="12.75" hidden="1">
      <c r="A444" s="7" t="s">
        <v>3520</v>
      </c>
      <c r="B444" s="7" t="s">
        <v>2103</v>
      </c>
      <c r="C444" s="14" t="s">
        <v>2104</v>
      </c>
      <c r="D444" s="14" t="s">
        <v>174</v>
      </c>
      <c r="E444" s="14" t="s">
        <v>51</v>
      </c>
      <c r="F444" s="14" t="s">
        <v>15</v>
      </c>
      <c r="G444" s="7" t="s">
        <v>1343</v>
      </c>
      <c r="H444" s="7" t="s">
        <v>407</v>
      </c>
      <c r="I444" s="15" t="s">
        <v>1143</v>
      </c>
      <c r="J444" s="7" t="s">
        <v>2547</v>
      </c>
      <c r="K444" s="14" t="s">
        <v>19</v>
      </c>
      <c r="L444" s="7" t="s">
        <v>2184</v>
      </c>
      <c r="M444" s="7" t="s">
        <v>2185</v>
      </c>
      <c r="N444" s="14" t="s">
        <v>53</v>
      </c>
      <c r="O444" s="14" t="s">
        <v>69</v>
      </c>
      <c r="P444" s="14" t="s">
        <v>54</v>
      </c>
      <c r="Q444" s="7"/>
      <c r="R444" s="7"/>
    </row>
    <row r="445" spans="1:18" s="1" customFormat="1" ht="12.75" hidden="1">
      <c r="A445" s="7" t="s">
        <v>3520</v>
      </c>
      <c r="B445" s="7" t="s">
        <v>2103</v>
      </c>
      <c r="C445" s="14" t="s">
        <v>2104</v>
      </c>
      <c r="D445" s="14" t="s">
        <v>4557</v>
      </c>
      <c r="E445" s="14" t="s">
        <v>51</v>
      </c>
      <c r="F445" s="14" t="s">
        <v>15</v>
      </c>
      <c r="G445" s="7" t="s">
        <v>612</v>
      </c>
      <c r="H445" s="7" t="s">
        <v>34</v>
      </c>
      <c r="I445" s="16" t="s">
        <v>859</v>
      </c>
      <c r="J445" s="7"/>
      <c r="K445" s="14" t="s">
        <v>17</v>
      </c>
      <c r="L445" s="7" t="s">
        <v>2184</v>
      </c>
      <c r="M445" s="7" t="s">
        <v>2185</v>
      </c>
      <c r="N445" s="7" t="s">
        <v>53</v>
      </c>
      <c r="O445" s="14" t="s">
        <v>69</v>
      </c>
      <c r="P445" s="14" t="s">
        <v>54</v>
      </c>
      <c r="Q445" s="7"/>
      <c r="R445" s="7"/>
    </row>
    <row r="446" spans="1:18" s="1" customFormat="1" ht="12.75" hidden="1">
      <c r="A446" s="7" t="s">
        <v>3520</v>
      </c>
      <c r="B446" s="7" t="s">
        <v>2103</v>
      </c>
      <c r="C446" s="14" t="s">
        <v>2104</v>
      </c>
      <c r="D446" s="14" t="s">
        <v>4557</v>
      </c>
      <c r="E446" s="14" t="s">
        <v>51</v>
      </c>
      <c r="F446" s="14" t="s">
        <v>15</v>
      </c>
      <c r="G446" s="7" t="s">
        <v>3870</v>
      </c>
      <c r="H446" s="7" t="s">
        <v>4068</v>
      </c>
      <c r="I446" s="16" t="s">
        <v>4069</v>
      </c>
      <c r="J446" s="7"/>
      <c r="K446" s="14" t="s">
        <v>17</v>
      </c>
      <c r="L446" s="7" t="s">
        <v>4070</v>
      </c>
      <c r="M446" s="7" t="s">
        <v>4071</v>
      </c>
      <c r="N446" s="7"/>
      <c r="O446" s="14" t="s">
        <v>69</v>
      </c>
      <c r="P446" s="14" t="s">
        <v>54</v>
      </c>
      <c r="Q446" s="7"/>
      <c r="R446" s="7"/>
    </row>
    <row r="447" spans="1:18" s="1" customFormat="1" ht="12.75" hidden="1">
      <c r="A447" s="7" t="s">
        <v>3520</v>
      </c>
      <c r="B447" s="7" t="s">
        <v>2103</v>
      </c>
      <c r="C447" s="14" t="s">
        <v>2104</v>
      </c>
      <c r="D447" s="14" t="s">
        <v>13</v>
      </c>
      <c r="E447" s="14" t="s">
        <v>51</v>
      </c>
      <c r="F447" s="14" t="s">
        <v>15</v>
      </c>
      <c r="G447" s="7" t="s">
        <v>136</v>
      </c>
      <c r="H447" s="7" t="s">
        <v>351</v>
      </c>
      <c r="I447" s="15" t="s">
        <v>634</v>
      </c>
      <c r="J447" s="7" t="s">
        <v>2242</v>
      </c>
      <c r="K447" s="14" t="s">
        <v>19</v>
      </c>
      <c r="L447" s="7" t="s">
        <v>2243</v>
      </c>
      <c r="M447" s="7" t="s">
        <v>2244</v>
      </c>
      <c r="N447" s="14" t="s">
        <v>53</v>
      </c>
      <c r="O447" s="14" t="s">
        <v>69</v>
      </c>
      <c r="P447" s="14" t="s">
        <v>54</v>
      </c>
      <c r="Q447" s="7"/>
      <c r="R447" s="7"/>
    </row>
    <row r="448" spans="1:18" s="1" customFormat="1" ht="12.75" hidden="1">
      <c r="A448" s="7" t="s">
        <v>3520</v>
      </c>
      <c r="B448" s="7" t="s">
        <v>2103</v>
      </c>
      <c r="C448" s="14" t="s">
        <v>2104</v>
      </c>
      <c r="D448" s="14" t="s">
        <v>4557</v>
      </c>
      <c r="E448" s="14" t="s">
        <v>51</v>
      </c>
      <c r="F448" s="14" t="s">
        <v>15</v>
      </c>
      <c r="G448" s="7" t="s">
        <v>2265</v>
      </c>
      <c r="H448" s="7" t="s">
        <v>289</v>
      </c>
      <c r="I448" s="16" t="s">
        <v>866</v>
      </c>
      <c r="J448" s="7"/>
      <c r="K448" s="14" t="s">
        <v>17</v>
      </c>
      <c r="L448" s="7" t="s">
        <v>2266</v>
      </c>
      <c r="M448" s="7" t="s">
        <v>2267</v>
      </c>
      <c r="N448" s="7" t="s">
        <v>53</v>
      </c>
      <c r="O448" s="14" t="s">
        <v>69</v>
      </c>
      <c r="P448" s="14" t="s">
        <v>54</v>
      </c>
      <c r="Q448" s="7"/>
      <c r="R448" s="7"/>
    </row>
    <row r="449" spans="1:18" s="1" customFormat="1" ht="12.75" hidden="1">
      <c r="A449" s="7" t="s">
        <v>3520</v>
      </c>
      <c r="B449" s="7" t="s">
        <v>2103</v>
      </c>
      <c r="C449" s="14" t="s">
        <v>2104</v>
      </c>
      <c r="D449" s="14" t="s">
        <v>4557</v>
      </c>
      <c r="E449" s="14" t="s">
        <v>51</v>
      </c>
      <c r="F449" s="14" t="s">
        <v>15</v>
      </c>
      <c r="G449" s="7" t="s">
        <v>2295</v>
      </c>
      <c r="H449" s="7" t="s">
        <v>31</v>
      </c>
      <c r="I449" s="16" t="s">
        <v>692</v>
      </c>
      <c r="J449" s="7"/>
      <c r="K449" s="14" t="s">
        <v>17</v>
      </c>
      <c r="L449" s="7" t="s">
        <v>2266</v>
      </c>
      <c r="M449" s="7" t="s">
        <v>2267</v>
      </c>
      <c r="N449" s="7" t="s">
        <v>53</v>
      </c>
      <c r="O449" s="14" t="s">
        <v>69</v>
      </c>
      <c r="P449" s="14" t="s">
        <v>54</v>
      </c>
      <c r="Q449" s="7"/>
      <c r="R449" s="7"/>
    </row>
    <row r="450" spans="1:18" s="1" customFormat="1" ht="12.75" hidden="1">
      <c r="A450" s="7" t="s">
        <v>3520</v>
      </c>
      <c r="B450" s="7" t="s">
        <v>2103</v>
      </c>
      <c r="C450" s="14" t="s">
        <v>2104</v>
      </c>
      <c r="D450" s="14" t="s">
        <v>4557</v>
      </c>
      <c r="E450" s="14" t="s">
        <v>14</v>
      </c>
      <c r="F450" s="14" t="s">
        <v>15</v>
      </c>
      <c r="G450" s="7" t="s">
        <v>3837</v>
      </c>
      <c r="H450" s="7" t="s">
        <v>3706</v>
      </c>
      <c r="I450" s="16" t="s">
        <v>3838</v>
      </c>
      <c r="J450" s="7"/>
      <c r="K450" s="14" t="s">
        <v>17</v>
      </c>
      <c r="L450" s="7" t="s">
        <v>2163</v>
      </c>
      <c r="M450" s="7" t="s">
        <v>3839</v>
      </c>
      <c r="N450" s="14" t="s">
        <v>20</v>
      </c>
      <c r="O450" s="14"/>
      <c r="P450" s="14"/>
      <c r="Q450" s="7"/>
      <c r="R450" s="7"/>
    </row>
    <row r="451" spans="1:18" s="1" customFormat="1" ht="12.75" hidden="1">
      <c r="A451" s="7" t="s">
        <v>3520</v>
      </c>
      <c r="B451" s="7" t="s">
        <v>2103</v>
      </c>
      <c r="C451" s="14" t="s">
        <v>2104</v>
      </c>
      <c r="D451" s="14" t="s">
        <v>4557</v>
      </c>
      <c r="E451" s="14" t="s">
        <v>14</v>
      </c>
      <c r="F451" s="14" t="s">
        <v>15</v>
      </c>
      <c r="G451" s="7" t="s">
        <v>3848</v>
      </c>
      <c r="H451" s="7" t="s">
        <v>3849</v>
      </c>
      <c r="I451" s="16" t="s">
        <v>3850</v>
      </c>
      <c r="J451" s="7"/>
      <c r="K451" s="14" t="s">
        <v>17</v>
      </c>
      <c r="L451" s="7" t="s">
        <v>2163</v>
      </c>
      <c r="M451" s="7" t="s">
        <v>3839</v>
      </c>
      <c r="N451" s="14" t="s">
        <v>20</v>
      </c>
      <c r="O451" s="14"/>
      <c r="P451" s="14"/>
      <c r="Q451" s="7"/>
      <c r="R451" s="7"/>
    </row>
    <row r="452" spans="1:18" s="1" customFormat="1" ht="12.75" hidden="1">
      <c r="A452" s="7" t="s">
        <v>3520</v>
      </c>
      <c r="B452" s="7" t="s">
        <v>2103</v>
      </c>
      <c r="C452" s="14" t="s">
        <v>2104</v>
      </c>
      <c r="D452" s="14" t="s">
        <v>4557</v>
      </c>
      <c r="E452" s="14" t="s">
        <v>14</v>
      </c>
      <c r="F452" s="14" t="s">
        <v>15</v>
      </c>
      <c r="G452" s="7" t="s">
        <v>1353</v>
      </c>
      <c r="H452" s="7" t="s">
        <v>375</v>
      </c>
      <c r="I452" s="16" t="s">
        <v>707</v>
      </c>
      <c r="J452" s="7"/>
      <c r="K452" s="14" t="s">
        <v>17</v>
      </c>
      <c r="L452" s="7" t="s">
        <v>2163</v>
      </c>
      <c r="M452" s="7" t="s">
        <v>2164</v>
      </c>
      <c r="N452" s="14" t="s">
        <v>20</v>
      </c>
      <c r="O452" s="14"/>
      <c r="P452" s="14"/>
      <c r="Q452" s="7"/>
      <c r="R452" s="7"/>
    </row>
    <row r="453" spans="1:18" s="1" customFormat="1" ht="12.75" hidden="1">
      <c r="A453" s="7" t="s">
        <v>3520</v>
      </c>
      <c r="B453" s="7" t="s">
        <v>2103</v>
      </c>
      <c r="C453" s="14" t="s">
        <v>2104</v>
      </c>
      <c r="D453" s="14" t="s">
        <v>4557</v>
      </c>
      <c r="E453" s="14" t="s">
        <v>14</v>
      </c>
      <c r="F453" s="14" t="s">
        <v>15</v>
      </c>
      <c r="G453" s="7" t="s">
        <v>3917</v>
      </c>
      <c r="H453" s="7" t="s">
        <v>3918</v>
      </c>
      <c r="I453" s="16" t="s">
        <v>467</v>
      </c>
      <c r="J453" s="7"/>
      <c r="K453" s="14" t="s">
        <v>17</v>
      </c>
      <c r="L453" s="7" t="s">
        <v>2163</v>
      </c>
      <c r="M453" s="7" t="s">
        <v>3839</v>
      </c>
      <c r="N453" s="14" t="s">
        <v>20</v>
      </c>
      <c r="O453" s="14"/>
      <c r="P453" s="14"/>
      <c r="Q453" s="7"/>
      <c r="R453" s="7"/>
    </row>
    <row r="454" spans="1:18" s="1" customFormat="1" ht="12.75" hidden="1">
      <c r="A454" s="7" t="s">
        <v>3520</v>
      </c>
      <c r="B454" s="7" t="s">
        <v>2103</v>
      </c>
      <c r="C454" s="14" t="s">
        <v>2104</v>
      </c>
      <c r="D454" s="14" t="s">
        <v>174</v>
      </c>
      <c r="E454" s="14" t="s">
        <v>14</v>
      </c>
      <c r="F454" s="14" t="s">
        <v>15</v>
      </c>
      <c r="G454" s="7" t="s">
        <v>2342</v>
      </c>
      <c r="H454" s="7" t="s">
        <v>492</v>
      </c>
      <c r="I454" s="15" t="s">
        <v>517</v>
      </c>
      <c r="J454" s="7" t="s">
        <v>2343</v>
      </c>
      <c r="K454" s="14" t="s">
        <v>19</v>
      </c>
      <c r="L454" s="7" t="s">
        <v>2344</v>
      </c>
      <c r="M454" s="7" t="s">
        <v>2345</v>
      </c>
      <c r="N454" s="14" t="s">
        <v>20</v>
      </c>
      <c r="O454" s="14"/>
      <c r="P454" s="14"/>
      <c r="Q454" s="7"/>
      <c r="R454" s="7"/>
    </row>
    <row r="455" spans="1:18" s="1" customFormat="1" ht="12.75" hidden="1">
      <c r="A455" s="7" t="s">
        <v>3520</v>
      </c>
      <c r="B455" s="7" t="s">
        <v>2103</v>
      </c>
      <c r="C455" s="14" t="s">
        <v>2104</v>
      </c>
      <c r="D455" s="14" t="s">
        <v>174</v>
      </c>
      <c r="E455" s="14" t="s">
        <v>14</v>
      </c>
      <c r="F455" s="14" t="s">
        <v>15</v>
      </c>
      <c r="G455" s="7" t="s">
        <v>138</v>
      </c>
      <c r="H455" s="7" t="s">
        <v>111</v>
      </c>
      <c r="I455" s="15" t="s">
        <v>1030</v>
      </c>
      <c r="J455" s="7" t="s">
        <v>2325</v>
      </c>
      <c r="K455" s="14" t="s">
        <v>19</v>
      </c>
      <c r="L455" s="7" t="s">
        <v>2326</v>
      </c>
      <c r="M455" s="7" t="s">
        <v>2327</v>
      </c>
      <c r="N455" s="14" t="s">
        <v>24</v>
      </c>
      <c r="O455" s="14"/>
      <c r="P455" s="14"/>
      <c r="Q455" s="7"/>
      <c r="R455" s="7"/>
    </row>
    <row r="456" spans="1:18" s="1" customFormat="1" ht="12.75" hidden="1">
      <c r="A456" s="7" t="s">
        <v>3520</v>
      </c>
      <c r="B456" s="7" t="s">
        <v>2103</v>
      </c>
      <c r="C456" s="14" t="s">
        <v>2104</v>
      </c>
      <c r="D456" s="14" t="s">
        <v>4557</v>
      </c>
      <c r="E456" s="14" t="s">
        <v>14</v>
      </c>
      <c r="F456" s="14" t="s">
        <v>15</v>
      </c>
      <c r="G456" s="7" t="s">
        <v>3818</v>
      </c>
      <c r="H456" s="7" t="s">
        <v>3771</v>
      </c>
      <c r="I456" s="16" t="s">
        <v>3819</v>
      </c>
      <c r="J456" s="7"/>
      <c r="K456" s="14" t="s">
        <v>17</v>
      </c>
      <c r="L456" s="7" t="s">
        <v>2326</v>
      </c>
      <c r="M456" s="7" t="s">
        <v>3820</v>
      </c>
      <c r="N456" s="14" t="s">
        <v>20</v>
      </c>
      <c r="O456" s="14"/>
      <c r="P456" s="14"/>
      <c r="Q456" s="7"/>
      <c r="R456" s="7"/>
    </row>
    <row r="457" spans="1:18" s="1" customFormat="1" ht="12.75" hidden="1">
      <c r="A457" s="7" t="s">
        <v>3520</v>
      </c>
      <c r="B457" s="7" t="s">
        <v>2103</v>
      </c>
      <c r="C457" s="14" t="s">
        <v>2104</v>
      </c>
      <c r="D457" s="14" t="s">
        <v>4557</v>
      </c>
      <c r="E457" s="14" t="s">
        <v>14</v>
      </c>
      <c r="F457" s="14" t="s">
        <v>15</v>
      </c>
      <c r="G457" s="7" t="s">
        <v>3873</v>
      </c>
      <c r="H457" s="7" t="s">
        <v>3874</v>
      </c>
      <c r="I457" s="16" t="s">
        <v>3875</v>
      </c>
      <c r="J457" s="7"/>
      <c r="K457" s="14" t="s">
        <v>17</v>
      </c>
      <c r="L457" s="7" t="s">
        <v>3876</v>
      </c>
      <c r="M457" s="7" t="s">
        <v>3877</v>
      </c>
      <c r="N457" s="14" t="s">
        <v>20</v>
      </c>
      <c r="O457" s="14"/>
      <c r="P457" s="14"/>
      <c r="Q457" s="7"/>
      <c r="R457" s="7"/>
    </row>
    <row r="458" spans="1:18" s="1" customFormat="1" ht="12.75">
      <c r="A458" s="7" t="s">
        <v>3520</v>
      </c>
      <c r="B458" s="7" t="s">
        <v>2103</v>
      </c>
      <c r="C458" s="14" t="s">
        <v>2104</v>
      </c>
      <c r="D458" s="14" t="s">
        <v>4557</v>
      </c>
      <c r="E458" s="14" t="s">
        <v>3614</v>
      </c>
      <c r="F458" s="14" t="s">
        <v>15</v>
      </c>
      <c r="G458" s="7"/>
      <c r="H458" s="7"/>
      <c r="I458" s="16" t="s">
        <v>3923</v>
      </c>
      <c r="J458" s="7"/>
      <c r="K458" s="14" t="s">
        <v>17</v>
      </c>
      <c r="L458" s="7"/>
      <c r="M458" s="7"/>
      <c r="N458" s="14" t="s">
        <v>3615</v>
      </c>
      <c r="O458" s="14"/>
      <c r="P458" s="14"/>
      <c r="Q458" s="7"/>
      <c r="R458" s="7"/>
    </row>
    <row r="459" spans="1:18" s="1" customFormat="1" ht="12.75" hidden="1">
      <c r="A459" s="7" t="s">
        <v>3520</v>
      </c>
      <c r="B459" s="7" t="s">
        <v>2103</v>
      </c>
      <c r="C459" s="14" t="s">
        <v>2104</v>
      </c>
      <c r="D459" s="14" t="s">
        <v>174</v>
      </c>
      <c r="E459" s="14" t="s">
        <v>14</v>
      </c>
      <c r="F459" s="14" t="s">
        <v>15</v>
      </c>
      <c r="G459" s="7" t="s">
        <v>1282</v>
      </c>
      <c r="H459" s="7" t="s">
        <v>358</v>
      </c>
      <c r="I459" s="15" t="s">
        <v>537</v>
      </c>
      <c r="J459" s="7" t="s">
        <v>2309</v>
      </c>
      <c r="K459" s="14" t="s">
        <v>19</v>
      </c>
      <c r="L459" s="7" t="s">
        <v>2141</v>
      </c>
      <c r="M459" s="7" t="s">
        <v>2142</v>
      </c>
      <c r="N459" s="14" t="s">
        <v>20</v>
      </c>
      <c r="O459" s="14"/>
      <c r="P459" s="14"/>
      <c r="Q459" s="7"/>
      <c r="R459" s="7"/>
    </row>
    <row r="460" spans="1:18" s="1" customFormat="1" ht="12.75" hidden="1">
      <c r="A460" s="7" t="s">
        <v>3520</v>
      </c>
      <c r="B460" s="7" t="s">
        <v>2103</v>
      </c>
      <c r="C460" s="14" t="s">
        <v>2104</v>
      </c>
      <c r="D460" s="14" t="s">
        <v>13</v>
      </c>
      <c r="E460" s="14" t="s">
        <v>14</v>
      </c>
      <c r="F460" s="14" t="s">
        <v>15</v>
      </c>
      <c r="G460" s="7" t="s">
        <v>530</v>
      </c>
      <c r="H460" s="7" t="s">
        <v>90</v>
      </c>
      <c r="I460" s="15" t="s">
        <v>2139</v>
      </c>
      <c r="J460" s="7" t="s">
        <v>2140</v>
      </c>
      <c r="K460" s="14" t="s">
        <v>19</v>
      </c>
      <c r="L460" s="7" t="s">
        <v>2141</v>
      </c>
      <c r="M460" s="7" t="s">
        <v>2142</v>
      </c>
      <c r="N460" s="14" t="s">
        <v>20</v>
      </c>
      <c r="O460" s="14"/>
      <c r="P460" s="14"/>
      <c r="Q460" s="7"/>
      <c r="R460" s="7"/>
    </row>
    <row r="461" spans="1:18" s="1" customFormat="1" ht="12.75" hidden="1">
      <c r="A461" s="7" t="s">
        <v>3520</v>
      </c>
      <c r="B461" s="7" t="s">
        <v>2103</v>
      </c>
      <c r="C461" s="14" t="s">
        <v>2104</v>
      </c>
      <c r="D461" s="14" t="s">
        <v>4557</v>
      </c>
      <c r="E461" s="14" t="s">
        <v>14</v>
      </c>
      <c r="F461" s="14" t="s">
        <v>15</v>
      </c>
      <c r="G461" s="7" t="s">
        <v>3899</v>
      </c>
      <c r="H461" s="7" t="s">
        <v>3900</v>
      </c>
      <c r="I461" s="16" t="s">
        <v>3901</v>
      </c>
      <c r="J461" s="7"/>
      <c r="K461" s="14" t="s">
        <v>17</v>
      </c>
      <c r="L461" s="7" t="s">
        <v>2141</v>
      </c>
      <c r="M461" s="7" t="s">
        <v>3902</v>
      </c>
      <c r="N461" s="14" t="s">
        <v>20</v>
      </c>
      <c r="O461" s="14"/>
      <c r="P461" s="14"/>
      <c r="Q461" s="7"/>
      <c r="R461" s="7"/>
    </row>
    <row r="462" spans="1:18" s="1" customFormat="1" ht="12.75" hidden="1">
      <c r="A462" s="7" t="s">
        <v>3520</v>
      </c>
      <c r="B462" s="7" t="s">
        <v>2103</v>
      </c>
      <c r="C462" s="14" t="s">
        <v>2104</v>
      </c>
      <c r="D462" s="14" t="s">
        <v>13</v>
      </c>
      <c r="E462" s="14" t="s">
        <v>14</v>
      </c>
      <c r="F462" s="14" t="s">
        <v>15</v>
      </c>
      <c r="G462" s="7" t="s">
        <v>2108</v>
      </c>
      <c r="H462" s="7" t="s">
        <v>255</v>
      </c>
      <c r="I462" s="15" t="s">
        <v>148</v>
      </c>
      <c r="J462" s="7" t="s">
        <v>2109</v>
      </c>
      <c r="K462" s="14" t="s">
        <v>19</v>
      </c>
      <c r="L462" s="7" t="s">
        <v>2110</v>
      </c>
      <c r="M462" s="7" t="s">
        <v>2111</v>
      </c>
      <c r="N462" s="14" t="s">
        <v>20</v>
      </c>
      <c r="O462" s="14"/>
      <c r="P462" s="14"/>
      <c r="Q462" s="7"/>
      <c r="R462" s="7"/>
    </row>
    <row r="463" spans="1:18" s="1" customFormat="1" ht="12.75" hidden="1">
      <c r="A463" s="7" t="s">
        <v>3520</v>
      </c>
      <c r="B463" s="7" t="s">
        <v>2103</v>
      </c>
      <c r="C463" s="14" t="s">
        <v>2104</v>
      </c>
      <c r="D463" s="14" t="s">
        <v>13</v>
      </c>
      <c r="E463" s="14" t="s">
        <v>14</v>
      </c>
      <c r="F463" s="14" t="s">
        <v>15</v>
      </c>
      <c r="G463" s="7" t="s">
        <v>2157</v>
      </c>
      <c r="H463" s="7" t="s">
        <v>416</v>
      </c>
      <c r="I463" s="15" t="s">
        <v>2158</v>
      </c>
      <c r="J463" s="7" t="s">
        <v>2159</v>
      </c>
      <c r="K463" s="14" t="s">
        <v>19</v>
      </c>
      <c r="L463" s="7" t="s">
        <v>2110</v>
      </c>
      <c r="M463" s="7" t="s">
        <v>2111</v>
      </c>
      <c r="N463" s="14" t="s">
        <v>20</v>
      </c>
      <c r="O463" s="14"/>
      <c r="P463" s="14"/>
      <c r="Q463" s="7"/>
      <c r="R463" s="7"/>
    </row>
    <row r="464" spans="1:18" s="1" customFormat="1" ht="12.75" hidden="1">
      <c r="A464" s="7" t="s">
        <v>3520</v>
      </c>
      <c r="B464" s="7" t="s">
        <v>2103</v>
      </c>
      <c r="C464" s="14" t="s">
        <v>2104</v>
      </c>
      <c r="D464" s="14" t="s">
        <v>4557</v>
      </c>
      <c r="E464" s="14" t="s">
        <v>14</v>
      </c>
      <c r="F464" s="14" t="s">
        <v>15</v>
      </c>
      <c r="G464" s="7" t="s">
        <v>3832</v>
      </c>
      <c r="H464" s="7" t="s">
        <v>3684</v>
      </c>
      <c r="I464" s="16" t="s">
        <v>3569</v>
      </c>
      <c r="J464" s="7"/>
      <c r="K464" s="14" t="s">
        <v>17</v>
      </c>
      <c r="L464" s="7" t="s">
        <v>2110</v>
      </c>
      <c r="M464" s="7" t="s">
        <v>3833</v>
      </c>
      <c r="N464" s="14" t="s">
        <v>20</v>
      </c>
      <c r="O464" s="14"/>
      <c r="P464" s="14"/>
      <c r="Q464" s="7"/>
      <c r="R464" s="7"/>
    </row>
    <row r="465" spans="1:18" s="1" customFormat="1" ht="12.75" hidden="1">
      <c r="A465" s="7" t="s">
        <v>3520</v>
      </c>
      <c r="B465" s="7" t="s">
        <v>2103</v>
      </c>
      <c r="C465" s="14" t="s">
        <v>2104</v>
      </c>
      <c r="D465" s="14" t="s">
        <v>4557</v>
      </c>
      <c r="E465" s="14" t="s">
        <v>14</v>
      </c>
      <c r="F465" s="14" t="s">
        <v>15</v>
      </c>
      <c r="G465" s="7" t="s">
        <v>3903</v>
      </c>
      <c r="H465" s="7" t="s">
        <v>3681</v>
      </c>
      <c r="I465" s="16" t="s">
        <v>3904</v>
      </c>
      <c r="J465" s="7"/>
      <c r="K465" s="14" t="s">
        <v>17</v>
      </c>
      <c r="L465" s="7" t="s">
        <v>3905</v>
      </c>
      <c r="M465" s="7" t="s">
        <v>3906</v>
      </c>
      <c r="N465" s="14" t="s">
        <v>20</v>
      </c>
      <c r="O465" s="14"/>
      <c r="P465" s="14"/>
      <c r="Q465" s="7"/>
      <c r="R465" s="7"/>
    </row>
    <row r="466" spans="1:18" s="1" customFormat="1" ht="12.75" hidden="1">
      <c r="A466" s="7" t="s">
        <v>3520</v>
      </c>
      <c r="B466" s="7" t="s">
        <v>2103</v>
      </c>
      <c r="C466" s="14" t="s">
        <v>2104</v>
      </c>
      <c r="D466" s="14" t="s">
        <v>174</v>
      </c>
      <c r="E466" s="14" t="s">
        <v>14</v>
      </c>
      <c r="F466" s="14" t="s">
        <v>15</v>
      </c>
      <c r="G466" s="7" t="s">
        <v>2328</v>
      </c>
      <c r="H466" s="7" t="s">
        <v>2329</v>
      </c>
      <c r="I466" s="15" t="s">
        <v>518</v>
      </c>
      <c r="J466" s="7" t="s">
        <v>2330</v>
      </c>
      <c r="K466" s="14" t="s">
        <v>19</v>
      </c>
      <c r="L466" s="7" t="s">
        <v>2331</v>
      </c>
      <c r="M466" s="7" t="s">
        <v>2332</v>
      </c>
      <c r="N466" s="14" t="s">
        <v>24</v>
      </c>
      <c r="O466" s="14"/>
      <c r="P466" s="14"/>
      <c r="Q466" s="7"/>
      <c r="R466" s="7"/>
    </row>
    <row r="467" spans="1:18" s="1" customFormat="1" ht="12.75" hidden="1">
      <c r="A467" s="7" t="s">
        <v>3520</v>
      </c>
      <c r="B467" s="7" t="s">
        <v>2103</v>
      </c>
      <c r="C467" s="14" t="s">
        <v>2104</v>
      </c>
      <c r="D467" s="14" t="s">
        <v>4557</v>
      </c>
      <c r="E467" s="14" t="s">
        <v>14</v>
      </c>
      <c r="F467" s="14" t="s">
        <v>15</v>
      </c>
      <c r="G467" s="7" t="s">
        <v>3861</v>
      </c>
      <c r="H467" s="7" t="s">
        <v>3862</v>
      </c>
      <c r="I467" s="16" t="s">
        <v>3863</v>
      </c>
      <c r="J467" s="7"/>
      <c r="K467" s="14" t="s">
        <v>17</v>
      </c>
      <c r="L467" s="7" t="s">
        <v>3864</v>
      </c>
      <c r="M467" s="7" t="s">
        <v>3865</v>
      </c>
      <c r="N467" s="14" t="s">
        <v>20</v>
      </c>
      <c r="O467" s="14"/>
      <c r="P467" s="14"/>
      <c r="Q467" s="7"/>
      <c r="R467" s="7"/>
    </row>
    <row r="468" spans="1:18" s="1" customFormat="1" ht="12.75" hidden="1">
      <c r="A468" s="7" t="s">
        <v>3520</v>
      </c>
      <c r="B468" s="7" t="s">
        <v>2103</v>
      </c>
      <c r="C468" s="14" t="s">
        <v>2104</v>
      </c>
      <c r="D468" s="14" t="s">
        <v>13</v>
      </c>
      <c r="E468" s="14" t="s">
        <v>14</v>
      </c>
      <c r="F468" s="14" t="s">
        <v>15</v>
      </c>
      <c r="G468" s="7" t="s">
        <v>2125</v>
      </c>
      <c r="H468" s="7" t="s">
        <v>52</v>
      </c>
      <c r="I468" s="15" t="s">
        <v>611</v>
      </c>
      <c r="J468" s="7" t="s">
        <v>2126</v>
      </c>
      <c r="K468" s="14" t="s">
        <v>19</v>
      </c>
      <c r="L468" s="7" t="s">
        <v>2127</v>
      </c>
      <c r="M468" s="7" t="s">
        <v>2128</v>
      </c>
      <c r="N468" s="14" t="s">
        <v>20</v>
      </c>
      <c r="O468" s="14"/>
      <c r="P468" s="14"/>
      <c r="Q468" s="7"/>
      <c r="R468" s="7"/>
    </row>
    <row r="469" spans="1:18" s="1" customFormat="1" ht="12.75" hidden="1">
      <c r="A469" s="7" t="s">
        <v>3520</v>
      </c>
      <c r="B469" s="7" t="s">
        <v>2103</v>
      </c>
      <c r="C469" s="14" t="s">
        <v>2104</v>
      </c>
      <c r="D469" s="14" t="s">
        <v>13</v>
      </c>
      <c r="E469" s="14" t="s">
        <v>14</v>
      </c>
      <c r="F469" s="14" t="s">
        <v>15</v>
      </c>
      <c r="G469" s="7" t="s">
        <v>1292</v>
      </c>
      <c r="H469" s="7" t="s">
        <v>52</v>
      </c>
      <c r="I469" s="15" t="s">
        <v>227</v>
      </c>
      <c r="J469" s="7" t="s">
        <v>2138</v>
      </c>
      <c r="K469" s="14" t="s">
        <v>19</v>
      </c>
      <c r="L469" s="7" t="s">
        <v>2127</v>
      </c>
      <c r="M469" s="7" t="s">
        <v>2128</v>
      </c>
      <c r="N469" s="14" t="s">
        <v>20</v>
      </c>
      <c r="O469" s="14"/>
      <c r="P469" s="14"/>
      <c r="Q469" s="7"/>
      <c r="R469" s="7"/>
    </row>
    <row r="470" spans="1:18" s="1" customFormat="1" ht="12.75" hidden="1">
      <c r="A470" s="7" t="s">
        <v>3520</v>
      </c>
      <c r="B470" s="7" t="s">
        <v>2103</v>
      </c>
      <c r="C470" s="14" t="s">
        <v>2104</v>
      </c>
      <c r="D470" s="14" t="s">
        <v>174</v>
      </c>
      <c r="E470" s="14" t="s">
        <v>14</v>
      </c>
      <c r="F470" s="14" t="s">
        <v>15</v>
      </c>
      <c r="G470" s="7" t="s">
        <v>789</v>
      </c>
      <c r="H470" s="7" t="s">
        <v>725</v>
      </c>
      <c r="I470" s="15" t="s">
        <v>758</v>
      </c>
      <c r="J470" s="7" t="s">
        <v>2355</v>
      </c>
      <c r="K470" s="14" t="s">
        <v>19</v>
      </c>
      <c r="L470" s="7" t="s">
        <v>2356</v>
      </c>
      <c r="M470" s="7" t="s">
        <v>2357</v>
      </c>
      <c r="N470" s="14" t="s">
        <v>20</v>
      </c>
      <c r="O470" s="14"/>
      <c r="P470" s="14"/>
      <c r="Q470" s="7"/>
      <c r="R470" s="7"/>
    </row>
    <row r="471" spans="1:18" s="1" customFormat="1" ht="12.75" hidden="1">
      <c r="A471" s="7" t="s">
        <v>3520</v>
      </c>
      <c r="B471" s="7" t="s">
        <v>2103</v>
      </c>
      <c r="C471" s="14" t="s">
        <v>2104</v>
      </c>
      <c r="D471" s="14" t="s">
        <v>4557</v>
      </c>
      <c r="E471" s="14" t="s">
        <v>14</v>
      </c>
      <c r="F471" s="14" t="s">
        <v>15</v>
      </c>
      <c r="G471" s="7" t="s">
        <v>3912</v>
      </c>
      <c r="H471" s="7" t="s">
        <v>3913</v>
      </c>
      <c r="I471" s="16" t="s">
        <v>3914</v>
      </c>
      <c r="J471" s="7"/>
      <c r="K471" s="14" t="s">
        <v>17</v>
      </c>
      <c r="L471" s="7" t="s">
        <v>3915</v>
      </c>
      <c r="M471" s="7" t="s">
        <v>3916</v>
      </c>
      <c r="N471" s="14" t="s">
        <v>20</v>
      </c>
      <c r="O471" s="14"/>
      <c r="P471" s="14"/>
      <c r="Q471" s="7"/>
      <c r="R471" s="7"/>
    </row>
    <row r="472" spans="1:18" s="1" customFormat="1" ht="12.75" hidden="1">
      <c r="A472" s="7" t="s">
        <v>3520</v>
      </c>
      <c r="B472" s="7" t="s">
        <v>2103</v>
      </c>
      <c r="C472" s="14" t="s">
        <v>2104</v>
      </c>
      <c r="D472" s="14" t="s">
        <v>174</v>
      </c>
      <c r="E472" s="14" t="s">
        <v>14</v>
      </c>
      <c r="F472" s="14" t="s">
        <v>15</v>
      </c>
      <c r="G472" s="7" t="s">
        <v>1264</v>
      </c>
      <c r="H472" s="7" t="s">
        <v>239</v>
      </c>
      <c r="I472" s="15" t="s">
        <v>299</v>
      </c>
      <c r="J472" s="7" t="s">
        <v>2353</v>
      </c>
      <c r="K472" s="14" t="s">
        <v>19</v>
      </c>
      <c r="L472" s="7" t="s">
        <v>2354</v>
      </c>
      <c r="M472" s="7" t="s">
        <v>2228</v>
      </c>
      <c r="N472" s="14" t="s">
        <v>24</v>
      </c>
      <c r="O472" s="14"/>
      <c r="P472" s="14"/>
      <c r="Q472" s="7"/>
      <c r="R472" s="7"/>
    </row>
    <row r="473" spans="1:18" s="1" customFormat="1" ht="12.75" hidden="1">
      <c r="A473" s="7" t="s">
        <v>3520</v>
      </c>
      <c r="B473" s="7" t="s">
        <v>2103</v>
      </c>
      <c r="C473" s="14" t="s">
        <v>2104</v>
      </c>
      <c r="D473" s="14" t="s">
        <v>4557</v>
      </c>
      <c r="E473" s="14" t="s">
        <v>14</v>
      </c>
      <c r="F473" s="14" t="s">
        <v>15</v>
      </c>
      <c r="G473" s="7" t="s">
        <v>3891</v>
      </c>
      <c r="H473" s="7" t="s">
        <v>3892</v>
      </c>
      <c r="I473" s="16" t="s">
        <v>3893</v>
      </c>
      <c r="J473" s="7"/>
      <c r="K473" s="14" t="s">
        <v>17</v>
      </c>
      <c r="L473" s="7" t="s">
        <v>3894</v>
      </c>
      <c r="M473" s="7" t="s">
        <v>3895</v>
      </c>
      <c r="N473" s="14" t="s">
        <v>20</v>
      </c>
      <c r="O473" s="14"/>
      <c r="P473" s="14"/>
      <c r="Q473" s="7"/>
      <c r="R473" s="7"/>
    </row>
    <row r="474" spans="1:18" s="1" customFormat="1" ht="12.75" hidden="1">
      <c r="A474" s="7" t="s">
        <v>3520</v>
      </c>
      <c r="B474" s="7" t="s">
        <v>2103</v>
      </c>
      <c r="C474" s="14" t="s">
        <v>2104</v>
      </c>
      <c r="D474" s="14" t="s">
        <v>174</v>
      </c>
      <c r="E474" s="14" t="s">
        <v>14</v>
      </c>
      <c r="F474" s="14" t="s">
        <v>15</v>
      </c>
      <c r="G474" s="7" t="s">
        <v>2315</v>
      </c>
      <c r="H474" s="7" t="s">
        <v>95</v>
      </c>
      <c r="I474" s="15" t="s">
        <v>966</v>
      </c>
      <c r="J474" s="7" t="s">
        <v>2316</v>
      </c>
      <c r="K474" s="14" t="s">
        <v>19</v>
      </c>
      <c r="L474" s="7" t="s">
        <v>2317</v>
      </c>
      <c r="M474" s="7" t="s">
        <v>2211</v>
      </c>
      <c r="N474" s="14" t="s">
        <v>20</v>
      </c>
      <c r="O474" s="14"/>
      <c r="P474" s="14"/>
      <c r="Q474" s="7"/>
      <c r="R474" s="7"/>
    </row>
    <row r="475" spans="1:18" s="1" customFormat="1" ht="12.75" hidden="1">
      <c r="A475" s="7" t="s">
        <v>3520</v>
      </c>
      <c r="B475" s="7" t="s">
        <v>2103</v>
      </c>
      <c r="C475" s="14" t="s">
        <v>2104</v>
      </c>
      <c r="D475" s="14" t="s">
        <v>174</v>
      </c>
      <c r="E475" s="14" t="s">
        <v>14</v>
      </c>
      <c r="F475" s="14" t="s">
        <v>15</v>
      </c>
      <c r="G475" s="7" t="s">
        <v>2334</v>
      </c>
      <c r="H475" s="7" t="s">
        <v>931</v>
      </c>
      <c r="I475" s="15" t="s">
        <v>624</v>
      </c>
      <c r="J475" s="7" t="s">
        <v>2335</v>
      </c>
      <c r="K475" s="14" t="s">
        <v>19</v>
      </c>
      <c r="L475" s="7" t="s">
        <v>2112</v>
      </c>
      <c r="M475" s="7" t="s">
        <v>2113</v>
      </c>
      <c r="N475" s="14" t="s">
        <v>20</v>
      </c>
      <c r="O475" s="14"/>
      <c r="P475" s="14"/>
      <c r="Q475" s="7"/>
      <c r="R475" s="7"/>
    </row>
    <row r="476" spans="1:18" s="1" customFormat="1" ht="12.75" hidden="1">
      <c r="A476" s="7" t="s">
        <v>3520</v>
      </c>
      <c r="B476" s="7" t="s">
        <v>2103</v>
      </c>
      <c r="C476" s="14" t="s">
        <v>2104</v>
      </c>
      <c r="D476" s="14" t="s">
        <v>4557</v>
      </c>
      <c r="E476" s="14" t="s">
        <v>14</v>
      </c>
      <c r="F476" s="14" t="s">
        <v>15</v>
      </c>
      <c r="G476" s="7" t="s">
        <v>1296</v>
      </c>
      <c r="H476" s="7" t="s">
        <v>843</v>
      </c>
      <c r="I476" s="16" t="s">
        <v>759</v>
      </c>
      <c r="J476" s="7"/>
      <c r="K476" s="14" t="s">
        <v>17</v>
      </c>
      <c r="L476" s="7" t="s">
        <v>2112</v>
      </c>
      <c r="M476" s="7" t="s">
        <v>2113</v>
      </c>
      <c r="N476" s="14" t="s">
        <v>24</v>
      </c>
      <c r="O476" s="14"/>
      <c r="P476" s="14"/>
      <c r="Q476" s="7"/>
      <c r="R476" s="7"/>
    </row>
    <row r="477" spans="1:18" s="1" customFormat="1" ht="12.75" hidden="1">
      <c r="A477" s="7" t="s">
        <v>3520</v>
      </c>
      <c r="B477" s="7" t="s">
        <v>2103</v>
      </c>
      <c r="C477" s="14" t="s">
        <v>2104</v>
      </c>
      <c r="D477" s="14" t="s">
        <v>13</v>
      </c>
      <c r="E477" s="14" t="s">
        <v>14</v>
      </c>
      <c r="F477" s="14" t="s">
        <v>15</v>
      </c>
      <c r="G477" s="7" t="s">
        <v>2114</v>
      </c>
      <c r="H477" s="7" t="s">
        <v>126</v>
      </c>
      <c r="I477" s="15" t="s">
        <v>304</v>
      </c>
      <c r="J477" s="7" t="s">
        <v>2115</v>
      </c>
      <c r="K477" s="14" t="s">
        <v>19</v>
      </c>
      <c r="L477" s="7" t="s">
        <v>2116</v>
      </c>
      <c r="M477" s="7" t="s">
        <v>2117</v>
      </c>
      <c r="N477" s="14" t="s">
        <v>20</v>
      </c>
      <c r="O477" s="14"/>
      <c r="P477" s="14"/>
      <c r="Q477" s="7"/>
      <c r="R477" s="7"/>
    </row>
    <row r="478" spans="1:18" s="1" customFormat="1" ht="12.75" hidden="1">
      <c r="A478" s="7" t="s">
        <v>3520</v>
      </c>
      <c r="B478" s="7" t="s">
        <v>2103</v>
      </c>
      <c r="C478" s="14" t="s">
        <v>2104</v>
      </c>
      <c r="D478" s="14" t="s">
        <v>13</v>
      </c>
      <c r="E478" s="14" t="s">
        <v>14</v>
      </c>
      <c r="F478" s="14" t="s">
        <v>15</v>
      </c>
      <c r="G478" s="7" t="s">
        <v>2167</v>
      </c>
      <c r="H478" s="7" t="s">
        <v>1533</v>
      </c>
      <c r="I478" s="15" t="s">
        <v>757</v>
      </c>
      <c r="J478" s="7" t="s">
        <v>2168</v>
      </c>
      <c r="K478" s="14" t="s">
        <v>19</v>
      </c>
      <c r="L478" s="7" t="s">
        <v>2116</v>
      </c>
      <c r="M478" s="7" t="s">
        <v>2117</v>
      </c>
      <c r="N478" s="14" t="s">
        <v>20</v>
      </c>
      <c r="O478" s="14"/>
      <c r="P478" s="14"/>
      <c r="Q478" s="7"/>
      <c r="R478" s="7"/>
    </row>
    <row r="479" spans="1:18" s="1" customFormat="1" ht="12.75" hidden="1">
      <c r="A479" s="7" t="s">
        <v>3520</v>
      </c>
      <c r="B479" s="7" t="s">
        <v>2103</v>
      </c>
      <c r="C479" s="14" t="s">
        <v>2104</v>
      </c>
      <c r="D479" s="14" t="s">
        <v>174</v>
      </c>
      <c r="E479" s="14" t="s">
        <v>14</v>
      </c>
      <c r="F479" s="14" t="s">
        <v>15</v>
      </c>
      <c r="G479" s="7" t="s">
        <v>2221</v>
      </c>
      <c r="H479" s="7" t="s">
        <v>326</v>
      </c>
      <c r="I479" s="15" t="s">
        <v>814</v>
      </c>
      <c r="J479" s="7" t="s">
        <v>2322</v>
      </c>
      <c r="K479" s="14" t="s">
        <v>19</v>
      </c>
      <c r="L479" s="7" t="s">
        <v>2323</v>
      </c>
      <c r="M479" s="7" t="s">
        <v>2324</v>
      </c>
      <c r="N479" s="14" t="s">
        <v>20</v>
      </c>
      <c r="O479" s="14"/>
      <c r="P479" s="14"/>
      <c r="Q479" s="7"/>
      <c r="R479" s="7"/>
    </row>
    <row r="480" spans="1:18" s="1" customFormat="1" ht="12.75" hidden="1">
      <c r="A480" s="7" t="s">
        <v>3520</v>
      </c>
      <c r="B480" s="7" t="s">
        <v>2103</v>
      </c>
      <c r="C480" s="14" t="s">
        <v>2104</v>
      </c>
      <c r="D480" s="14" t="s">
        <v>174</v>
      </c>
      <c r="E480" s="14" t="s">
        <v>14</v>
      </c>
      <c r="F480" s="14" t="s">
        <v>15</v>
      </c>
      <c r="G480" s="7" t="s">
        <v>1289</v>
      </c>
      <c r="H480" s="7" t="s">
        <v>405</v>
      </c>
      <c r="I480" s="15" t="s">
        <v>984</v>
      </c>
      <c r="J480" s="7" t="s">
        <v>2333</v>
      </c>
      <c r="K480" s="14" t="s">
        <v>19</v>
      </c>
      <c r="L480" s="7" t="s">
        <v>2323</v>
      </c>
      <c r="M480" s="7" t="s">
        <v>2324</v>
      </c>
      <c r="N480" s="14" t="s">
        <v>20</v>
      </c>
      <c r="O480" s="14"/>
      <c r="P480" s="14"/>
      <c r="Q480" s="7"/>
      <c r="R480" s="7"/>
    </row>
    <row r="481" spans="1:18" s="1" customFormat="1" ht="12.75" hidden="1">
      <c r="A481" s="7" t="s">
        <v>3520</v>
      </c>
      <c r="B481" s="7" t="s">
        <v>2103</v>
      </c>
      <c r="C481" s="14" t="s">
        <v>2104</v>
      </c>
      <c r="D481" s="14" t="s">
        <v>4557</v>
      </c>
      <c r="E481" s="14" t="s">
        <v>14</v>
      </c>
      <c r="F481" s="14" t="s">
        <v>15</v>
      </c>
      <c r="G481" s="7" t="s">
        <v>3866</v>
      </c>
      <c r="H481" s="7" t="s">
        <v>3867</v>
      </c>
      <c r="I481" s="16" t="s">
        <v>3868</v>
      </c>
      <c r="J481" s="7"/>
      <c r="K481" s="14" t="s">
        <v>17</v>
      </c>
      <c r="L481" s="7" t="s">
        <v>2323</v>
      </c>
      <c r="M481" s="7" t="s">
        <v>3869</v>
      </c>
      <c r="N481" s="14" t="s">
        <v>20</v>
      </c>
      <c r="O481" s="14"/>
      <c r="P481" s="14"/>
      <c r="Q481" s="7"/>
      <c r="R481" s="7"/>
    </row>
    <row r="482" spans="1:18" s="1" customFormat="1" ht="12.75" hidden="1">
      <c r="A482" s="7" t="s">
        <v>3520</v>
      </c>
      <c r="B482" s="7" t="s">
        <v>2103</v>
      </c>
      <c r="C482" s="14" t="s">
        <v>2104</v>
      </c>
      <c r="D482" s="14" t="s">
        <v>4557</v>
      </c>
      <c r="E482" s="14" t="s">
        <v>14</v>
      </c>
      <c r="F482" s="14" t="s">
        <v>15</v>
      </c>
      <c r="G482" s="7" t="s">
        <v>3888</v>
      </c>
      <c r="H482" s="7" t="s">
        <v>3889</v>
      </c>
      <c r="I482" s="16" t="s">
        <v>3890</v>
      </c>
      <c r="J482" s="7"/>
      <c r="K482" s="14" t="s">
        <v>17</v>
      </c>
      <c r="L482" s="7" t="s">
        <v>2323</v>
      </c>
      <c r="M482" s="7" t="s">
        <v>3869</v>
      </c>
      <c r="N482" s="14" t="s">
        <v>20</v>
      </c>
      <c r="O482" s="14"/>
      <c r="P482" s="14"/>
      <c r="Q482" s="7"/>
      <c r="R482" s="7"/>
    </row>
    <row r="483" spans="1:18" s="1" customFormat="1" ht="12.75" hidden="1">
      <c r="A483" s="7" t="s">
        <v>3520</v>
      </c>
      <c r="B483" s="7" t="s">
        <v>2103</v>
      </c>
      <c r="C483" s="14" t="s">
        <v>2104</v>
      </c>
      <c r="D483" s="14" t="s">
        <v>13</v>
      </c>
      <c r="E483" s="14" t="s">
        <v>14</v>
      </c>
      <c r="F483" s="14" t="s">
        <v>15</v>
      </c>
      <c r="G483" s="7" t="s">
        <v>1214</v>
      </c>
      <c r="H483" s="7" t="s">
        <v>311</v>
      </c>
      <c r="I483" s="15" t="s">
        <v>578</v>
      </c>
      <c r="J483" s="7" t="s">
        <v>2154</v>
      </c>
      <c r="K483" s="14" t="s">
        <v>19</v>
      </c>
      <c r="L483" s="7" t="s">
        <v>2155</v>
      </c>
      <c r="M483" s="7" t="s">
        <v>2156</v>
      </c>
      <c r="N483" s="14" t="s">
        <v>20</v>
      </c>
      <c r="O483" s="14"/>
      <c r="P483" s="14"/>
      <c r="Q483" s="7"/>
      <c r="R483" s="7"/>
    </row>
    <row r="484" spans="1:18" s="1" customFormat="1" ht="12.75" hidden="1">
      <c r="A484" s="7" t="s">
        <v>3520</v>
      </c>
      <c r="B484" s="7" t="s">
        <v>2103</v>
      </c>
      <c r="C484" s="14" t="s">
        <v>2104</v>
      </c>
      <c r="D484" s="14" t="s">
        <v>4557</v>
      </c>
      <c r="E484" s="14" t="s">
        <v>14</v>
      </c>
      <c r="F484" s="14" t="s">
        <v>15</v>
      </c>
      <c r="G484" s="7" t="s">
        <v>3821</v>
      </c>
      <c r="H484" s="7" t="s">
        <v>3822</v>
      </c>
      <c r="I484" s="16" t="s">
        <v>860</v>
      </c>
      <c r="J484" s="7"/>
      <c r="K484" s="14" t="s">
        <v>17</v>
      </c>
      <c r="L484" s="7" t="s">
        <v>2155</v>
      </c>
      <c r="M484" s="7" t="s">
        <v>3823</v>
      </c>
      <c r="N484" s="14" t="s">
        <v>20</v>
      </c>
      <c r="O484" s="14"/>
      <c r="P484" s="14"/>
      <c r="Q484" s="7"/>
      <c r="R484" s="7"/>
    </row>
    <row r="485" spans="1:18" s="1" customFormat="1" ht="12.75" hidden="1">
      <c r="A485" s="7" t="s">
        <v>3520</v>
      </c>
      <c r="B485" s="7" t="s">
        <v>2103</v>
      </c>
      <c r="C485" s="14" t="s">
        <v>2104</v>
      </c>
      <c r="D485" s="14" t="s">
        <v>4557</v>
      </c>
      <c r="E485" s="14" t="s">
        <v>14</v>
      </c>
      <c r="F485" s="14" t="s">
        <v>15</v>
      </c>
      <c r="G485" s="7" t="s">
        <v>3840</v>
      </c>
      <c r="H485" s="7" t="s">
        <v>3841</v>
      </c>
      <c r="I485" s="16" t="s">
        <v>3842</v>
      </c>
      <c r="J485" s="7"/>
      <c r="K485" s="14" t="s">
        <v>17</v>
      </c>
      <c r="L485" s="7" t="s">
        <v>2155</v>
      </c>
      <c r="M485" s="7" t="s">
        <v>3843</v>
      </c>
      <c r="N485" s="14" t="s">
        <v>20</v>
      </c>
      <c r="O485" s="14"/>
      <c r="P485" s="14"/>
      <c r="Q485" s="7"/>
      <c r="R485" s="7"/>
    </row>
    <row r="486" spans="1:18" s="1" customFormat="1" ht="12.75" hidden="1">
      <c r="A486" s="7" t="s">
        <v>3520</v>
      </c>
      <c r="B486" s="7" t="s">
        <v>2103</v>
      </c>
      <c r="C486" s="14" t="s">
        <v>2104</v>
      </c>
      <c r="D486" s="14" t="s">
        <v>174</v>
      </c>
      <c r="E486" s="14" t="s">
        <v>14</v>
      </c>
      <c r="F486" s="14" t="s">
        <v>15</v>
      </c>
      <c r="G486" s="7" t="s">
        <v>1234</v>
      </c>
      <c r="H486" s="7" t="s">
        <v>2318</v>
      </c>
      <c r="I486" s="15" t="s">
        <v>710</v>
      </c>
      <c r="J486" s="7" t="s">
        <v>2319</v>
      </c>
      <c r="K486" s="14" t="s">
        <v>19</v>
      </c>
      <c r="L486" s="7" t="s">
        <v>2320</v>
      </c>
      <c r="M486" s="7" t="s">
        <v>2321</v>
      </c>
      <c r="N486" s="14" t="s">
        <v>20</v>
      </c>
      <c r="O486" s="14"/>
      <c r="P486" s="14"/>
      <c r="Q486" s="7"/>
      <c r="R486" s="7"/>
    </row>
    <row r="487" spans="1:18" s="1" customFormat="1" ht="12.75" hidden="1">
      <c r="A487" s="7" t="s">
        <v>3520</v>
      </c>
      <c r="B487" s="7" t="s">
        <v>2103</v>
      </c>
      <c r="C487" s="14" t="s">
        <v>2104</v>
      </c>
      <c r="D487" s="14" t="s">
        <v>4557</v>
      </c>
      <c r="E487" s="14" t="s">
        <v>14</v>
      </c>
      <c r="F487" s="14" t="s">
        <v>15</v>
      </c>
      <c r="G487" s="7" t="s">
        <v>3857</v>
      </c>
      <c r="H487" s="7" t="s">
        <v>3858</v>
      </c>
      <c r="I487" s="16" t="s">
        <v>3859</v>
      </c>
      <c r="J487" s="7"/>
      <c r="K487" s="14" t="s">
        <v>17</v>
      </c>
      <c r="L487" s="7" t="s">
        <v>2320</v>
      </c>
      <c r="M487" s="7" t="s">
        <v>3860</v>
      </c>
      <c r="N487" s="14" t="s">
        <v>24</v>
      </c>
      <c r="O487" s="14"/>
      <c r="P487" s="14"/>
      <c r="Q487" s="7"/>
      <c r="R487" s="7"/>
    </row>
    <row r="488" spans="1:18" s="1" customFormat="1" ht="12.75" hidden="1">
      <c r="A488" s="7" t="s">
        <v>3520</v>
      </c>
      <c r="B488" s="7" t="s">
        <v>2103</v>
      </c>
      <c r="C488" s="14" t="s">
        <v>2104</v>
      </c>
      <c r="D488" s="14" t="s">
        <v>174</v>
      </c>
      <c r="E488" s="14" t="s">
        <v>14</v>
      </c>
      <c r="F488" s="14" t="s">
        <v>15</v>
      </c>
      <c r="G488" s="7" t="s">
        <v>1338</v>
      </c>
      <c r="H488" s="7" t="s">
        <v>59</v>
      </c>
      <c r="I488" s="15" t="s">
        <v>1274</v>
      </c>
      <c r="J488" s="7" t="s">
        <v>2339</v>
      </c>
      <c r="K488" s="14" t="s">
        <v>19</v>
      </c>
      <c r="L488" s="7" t="s">
        <v>2340</v>
      </c>
      <c r="M488" s="7" t="s">
        <v>2341</v>
      </c>
      <c r="N488" s="14" t="s">
        <v>48</v>
      </c>
      <c r="O488" s="14"/>
      <c r="P488" s="14"/>
      <c r="Q488" s="7"/>
      <c r="R488" s="7"/>
    </row>
    <row r="489" spans="1:18" s="1" customFormat="1" ht="12.75" hidden="1">
      <c r="A489" s="7" t="s">
        <v>3520</v>
      </c>
      <c r="B489" s="7" t="s">
        <v>2103</v>
      </c>
      <c r="C489" s="14" t="s">
        <v>2104</v>
      </c>
      <c r="D489" s="14" t="s">
        <v>174</v>
      </c>
      <c r="E489" s="14" t="s">
        <v>14</v>
      </c>
      <c r="F489" s="14" t="s">
        <v>15</v>
      </c>
      <c r="G489" s="7" t="s">
        <v>2358</v>
      </c>
      <c r="H489" s="7" t="s">
        <v>200</v>
      </c>
      <c r="I489" s="15" t="s">
        <v>1042</v>
      </c>
      <c r="J489" s="7" t="s">
        <v>2359</v>
      </c>
      <c r="K489" s="14" t="s">
        <v>19</v>
      </c>
      <c r="L489" s="7" t="s">
        <v>2360</v>
      </c>
      <c r="M489" s="7" t="s">
        <v>2361</v>
      </c>
      <c r="N489" s="14" t="s">
        <v>24</v>
      </c>
      <c r="O489" s="14"/>
      <c r="P489" s="14"/>
      <c r="Q489" s="7"/>
      <c r="R489" s="7"/>
    </row>
    <row r="490" spans="1:18" s="1" customFormat="1" ht="12.75" hidden="1">
      <c r="A490" s="7" t="s">
        <v>3520</v>
      </c>
      <c r="B490" s="7" t="s">
        <v>2103</v>
      </c>
      <c r="C490" s="14" t="s">
        <v>2104</v>
      </c>
      <c r="D490" s="14" t="s">
        <v>4557</v>
      </c>
      <c r="E490" s="14" t="s">
        <v>14</v>
      </c>
      <c r="F490" s="14" t="s">
        <v>15</v>
      </c>
      <c r="G490" s="7" t="s">
        <v>3870</v>
      </c>
      <c r="H490" s="7" t="s">
        <v>3774</v>
      </c>
      <c r="I490" s="16" t="s">
        <v>3871</v>
      </c>
      <c r="J490" s="7"/>
      <c r="K490" s="14" t="s">
        <v>17</v>
      </c>
      <c r="L490" s="7" t="s">
        <v>2360</v>
      </c>
      <c r="M490" s="7" t="s">
        <v>3872</v>
      </c>
      <c r="N490" s="14" t="s">
        <v>24</v>
      </c>
      <c r="O490" s="14"/>
      <c r="P490" s="14"/>
      <c r="Q490" s="7"/>
      <c r="R490" s="7"/>
    </row>
    <row r="491" spans="1:18" s="1" customFormat="1" ht="12.75" hidden="1">
      <c r="A491" s="7" t="s">
        <v>3520</v>
      </c>
      <c r="B491" s="7" t="s">
        <v>2103</v>
      </c>
      <c r="C491" s="14" t="s">
        <v>2104</v>
      </c>
      <c r="D491" s="14" t="s">
        <v>4557</v>
      </c>
      <c r="E491" s="14" t="s">
        <v>14</v>
      </c>
      <c r="F491" s="14" t="s">
        <v>15</v>
      </c>
      <c r="G491" s="7" t="s">
        <v>3919</v>
      </c>
      <c r="H491" s="7" t="s">
        <v>3920</v>
      </c>
      <c r="I491" s="16" t="s">
        <v>3921</v>
      </c>
      <c r="J491" s="7"/>
      <c r="K491" s="14" t="s">
        <v>17</v>
      </c>
      <c r="L491" s="7" t="s">
        <v>2360</v>
      </c>
      <c r="M491" s="7" t="s">
        <v>3872</v>
      </c>
      <c r="N491" s="14" t="s">
        <v>20</v>
      </c>
      <c r="O491" s="14"/>
      <c r="P491" s="14"/>
      <c r="Q491" s="7"/>
      <c r="R491" s="7"/>
    </row>
    <row r="492" spans="1:18" s="1" customFormat="1" ht="12.75" hidden="1">
      <c r="A492" s="7" t="s">
        <v>3520</v>
      </c>
      <c r="B492" s="7" t="s">
        <v>2103</v>
      </c>
      <c r="C492" s="14" t="s">
        <v>2104</v>
      </c>
      <c r="D492" s="14" t="s">
        <v>13</v>
      </c>
      <c r="E492" s="14" t="s">
        <v>14</v>
      </c>
      <c r="F492" s="14" t="s">
        <v>15</v>
      </c>
      <c r="G492" s="7" t="s">
        <v>1391</v>
      </c>
      <c r="H492" s="7" t="s">
        <v>399</v>
      </c>
      <c r="I492" s="15" t="s">
        <v>1415</v>
      </c>
      <c r="J492" s="7" t="s">
        <v>2135</v>
      </c>
      <c r="K492" s="14" t="s">
        <v>19</v>
      </c>
      <c r="L492" s="7" t="s">
        <v>2136</v>
      </c>
      <c r="M492" s="7" t="s">
        <v>2137</v>
      </c>
      <c r="N492" s="14" t="s">
        <v>20</v>
      </c>
      <c r="O492" s="14"/>
      <c r="P492" s="14"/>
      <c r="Q492" s="7"/>
      <c r="R492" s="7"/>
    </row>
    <row r="493" spans="1:18" s="1" customFormat="1" ht="12.75" hidden="1">
      <c r="A493" s="7" t="s">
        <v>3520</v>
      </c>
      <c r="B493" s="7" t="s">
        <v>2103</v>
      </c>
      <c r="C493" s="14" t="s">
        <v>2104</v>
      </c>
      <c r="D493" s="14" t="s">
        <v>174</v>
      </c>
      <c r="E493" s="14" t="s">
        <v>14</v>
      </c>
      <c r="F493" s="14" t="s">
        <v>15</v>
      </c>
      <c r="G493" s="7" t="s">
        <v>2349</v>
      </c>
      <c r="H493" s="7" t="s">
        <v>659</v>
      </c>
      <c r="I493" s="15" t="s">
        <v>385</v>
      </c>
      <c r="J493" s="7" t="s">
        <v>2350</v>
      </c>
      <c r="K493" s="14" t="s">
        <v>19</v>
      </c>
      <c r="L493" s="7" t="s">
        <v>2351</v>
      </c>
      <c r="M493" s="7" t="s">
        <v>2352</v>
      </c>
      <c r="N493" s="14" t="s">
        <v>24</v>
      </c>
      <c r="O493" s="14"/>
      <c r="P493" s="14"/>
      <c r="Q493" s="7"/>
      <c r="R493" s="7"/>
    </row>
    <row r="494" spans="1:18" s="1" customFormat="1" ht="12.75" hidden="1">
      <c r="A494" s="7" t="s">
        <v>3520</v>
      </c>
      <c r="B494" s="7" t="s">
        <v>2103</v>
      </c>
      <c r="C494" s="14" t="s">
        <v>2104</v>
      </c>
      <c r="D494" s="14" t="s">
        <v>4557</v>
      </c>
      <c r="E494" s="14" t="s">
        <v>14</v>
      </c>
      <c r="F494" s="14" t="s">
        <v>15</v>
      </c>
      <c r="G494" s="7" t="s">
        <v>3834</v>
      </c>
      <c r="H494" s="7" t="s">
        <v>3763</v>
      </c>
      <c r="I494" s="16" t="s">
        <v>3835</v>
      </c>
      <c r="J494" s="7"/>
      <c r="K494" s="14" t="s">
        <v>17</v>
      </c>
      <c r="L494" s="7" t="s">
        <v>2351</v>
      </c>
      <c r="M494" s="7" t="s">
        <v>3836</v>
      </c>
      <c r="N494" s="14" t="s">
        <v>20</v>
      </c>
      <c r="O494" s="14"/>
      <c r="P494" s="14"/>
      <c r="Q494" s="7"/>
      <c r="R494" s="7"/>
    </row>
    <row r="495" spans="1:18" s="1" customFormat="1" ht="12.75" hidden="1">
      <c r="A495" s="7" t="s">
        <v>3520</v>
      </c>
      <c r="B495" s="7" t="s">
        <v>2103</v>
      </c>
      <c r="C495" s="14" t="s">
        <v>2104</v>
      </c>
      <c r="D495" s="14" t="s">
        <v>4557</v>
      </c>
      <c r="E495" s="14" t="s">
        <v>51</v>
      </c>
      <c r="F495" s="14" t="s">
        <v>15</v>
      </c>
      <c r="G495" s="7" t="s">
        <v>3941</v>
      </c>
      <c r="H495" s="7" t="s">
        <v>3946</v>
      </c>
      <c r="I495" s="16" t="s">
        <v>3947</v>
      </c>
      <c r="J495" s="7"/>
      <c r="K495" s="14" t="s">
        <v>17</v>
      </c>
      <c r="L495" s="7" t="s">
        <v>2197</v>
      </c>
      <c r="M495" s="7" t="s">
        <v>3948</v>
      </c>
      <c r="N495" s="7"/>
      <c r="O495" s="14" t="s">
        <v>63</v>
      </c>
      <c r="P495" s="14" t="s">
        <v>54</v>
      </c>
      <c r="Q495" s="7" t="s">
        <v>3949</v>
      </c>
      <c r="R495" s="7" t="s">
        <v>3950</v>
      </c>
    </row>
    <row r="496" spans="1:18" s="1" customFormat="1" ht="12.75" hidden="1">
      <c r="A496" s="7" t="s">
        <v>3520</v>
      </c>
      <c r="B496" s="7" t="s">
        <v>2103</v>
      </c>
      <c r="C496" s="14" t="s">
        <v>2104</v>
      </c>
      <c r="D496" s="14" t="s">
        <v>4557</v>
      </c>
      <c r="E496" s="14" t="s">
        <v>51</v>
      </c>
      <c r="F496" s="14" t="s">
        <v>15</v>
      </c>
      <c r="G496" s="7" t="s">
        <v>3987</v>
      </c>
      <c r="H496" s="7" t="s">
        <v>3988</v>
      </c>
      <c r="I496" s="16" t="s">
        <v>860</v>
      </c>
      <c r="J496" s="7"/>
      <c r="K496" s="14" t="s">
        <v>17</v>
      </c>
      <c r="L496" s="7" t="s">
        <v>2197</v>
      </c>
      <c r="M496" s="7" t="s">
        <v>3948</v>
      </c>
      <c r="N496" s="7"/>
      <c r="O496" s="14" t="s">
        <v>63</v>
      </c>
      <c r="P496" s="14" t="s">
        <v>54</v>
      </c>
      <c r="Q496" s="7" t="s">
        <v>72</v>
      </c>
      <c r="R496" s="7" t="s">
        <v>73</v>
      </c>
    </row>
    <row r="497" spans="1:18" s="1" customFormat="1" ht="12.75" hidden="1">
      <c r="A497" s="7" t="s">
        <v>3520</v>
      </c>
      <c r="B497" s="7" t="s">
        <v>2103</v>
      </c>
      <c r="C497" s="14" t="s">
        <v>2104</v>
      </c>
      <c r="D497" s="14" t="s">
        <v>4557</v>
      </c>
      <c r="E497" s="14" t="s">
        <v>51</v>
      </c>
      <c r="F497" s="14" t="s">
        <v>15</v>
      </c>
      <c r="G497" s="7" t="s">
        <v>4055</v>
      </c>
      <c r="H497" s="7" t="s">
        <v>4056</v>
      </c>
      <c r="I497" s="16" t="s">
        <v>4024</v>
      </c>
      <c r="J497" s="7"/>
      <c r="K497" s="14" t="s">
        <v>17</v>
      </c>
      <c r="L497" s="7" t="s">
        <v>2197</v>
      </c>
      <c r="M497" s="7" t="s">
        <v>3948</v>
      </c>
      <c r="N497" s="7"/>
      <c r="O497" s="14" t="s">
        <v>63</v>
      </c>
      <c r="P497" s="14" t="s">
        <v>54</v>
      </c>
      <c r="Q497" s="7" t="s">
        <v>428</v>
      </c>
      <c r="R497" s="7" t="s">
        <v>4057</v>
      </c>
    </row>
    <row r="498" spans="1:18" s="1" customFormat="1" ht="12.75" hidden="1">
      <c r="A498" s="7" t="s">
        <v>3520</v>
      </c>
      <c r="B498" s="7" t="s">
        <v>2103</v>
      </c>
      <c r="C498" s="14" t="s">
        <v>2104</v>
      </c>
      <c r="D498" s="14" t="s">
        <v>4557</v>
      </c>
      <c r="E498" s="14" t="s">
        <v>51</v>
      </c>
      <c r="F498" s="14" t="s">
        <v>15</v>
      </c>
      <c r="G498" s="7" t="s">
        <v>4156</v>
      </c>
      <c r="H498" s="7" t="s">
        <v>4157</v>
      </c>
      <c r="I498" s="16" t="s">
        <v>3930</v>
      </c>
      <c r="J498" s="7"/>
      <c r="K498" s="14" t="s">
        <v>17</v>
      </c>
      <c r="L498" s="7" t="s">
        <v>2197</v>
      </c>
      <c r="M498" s="7" t="s">
        <v>3948</v>
      </c>
      <c r="N498" s="7"/>
      <c r="O498" s="14" t="s">
        <v>63</v>
      </c>
      <c r="P498" s="14" t="s">
        <v>54</v>
      </c>
      <c r="Q498" s="7" t="s">
        <v>196</v>
      </c>
      <c r="R498" s="7" t="s">
        <v>197</v>
      </c>
    </row>
    <row r="499" spans="1:18" s="1" customFormat="1" ht="12.75" hidden="1">
      <c r="A499" s="7" t="s">
        <v>3520</v>
      </c>
      <c r="B499" s="7" t="s">
        <v>2103</v>
      </c>
      <c r="C499" s="14" t="s">
        <v>2104</v>
      </c>
      <c r="D499" s="14" t="s">
        <v>4557</v>
      </c>
      <c r="E499" s="14" t="s">
        <v>51</v>
      </c>
      <c r="F499" s="14" t="s">
        <v>15</v>
      </c>
      <c r="G499" s="7" t="s">
        <v>4160</v>
      </c>
      <c r="H499" s="7" t="s">
        <v>4161</v>
      </c>
      <c r="I499" s="16" t="s">
        <v>4162</v>
      </c>
      <c r="J499" s="7"/>
      <c r="K499" s="14" t="s">
        <v>17</v>
      </c>
      <c r="L499" s="7" t="s">
        <v>2197</v>
      </c>
      <c r="M499" s="7" t="s">
        <v>3948</v>
      </c>
      <c r="N499" s="7"/>
      <c r="O499" s="14" t="s">
        <v>63</v>
      </c>
      <c r="P499" s="14" t="s">
        <v>54</v>
      </c>
      <c r="Q499" s="7" t="s">
        <v>871</v>
      </c>
      <c r="R499" s="7" t="s">
        <v>4163</v>
      </c>
    </row>
    <row r="500" spans="1:18" s="1" customFormat="1" ht="12.75" hidden="1">
      <c r="A500" s="7" t="s">
        <v>3520</v>
      </c>
      <c r="B500" s="7" t="s">
        <v>2103</v>
      </c>
      <c r="C500" s="14" t="s">
        <v>2104</v>
      </c>
      <c r="D500" s="14" t="s">
        <v>4557</v>
      </c>
      <c r="E500" s="14" t="s">
        <v>51</v>
      </c>
      <c r="F500" s="14" t="s">
        <v>15</v>
      </c>
      <c r="G500" s="7" t="s">
        <v>885</v>
      </c>
      <c r="H500" s="7" t="s">
        <v>438</v>
      </c>
      <c r="I500" s="16" t="s">
        <v>151</v>
      </c>
      <c r="J500" s="7"/>
      <c r="K500" s="14" t="s">
        <v>17</v>
      </c>
      <c r="L500" s="7" t="s">
        <v>2197</v>
      </c>
      <c r="M500" s="7" t="s">
        <v>2198</v>
      </c>
      <c r="N500" s="7" t="s">
        <v>53</v>
      </c>
      <c r="O500" s="14" t="s">
        <v>63</v>
      </c>
      <c r="P500" s="14" t="s">
        <v>54</v>
      </c>
      <c r="Q500" s="7" t="s">
        <v>196</v>
      </c>
      <c r="R500" s="7" t="s">
        <v>197</v>
      </c>
    </row>
    <row r="501" spans="1:18" s="1" customFormat="1" ht="12.75" hidden="1">
      <c r="A501" s="7" t="s">
        <v>3520</v>
      </c>
      <c r="B501" s="7" t="s">
        <v>2103</v>
      </c>
      <c r="C501" s="14" t="s">
        <v>2104</v>
      </c>
      <c r="D501" s="14" t="s">
        <v>13</v>
      </c>
      <c r="E501" s="14" t="s">
        <v>14</v>
      </c>
      <c r="F501" s="14" t="s">
        <v>15</v>
      </c>
      <c r="G501" s="7" t="s">
        <v>1328</v>
      </c>
      <c r="H501" s="7" t="s">
        <v>1301</v>
      </c>
      <c r="I501" s="15" t="s">
        <v>896</v>
      </c>
      <c r="J501" s="7" t="s">
        <v>2129</v>
      </c>
      <c r="K501" s="14" t="s">
        <v>19</v>
      </c>
      <c r="L501" s="7" t="s">
        <v>2130</v>
      </c>
      <c r="M501" s="7" t="s">
        <v>2131</v>
      </c>
      <c r="N501" s="14" t="s">
        <v>18</v>
      </c>
      <c r="O501" s="14"/>
      <c r="P501" s="14"/>
      <c r="Q501" s="7"/>
      <c r="R501" s="7"/>
    </row>
    <row r="502" spans="1:18" s="1" customFormat="1" ht="12.75" hidden="1">
      <c r="A502" s="7" t="s">
        <v>3520</v>
      </c>
      <c r="B502" s="7" t="s">
        <v>2103</v>
      </c>
      <c r="C502" s="14" t="s">
        <v>2104</v>
      </c>
      <c r="D502" s="14" t="s">
        <v>13</v>
      </c>
      <c r="E502" s="14" t="s">
        <v>14</v>
      </c>
      <c r="F502" s="14" t="s">
        <v>15</v>
      </c>
      <c r="G502" s="7" t="s">
        <v>2143</v>
      </c>
      <c r="H502" s="7" t="s">
        <v>203</v>
      </c>
      <c r="I502" s="15" t="s">
        <v>2144</v>
      </c>
      <c r="J502" s="7" t="s">
        <v>2145</v>
      </c>
      <c r="K502" s="14" t="s">
        <v>19</v>
      </c>
      <c r="L502" s="7" t="s">
        <v>2130</v>
      </c>
      <c r="M502" s="7" t="s">
        <v>2131</v>
      </c>
      <c r="N502" s="14" t="s">
        <v>24</v>
      </c>
      <c r="O502" s="14"/>
      <c r="P502" s="14"/>
      <c r="Q502" s="7"/>
      <c r="R502" s="7"/>
    </row>
    <row r="503" spans="1:18" s="1" customFormat="1" ht="12.75" hidden="1">
      <c r="A503" s="7" t="s">
        <v>3520</v>
      </c>
      <c r="B503" s="7" t="s">
        <v>2103</v>
      </c>
      <c r="C503" s="14" t="s">
        <v>2104</v>
      </c>
      <c r="D503" s="14" t="s">
        <v>174</v>
      </c>
      <c r="E503" s="14" t="s">
        <v>51</v>
      </c>
      <c r="F503" s="14" t="s">
        <v>15</v>
      </c>
      <c r="G503" s="7" t="s">
        <v>1109</v>
      </c>
      <c r="H503" s="7" t="s">
        <v>2441</v>
      </c>
      <c r="I503" s="15" t="s">
        <v>590</v>
      </c>
      <c r="J503" s="7" t="s">
        <v>2442</v>
      </c>
      <c r="K503" s="14" t="s">
        <v>19</v>
      </c>
      <c r="L503" s="7" t="s">
        <v>2130</v>
      </c>
      <c r="M503" s="7" t="s">
        <v>2131</v>
      </c>
      <c r="N503" s="14" t="s">
        <v>53</v>
      </c>
      <c r="O503" s="14" t="s">
        <v>63</v>
      </c>
      <c r="P503" s="14" t="s">
        <v>54</v>
      </c>
      <c r="Q503" s="7" t="s">
        <v>124</v>
      </c>
      <c r="R503" s="7" t="s">
        <v>125</v>
      </c>
    </row>
    <row r="504" spans="1:18" s="1" customFormat="1" ht="12.75" hidden="1">
      <c r="A504" s="7" t="s">
        <v>3520</v>
      </c>
      <c r="B504" s="7" t="s">
        <v>2103</v>
      </c>
      <c r="C504" s="14" t="s">
        <v>2104</v>
      </c>
      <c r="D504" s="14" t="s">
        <v>174</v>
      </c>
      <c r="E504" s="14" t="s">
        <v>51</v>
      </c>
      <c r="F504" s="14" t="s">
        <v>15</v>
      </c>
      <c r="G504" s="7" t="s">
        <v>2467</v>
      </c>
      <c r="H504" s="7" t="s">
        <v>59</v>
      </c>
      <c r="I504" s="15" t="s">
        <v>736</v>
      </c>
      <c r="J504" s="7" t="s">
        <v>2468</v>
      </c>
      <c r="K504" s="14" t="s">
        <v>19</v>
      </c>
      <c r="L504" s="7" t="s">
        <v>2130</v>
      </c>
      <c r="M504" s="7" t="s">
        <v>2131</v>
      </c>
      <c r="N504" s="14" t="s">
        <v>53</v>
      </c>
      <c r="O504" s="14" t="s">
        <v>63</v>
      </c>
      <c r="P504" s="14" t="s">
        <v>54</v>
      </c>
      <c r="Q504" s="7" t="s">
        <v>78</v>
      </c>
      <c r="R504" s="7" t="s">
        <v>79</v>
      </c>
    </row>
    <row r="505" spans="1:18" s="1" customFormat="1" ht="12.75" hidden="1">
      <c r="A505" s="7" t="s">
        <v>3520</v>
      </c>
      <c r="B505" s="7" t="s">
        <v>2103</v>
      </c>
      <c r="C505" s="14" t="s">
        <v>2104</v>
      </c>
      <c r="D505" s="14" t="s">
        <v>174</v>
      </c>
      <c r="E505" s="14" t="s">
        <v>51</v>
      </c>
      <c r="F505" s="14" t="s">
        <v>15</v>
      </c>
      <c r="G505" s="7" t="s">
        <v>2467</v>
      </c>
      <c r="H505" s="7" t="s">
        <v>71</v>
      </c>
      <c r="I505" s="15" t="s">
        <v>936</v>
      </c>
      <c r="J505" s="7" t="s">
        <v>2469</v>
      </c>
      <c r="K505" s="14" t="s">
        <v>19</v>
      </c>
      <c r="L505" s="7" t="s">
        <v>2130</v>
      </c>
      <c r="M505" s="7" t="s">
        <v>2131</v>
      </c>
      <c r="N505" s="14" t="s">
        <v>53</v>
      </c>
      <c r="O505" s="14" t="s">
        <v>63</v>
      </c>
      <c r="P505" s="14" t="s">
        <v>54</v>
      </c>
      <c r="Q505" s="7" t="s">
        <v>78</v>
      </c>
      <c r="R505" s="7" t="s">
        <v>79</v>
      </c>
    </row>
    <row r="506" spans="1:18" s="1" customFormat="1" ht="12.75" hidden="1">
      <c r="A506" s="7" t="s">
        <v>3520</v>
      </c>
      <c r="B506" s="7" t="s">
        <v>2103</v>
      </c>
      <c r="C506" s="14" t="s">
        <v>2104</v>
      </c>
      <c r="D506" s="14" t="s">
        <v>174</v>
      </c>
      <c r="E506" s="14" t="s">
        <v>51</v>
      </c>
      <c r="F506" s="14" t="s">
        <v>15</v>
      </c>
      <c r="G506" s="7" t="s">
        <v>1277</v>
      </c>
      <c r="H506" s="7" t="s">
        <v>166</v>
      </c>
      <c r="I506" s="15" t="s">
        <v>74</v>
      </c>
      <c r="J506" s="7" t="s">
        <v>2494</v>
      </c>
      <c r="K506" s="14" t="s">
        <v>19</v>
      </c>
      <c r="L506" s="7" t="s">
        <v>2130</v>
      </c>
      <c r="M506" s="7" t="s">
        <v>2131</v>
      </c>
      <c r="N506" s="14" t="s">
        <v>53</v>
      </c>
      <c r="O506" s="14" t="s">
        <v>63</v>
      </c>
      <c r="P506" s="14" t="s">
        <v>54</v>
      </c>
      <c r="Q506" s="7" t="s">
        <v>67</v>
      </c>
      <c r="R506" s="7" t="s">
        <v>68</v>
      </c>
    </row>
    <row r="507" spans="1:18" s="1" customFormat="1" ht="12.75" hidden="1">
      <c r="A507" s="7" t="s">
        <v>3520</v>
      </c>
      <c r="B507" s="7" t="s">
        <v>2103</v>
      </c>
      <c r="C507" s="14" t="s">
        <v>2104</v>
      </c>
      <c r="D507" s="14" t="s">
        <v>4557</v>
      </c>
      <c r="E507" s="14" t="s">
        <v>51</v>
      </c>
      <c r="F507" s="14" t="s">
        <v>15</v>
      </c>
      <c r="G507" s="7" t="s">
        <v>4127</v>
      </c>
      <c r="H507" s="7" t="s">
        <v>4128</v>
      </c>
      <c r="I507" s="16" t="s">
        <v>4129</v>
      </c>
      <c r="J507" s="7"/>
      <c r="K507" s="14" t="s">
        <v>17</v>
      </c>
      <c r="L507" s="7" t="s">
        <v>2130</v>
      </c>
      <c r="M507" s="7" t="s">
        <v>4130</v>
      </c>
      <c r="N507" s="7"/>
      <c r="O507" s="14" t="s">
        <v>63</v>
      </c>
      <c r="P507" s="14" t="s">
        <v>54</v>
      </c>
      <c r="Q507" s="7" t="s">
        <v>134</v>
      </c>
      <c r="R507" s="7" t="s">
        <v>135</v>
      </c>
    </row>
    <row r="508" spans="1:18" s="1" customFormat="1" ht="12.75" hidden="1">
      <c r="A508" s="7" t="s">
        <v>3520</v>
      </c>
      <c r="B508" s="7" t="s">
        <v>2103</v>
      </c>
      <c r="C508" s="14" t="s">
        <v>2104</v>
      </c>
      <c r="D508" s="14" t="s">
        <v>174</v>
      </c>
      <c r="E508" s="14" t="s">
        <v>14</v>
      </c>
      <c r="F508" s="14" t="s">
        <v>15</v>
      </c>
      <c r="G508" s="7" t="s">
        <v>2313</v>
      </c>
      <c r="H508" s="7" t="s">
        <v>180</v>
      </c>
      <c r="I508" s="15" t="s">
        <v>1164</v>
      </c>
      <c r="J508" s="7" t="s">
        <v>2314</v>
      </c>
      <c r="K508" s="14" t="s">
        <v>19</v>
      </c>
      <c r="L508" s="7" t="s">
        <v>2123</v>
      </c>
      <c r="M508" s="7" t="s">
        <v>2124</v>
      </c>
      <c r="N508" s="14" t="s">
        <v>20</v>
      </c>
      <c r="O508" s="14"/>
      <c r="P508" s="14"/>
      <c r="Q508" s="7"/>
      <c r="R508" s="7"/>
    </row>
    <row r="509" spans="1:18" s="1" customFormat="1" ht="12.75" hidden="1">
      <c r="A509" s="7" t="s">
        <v>3520</v>
      </c>
      <c r="B509" s="7" t="s">
        <v>2103</v>
      </c>
      <c r="C509" s="14" t="s">
        <v>2104</v>
      </c>
      <c r="D509" s="14" t="s">
        <v>13</v>
      </c>
      <c r="E509" s="14" t="s">
        <v>14</v>
      </c>
      <c r="F509" s="14" t="s">
        <v>15</v>
      </c>
      <c r="G509" s="7" t="s">
        <v>1036</v>
      </c>
      <c r="H509" s="7" t="s">
        <v>52</v>
      </c>
      <c r="I509" s="15" t="s">
        <v>1433</v>
      </c>
      <c r="J509" s="7" t="s">
        <v>2122</v>
      </c>
      <c r="K509" s="14" t="s">
        <v>19</v>
      </c>
      <c r="L509" s="7" t="s">
        <v>2123</v>
      </c>
      <c r="M509" s="7" t="s">
        <v>2124</v>
      </c>
      <c r="N509" s="14" t="s">
        <v>20</v>
      </c>
      <c r="O509" s="14"/>
      <c r="P509" s="14"/>
      <c r="Q509" s="7"/>
      <c r="R509" s="7"/>
    </row>
    <row r="510" spans="1:18" s="1" customFormat="1" ht="12.75" hidden="1">
      <c r="A510" s="7" t="s">
        <v>3520</v>
      </c>
      <c r="B510" s="7" t="s">
        <v>2103</v>
      </c>
      <c r="C510" s="14" t="s">
        <v>2104</v>
      </c>
      <c r="D510" s="14" t="s">
        <v>4557</v>
      </c>
      <c r="E510" s="14" t="s">
        <v>51</v>
      </c>
      <c r="F510" s="14" t="s">
        <v>15</v>
      </c>
      <c r="G510" s="7" t="s">
        <v>4007</v>
      </c>
      <c r="H510" s="7" t="s">
        <v>4008</v>
      </c>
      <c r="I510" s="16" t="s">
        <v>3911</v>
      </c>
      <c r="J510" s="7"/>
      <c r="K510" s="14" t="s">
        <v>17</v>
      </c>
      <c r="L510" s="7" t="s">
        <v>2123</v>
      </c>
      <c r="M510" s="7" t="s">
        <v>4009</v>
      </c>
      <c r="N510" s="7"/>
      <c r="O510" s="14" t="s">
        <v>63</v>
      </c>
      <c r="P510" s="14" t="s">
        <v>54</v>
      </c>
      <c r="Q510" s="7" t="s">
        <v>157</v>
      </c>
      <c r="R510" s="7" t="s">
        <v>158</v>
      </c>
    </row>
    <row r="511" spans="1:18" s="1" customFormat="1" ht="12.75" hidden="1">
      <c r="A511" s="7" t="s">
        <v>3520</v>
      </c>
      <c r="B511" s="7" t="s">
        <v>2103</v>
      </c>
      <c r="C511" s="14" t="s">
        <v>2104</v>
      </c>
      <c r="D511" s="14" t="s">
        <v>174</v>
      </c>
      <c r="E511" s="14" t="s">
        <v>51</v>
      </c>
      <c r="F511" s="14" t="s">
        <v>15</v>
      </c>
      <c r="G511" s="7" t="s">
        <v>2513</v>
      </c>
      <c r="H511" s="7" t="s">
        <v>263</v>
      </c>
      <c r="I511" s="15" t="s">
        <v>245</v>
      </c>
      <c r="J511" s="7" t="s">
        <v>2514</v>
      </c>
      <c r="K511" s="14" t="s">
        <v>19</v>
      </c>
      <c r="L511" s="7" t="s">
        <v>2515</v>
      </c>
      <c r="M511" s="7" t="s">
        <v>2516</v>
      </c>
      <c r="N511" s="14" t="s">
        <v>53</v>
      </c>
      <c r="O511" s="14" t="s">
        <v>63</v>
      </c>
      <c r="P511" s="14" t="s">
        <v>54</v>
      </c>
      <c r="Q511" s="7" t="s">
        <v>124</v>
      </c>
      <c r="R511" s="7" t="s">
        <v>125</v>
      </c>
    </row>
    <row r="512" spans="1:18" s="1" customFormat="1" ht="12.75" hidden="1">
      <c r="A512" s="7" t="s">
        <v>3520</v>
      </c>
      <c r="B512" s="7" t="s">
        <v>2103</v>
      </c>
      <c r="C512" s="14" t="s">
        <v>2104</v>
      </c>
      <c r="D512" s="14" t="s">
        <v>174</v>
      </c>
      <c r="E512" s="14" t="s">
        <v>14</v>
      </c>
      <c r="F512" s="14" t="s">
        <v>15</v>
      </c>
      <c r="G512" s="7" t="s">
        <v>1469</v>
      </c>
      <c r="H512" s="7" t="s">
        <v>205</v>
      </c>
      <c r="I512" s="15" t="s">
        <v>722</v>
      </c>
      <c r="J512" s="7" t="s">
        <v>2336</v>
      </c>
      <c r="K512" s="14" t="s">
        <v>19</v>
      </c>
      <c r="L512" s="7" t="s">
        <v>2284</v>
      </c>
      <c r="M512" s="7" t="s">
        <v>2285</v>
      </c>
      <c r="N512" s="14" t="s">
        <v>20</v>
      </c>
      <c r="O512" s="14"/>
      <c r="P512" s="14"/>
      <c r="Q512" s="7"/>
      <c r="R512" s="7"/>
    </row>
    <row r="513" spans="1:18" s="5" customFormat="1" ht="12.75" hidden="1">
      <c r="A513" s="7" t="s">
        <v>3520</v>
      </c>
      <c r="B513" s="7" t="s">
        <v>2103</v>
      </c>
      <c r="C513" s="14" t="s">
        <v>2104</v>
      </c>
      <c r="D513" s="14" t="s">
        <v>174</v>
      </c>
      <c r="E513" s="14" t="s">
        <v>51</v>
      </c>
      <c r="F513" s="14" t="s">
        <v>15</v>
      </c>
      <c r="G513" s="7" t="s">
        <v>2387</v>
      </c>
      <c r="H513" s="7" t="s">
        <v>2388</v>
      </c>
      <c r="I513" s="15" t="s">
        <v>337</v>
      </c>
      <c r="J513" s="7" t="s">
        <v>2389</v>
      </c>
      <c r="K513" s="14" t="s">
        <v>19</v>
      </c>
      <c r="L513" s="7" t="s">
        <v>2284</v>
      </c>
      <c r="M513" s="7" t="s">
        <v>2285</v>
      </c>
      <c r="N513" s="14" t="s">
        <v>53</v>
      </c>
      <c r="O513" s="14" t="s">
        <v>63</v>
      </c>
      <c r="P513" s="14" t="s">
        <v>54</v>
      </c>
      <c r="Q513" s="7" t="s">
        <v>67</v>
      </c>
      <c r="R513" s="7" t="s">
        <v>68</v>
      </c>
    </row>
    <row r="514" spans="1:18" s="1" customFormat="1" ht="12.75" hidden="1">
      <c r="A514" s="7" t="s">
        <v>3520</v>
      </c>
      <c r="B514" s="7" t="s">
        <v>2103</v>
      </c>
      <c r="C514" s="14" t="s">
        <v>2104</v>
      </c>
      <c r="D514" s="14" t="s">
        <v>13</v>
      </c>
      <c r="E514" s="14" t="s">
        <v>51</v>
      </c>
      <c r="F514" s="14" t="s">
        <v>15</v>
      </c>
      <c r="G514" s="7" t="s">
        <v>2281</v>
      </c>
      <c r="H514" s="7" t="s">
        <v>28</v>
      </c>
      <c r="I514" s="15" t="s">
        <v>2282</v>
      </c>
      <c r="J514" s="7" t="s">
        <v>2283</v>
      </c>
      <c r="K514" s="14" t="s">
        <v>19</v>
      </c>
      <c r="L514" s="7" t="s">
        <v>2284</v>
      </c>
      <c r="M514" s="7" t="s">
        <v>2285</v>
      </c>
      <c r="N514" s="14" t="s">
        <v>53</v>
      </c>
      <c r="O514" s="14" t="s">
        <v>63</v>
      </c>
      <c r="P514" s="14" t="s">
        <v>54</v>
      </c>
      <c r="Q514" s="7" t="s">
        <v>118</v>
      </c>
      <c r="R514" s="7" t="s">
        <v>119</v>
      </c>
    </row>
    <row r="515" spans="1:18" s="1" customFormat="1" ht="12.75" hidden="1">
      <c r="A515" s="7" t="s">
        <v>3520</v>
      </c>
      <c r="B515" s="7" t="s">
        <v>2103</v>
      </c>
      <c r="C515" s="14" t="s">
        <v>2104</v>
      </c>
      <c r="D515" s="14" t="s">
        <v>13</v>
      </c>
      <c r="E515" s="14" t="s">
        <v>51</v>
      </c>
      <c r="F515" s="14" t="s">
        <v>15</v>
      </c>
      <c r="G515" s="7" t="s">
        <v>2286</v>
      </c>
      <c r="H515" s="7" t="s">
        <v>1161</v>
      </c>
      <c r="I515" s="15" t="s">
        <v>2287</v>
      </c>
      <c r="J515" s="7" t="s">
        <v>2288</v>
      </c>
      <c r="K515" s="14" t="s">
        <v>47</v>
      </c>
      <c r="L515" s="7" t="s">
        <v>2284</v>
      </c>
      <c r="M515" s="7" t="s">
        <v>2285</v>
      </c>
      <c r="N515" s="14" t="s">
        <v>53</v>
      </c>
      <c r="O515" s="14" t="s">
        <v>63</v>
      </c>
      <c r="P515" s="14" t="s">
        <v>54</v>
      </c>
      <c r="Q515" s="7" t="s">
        <v>102</v>
      </c>
      <c r="R515" s="7" t="s">
        <v>103</v>
      </c>
    </row>
    <row r="516" spans="1:18" s="1" customFormat="1" ht="12.75" hidden="1">
      <c r="A516" s="7" t="s">
        <v>3520</v>
      </c>
      <c r="B516" s="7" t="s">
        <v>2103</v>
      </c>
      <c r="C516" s="14" t="s">
        <v>2104</v>
      </c>
      <c r="D516" s="14" t="s">
        <v>4557</v>
      </c>
      <c r="E516" s="14" t="s">
        <v>14</v>
      </c>
      <c r="F516" s="14" t="s">
        <v>15</v>
      </c>
      <c r="G516" s="7" t="s">
        <v>3844</v>
      </c>
      <c r="H516" s="7" t="s">
        <v>3845</v>
      </c>
      <c r="I516" s="16" t="s">
        <v>3846</v>
      </c>
      <c r="J516" s="7"/>
      <c r="K516" s="14" t="s">
        <v>17</v>
      </c>
      <c r="L516" s="7" t="s">
        <v>2284</v>
      </c>
      <c r="M516" s="7" t="s">
        <v>3847</v>
      </c>
      <c r="N516" s="14" t="s">
        <v>20</v>
      </c>
      <c r="O516" s="14"/>
      <c r="P516" s="14"/>
      <c r="Q516" s="7"/>
      <c r="R516" s="7"/>
    </row>
    <row r="517" spans="1:18" s="1" customFormat="1" ht="12.75" hidden="1">
      <c r="A517" s="7" t="s">
        <v>3520</v>
      </c>
      <c r="B517" s="7" t="s">
        <v>2103</v>
      </c>
      <c r="C517" s="14" t="s">
        <v>2104</v>
      </c>
      <c r="D517" s="14" t="s">
        <v>4557</v>
      </c>
      <c r="E517" s="14" t="s">
        <v>51</v>
      </c>
      <c r="F517" s="14" t="s">
        <v>15</v>
      </c>
      <c r="G517" s="7" t="s">
        <v>3973</v>
      </c>
      <c r="H517" s="7" t="s">
        <v>3774</v>
      </c>
      <c r="I517" s="16" t="s">
        <v>3974</v>
      </c>
      <c r="J517" s="7"/>
      <c r="K517" s="14" t="s">
        <v>17</v>
      </c>
      <c r="L517" s="7" t="s">
        <v>2284</v>
      </c>
      <c r="M517" s="7" t="s">
        <v>3847</v>
      </c>
      <c r="N517" s="7"/>
      <c r="O517" s="14" t="s">
        <v>63</v>
      </c>
      <c r="P517" s="14" t="s">
        <v>54</v>
      </c>
      <c r="Q517" s="7" t="s">
        <v>72</v>
      </c>
      <c r="R517" s="7" t="s">
        <v>73</v>
      </c>
    </row>
    <row r="518" spans="1:18" s="1" customFormat="1" ht="12.75" hidden="1">
      <c r="A518" s="7" t="s">
        <v>3520</v>
      </c>
      <c r="B518" s="7" t="s">
        <v>2103</v>
      </c>
      <c r="C518" s="14" t="s">
        <v>2104</v>
      </c>
      <c r="D518" s="14" t="s">
        <v>4557</v>
      </c>
      <c r="E518" s="14" t="s">
        <v>51</v>
      </c>
      <c r="F518" s="14" t="s">
        <v>15</v>
      </c>
      <c r="G518" s="7" t="s">
        <v>3692</v>
      </c>
      <c r="H518" s="7" t="s">
        <v>4048</v>
      </c>
      <c r="I518" s="16" t="s">
        <v>3620</v>
      </c>
      <c r="J518" s="7"/>
      <c r="K518" s="14" t="s">
        <v>17</v>
      </c>
      <c r="L518" s="7" t="s">
        <v>2284</v>
      </c>
      <c r="M518" s="7" t="s">
        <v>3847</v>
      </c>
      <c r="N518" s="7"/>
      <c r="O518" s="14" t="s">
        <v>63</v>
      </c>
      <c r="P518" s="14" t="s">
        <v>54</v>
      </c>
      <c r="Q518" s="7" t="s">
        <v>72</v>
      </c>
      <c r="R518" s="7" t="s">
        <v>73</v>
      </c>
    </row>
    <row r="519" spans="1:18" s="1" customFormat="1" ht="12.75" hidden="1">
      <c r="A519" s="7" t="s">
        <v>3520</v>
      </c>
      <c r="B519" s="7" t="s">
        <v>2103</v>
      </c>
      <c r="C519" s="14" t="s">
        <v>2104</v>
      </c>
      <c r="D519" s="14" t="s">
        <v>13</v>
      </c>
      <c r="E519" s="14" t="s">
        <v>14</v>
      </c>
      <c r="F519" s="14" t="s">
        <v>15</v>
      </c>
      <c r="G519" s="7" t="s">
        <v>1362</v>
      </c>
      <c r="H519" s="7" t="s">
        <v>225</v>
      </c>
      <c r="I519" s="15" t="s">
        <v>372</v>
      </c>
      <c r="J519" s="7" t="s">
        <v>2146</v>
      </c>
      <c r="K519" s="14" t="s">
        <v>19</v>
      </c>
      <c r="L519" s="7" t="s">
        <v>2147</v>
      </c>
      <c r="M519" s="7" t="s">
        <v>2148</v>
      </c>
      <c r="N519" s="14" t="s">
        <v>36</v>
      </c>
      <c r="O519" s="14"/>
      <c r="P519" s="14"/>
      <c r="Q519" s="7"/>
      <c r="R519" s="7"/>
    </row>
    <row r="520" spans="1:18" s="1" customFormat="1" ht="12.75" hidden="1">
      <c r="A520" s="7" t="s">
        <v>3520</v>
      </c>
      <c r="B520" s="7" t="s">
        <v>2103</v>
      </c>
      <c r="C520" s="14" t="s">
        <v>2104</v>
      </c>
      <c r="D520" s="14" t="s">
        <v>174</v>
      </c>
      <c r="E520" s="14" t="s">
        <v>14</v>
      </c>
      <c r="F520" s="14" t="s">
        <v>15</v>
      </c>
      <c r="G520" s="7" t="s">
        <v>2337</v>
      </c>
      <c r="H520" s="7" t="s">
        <v>37</v>
      </c>
      <c r="I520" s="15" t="s">
        <v>294</v>
      </c>
      <c r="J520" s="7" t="s">
        <v>2338</v>
      </c>
      <c r="K520" s="14" t="s">
        <v>19</v>
      </c>
      <c r="L520" s="7" t="s">
        <v>2147</v>
      </c>
      <c r="M520" s="7" t="s">
        <v>2148</v>
      </c>
      <c r="N520" s="14" t="s">
        <v>20</v>
      </c>
      <c r="O520" s="14"/>
      <c r="P520" s="14"/>
      <c r="Q520" s="7"/>
      <c r="R520" s="7"/>
    </row>
    <row r="521" spans="1:18" s="1" customFormat="1" ht="12.75" hidden="1">
      <c r="A521" s="7" t="s">
        <v>3520</v>
      </c>
      <c r="B521" s="7" t="s">
        <v>2103</v>
      </c>
      <c r="C521" s="14" t="s">
        <v>2104</v>
      </c>
      <c r="D521" s="14" t="s">
        <v>13</v>
      </c>
      <c r="E521" s="14" t="s">
        <v>51</v>
      </c>
      <c r="F521" s="14" t="s">
        <v>15</v>
      </c>
      <c r="G521" s="7" t="s">
        <v>2176</v>
      </c>
      <c r="H521" s="7" t="s">
        <v>924</v>
      </c>
      <c r="I521" s="15" t="s">
        <v>303</v>
      </c>
      <c r="J521" s="7" t="s">
        <v>2177</v>
      </c>
      <c r="K521" s="14" t="s">
        <v>19</v>
      </c>
      <c r="L521" s="7" t="s">
        <v>2147</v>
      </c>
      <c r="M521" s="7" t="s">
        <v>2148</v>
      </c>
      <c r="N521" s="14" t="s">
        <v>53</v>
      </c>
      <c r="O521" s="14" t="s">
        <v>63</v>
      </c>
      <c r="P521" s="14" t="s">
        <v>54</v>
      </c>
      <c r="Q521" s="7" t="s">
        <v>1376</v>
      </c>
      <c r="R521" s="7" t="s">
        <v>1377</v>
      </c>
    </row>
    <row r="522" spans="1:18" s="1" customFormat="1" ht="12.75" hidden="1">
      <c r="A522" s="7" t="s">
        <v>3520</v>
      </c>
      <c r="B522" s="7" t="s">
        <v>2103</v>
      </c>
      <c r="C522" s="14" t="s">
        <v>2104</v>
      </c>
      <c r="D522" s="14" t="s">
        <v>174</v>
      </c>
      <c r="E522" s="14" t="s">
        <v>51</v>
      </c>
      <c r="F522" s="14" t="s">
        <v>15</v>
      </c>
      <c r="G522" s="7" t="s">
        <v>434</v>
      </c>
      <c r="H522" s="7" t="s">
        <v>643</v>
      </c>
      <c r="I522" s="15" t="s">
        <v>536</v>
      </c>
      <c r="J522" s="7" t="s">
        <v>2420</v>
      </c>
      <c r="K522" s="14" t="s">
        <v>19</v>
      </c>
      <c r="L522" s="7" t="s">
        <v>2147</v>
      </c>
      <c r="M522" s="7" t="s">
        <v>2148</v>
      </c>
      <c r="N522" s="14" t="s">
        <v>53</v>
      </c>
      <c r="O522" s="14" t="s">
        <v>63</v>
      </c>
      <c r="P522" s="14" t="s">
        <v>54</v>
      </c>
      <c r="Q522" s="7" t="s">
        <v>157</v>
      </c>
      <c r="R522" s="7" t="s">
        <v>158</v>
      </c>
    </row>
    <row r="523" spans="1:18" s="1" customFormat="1" ht="12.75" hidden="1">
      <c r="A523" s="7" t="s">
        <v>3520</v>
      </c>
      <c r="B523" s="7" t="s">
        <v>2103</v>
      </c>
      <c r="C523" s="14" t="s">
        <v>2104</v>
      </c>
      <c r="D523" s="14" t="s">
        <v>174</v>
      </c>
      <c r="E523" s="14" t="s">
        <v>51</v>
      </c>
      <c r="F523" s="14" t="s">
        <v>15</v>
      </c>
      <c r="G523" s="7" t="s">
        <v>474</v>
      </c>
      <c r="H523" s="7" t="s">
        <v>368</v>
      </c>
      <c r="I523" s="15" t="s">
        <v>308</v>
      </c>
      <c r="J523" s="7" t="s">
        <v>2370</v>
      </c>
      <c r="K523" s="14" t="s">
        <v>19</v>
      </c>
      <c r="L523" s="7" t="s">
        <v>2147</v>
      </c>
      <c r="M523" s="7" t="s">
        <v>2148</v>
      </c>
      <c r="N523" s="14" t="s">
        <v>53</v>
      </c>
      <c r="O523" s="14" t="s">
        <v>63</v>
      </c>
      <c r="P523" s="14" t="s">
        <v>54</v>
      </c>
      <c r="Q523" s="7" t="s">
        <v>72</v>
      </c>
      <c r="R523" s="7" t="s">
        <v>73</v>
      </c>
    </row>
    <row r="524" spans="1:18" s="1" customFormat="1" ht="12.75" hidden="1">
      <c r="A524" s="7" t="s">
        <v>3520</v>
      </c>
      <c r="B524" s="7" t="s">
        <v>2103</v>
      </c>
      <c r="C524" s="14" t="s">
        <v>2104</v>
      </c>
      <c r="D524" s="14" t="s">
        <v>4557</v>
      </c>
      <c r="E524" s="14" t="s">
        <v>14</v>
      </c>
      <c r="F524" s="14" t="s">
        <v>15</v>
      </c>
      <c r="G524" s="7" t="s">
        <v>3881</v>
      </c>
      <c r="H524" s="7" t="s">
        <v>3616</v>
      </c>
      <c r="I524" s="16" t="s">
        <v>3882</v>
      </c>
      <c r="J524" s="7"/>
      <c r="K524" s="14" t="s">
        <v>17</v>
      </c>
      <c r="L524" s="7" t="s">
        <v>2147</v>
      </c>
      <c r="M524" s="7" t="s">
        <v>3883</v>
      </c>
      <c r="N524" s="14" t="s">
        <v>20</v>
      </c>
      <c r="O524" s="14"/>
      <c r="P524" s="14"/>
      <c r="Q524" s="7"/>
      <c r="R524" s="7"/>
    </row>
    <row r="525" spans="1:18" s="1" customFormat="1" ht="12.75" hidden="1">
      <c r="A525" s="7" t="s">
        <v>3520</v>
      </c>
      <c r="B525" s="7" t="s">
        <v>2103</v>
      </c>
      <c r="C525" s="14" t="s">
        <v>2104</v>
      </c>
      <c r="D525" s="14" t="s">
        <v>4557</v>
      </c>
      <c r="E525" s="14" t="s">
        <v>51</v>
      </c>
      <c r="F525" s="14" t="s">
        <v>15</v>
      </c>
      <c r="G525" s="7" t="s">
        <v>4088</v>
      </c>
      <c r="H525" s="7" t="s">
        <v>4089</v>
      </c>
      <c r="I525" s="16" t="s">
        <v>4090</v>
      </c>
      <c r="J525" s="7"/>
      <c r="K525" s="14" t="s">
        <v>17</v>
      </c>
      <c r="L525" s="7" t="s">
        <v>2147</v>
      </c>
      <c r="M525" s="7" t="s">
        <v>3883</v>
      </c>
      <c r="N525" s="7"/>
      <c r="O525" s="14" t="s">
        <v>63</v>
      </c>
      <c r="P525" s="14" t="s">
        <v>54</v>
      </c>
      <c r="Q525" s="7" t="s">
        <v>100</v>
      </c>
      <c r="R525" s="7" t="s">
        <v>4091</v>
      </c>
    </row>
    <row r="526" spans="1:18" s="1" customFormat="1" ht="12.75" hidden="1">
      <c r="A526" s="7" t="s">
        <v>3520</v>
      </c>
      <c r="B526" s="7" t="s">
        <v>2103</v>
      </c>
      <c r="C526" s="14" t="s">
        <v>2104</v>
      </c>
      <c r="D526" s="14" t="s">
        <v>13</v>
      </c>
      <c r="E526" s="14" t="s">
        <v>51</v>
      </c>
      <c r="F526" s="14" t="s">
        <v>15</v>
      </c>
      <c r="G526" s="7" t="s">
        <v>2261</v>
      </c>
      <c r="H526" s="7" t="s">
        <v>269</v>
      </c>
      <c r="I526" s="15" t="s">
        <v>884</v>
      </c>
      <c r="J526" s="7" t="s">
        <v>2262</v>
      </c>
      <c r="K526" s="14" t="s">
        <v>19</v>
      </c>
      <c r="L526" s="7" t="s">
        <v>2263</v>
      </c>
      <c r="M526" s="7" t="s">
        <v>2264</v>
      </c>
      <c r="N526" s="14" t="s">
        <v>53</v>
      </c>
      <c r="O526" s="14" t="s">
        <v>63</v>
      </c>
      <c r="P526" s="14" t="s">
        <v>54</v>
      </c>
      <c r="Q526" s="7" t="s">
        <v>67</v>
      </c>
      <c r="R526" s="7" t="s">
        <v>68</v>
      </c>
    </row>
    <row r="527" spans="1:18" s="1" customFormat="1" ht="12.75" hidden="1">
      <c r="A527" s="7" t="s">
        <v>3520</v>
      </c>
      <c r="B527" s="7" t="s">
        <v>2103</v>
      </c>
      <c r="C527" s="14" t="s">
        <v>2104</v>
      </c>
      <c r="D527" s="14" t="s">
        <v>174</v>
      </c>
      <c r="E527" s="14" t="s">
        <v>51</v>
      </c>
      <c r="F527" s="14" t="s">
        <v>15</v>
      </c>
      <c r="G527" s="7" t="s">
        <v>2518</v>
      </c>
      <c r="H527" s="7" t="s">
        <v>267</v>
      </c>
      <c r="I527" s="15" t="s">
        <v>1113</v>
      </c>
      <c r="J527" s="7" t="s">
        <v>2519</v>
      </c>
      <c r="K527" s="14" t="s">
        <v>19</v>
      </c>
      <c r="L527" s="7" t="s">
        <v>2263</v>
      </c>
      <c r="M527" s="7" t="s">
        <v>2264</v>
      </c>
      <c r="N527" s="14" t="s">
        <v>53</v>
      </c>
      <c r="O527" s="14" t="s">
        <v>63</v>
      </c>
      <c r="P527" s="14" t="s">
        <v>54</v>
      </c>
      <c r="Q527" s="7" t="s">
        <v>163</v>
      </c>
      <c r="R527" s="7" t="s">
        <v>164</v>
      </c>
    </row>
    <row r="528" spans="1:18" s="1" customFormat="1" ht="12.75" hidden="1">
      <c r="A528" s="7" t="s">
        <v>3520</v>
      </c>
      <c r="B528" s="7" t="s">
        <v>2103</v>
      </c>
      <c r="C528" s="14" t="s">
        <v>2104</v>
      </c>
      <c r="D528" s="14" t="s">
        <v>174</v>
      </c>
      <c r="E528" s="14" t="s">
        <v>51</v>
      </c>
      <c r="F528" s="14" t="s">
        <v>15</v>
      </c>
      <c r="G528" s="7" t="s">
        <v>2540</v>
      </c>
      <c r="H528" s="7" t="s">
        <v>279</v>
      </c>
      <c r="I528" s="15" t="s">
        <v>345</v>
      </c>
      <c r="J528" s="7" t="s">
        <v>2541</v>
      </c>
      <c r="K528" s="14" t="s">
        <v>19</v>
      </c>
      <c r="L528" s="7" t="s">
        <v>2263</v>
      </c>
      <c r="M528" s="7" t="s">
        <v>2264</v>
      </c>
      <c r="N528" s="14" t="s">
        <v>53</v>
      </c>
      <c r="O528" s="14" t="s">
        <v>63</v>
      </c>
      <c r="P528" s="14" t="s">
        <v>54</v>
      </c>
      <c r="Q528" s="7" t="s">
        <v>104</v>
      </c>
      <c r="R528" s="7" t="s">
        <v>105</v>
      </c>
    </row>
    <row r="529" spans="1:18" s="1" customFormat="1" ht="12.75" hidden="1">
      <c r="A529" s="7" t="s">
        <v>3520</v>
      </c>
      <c r="B529" s="7" t="s">
        <v>2103</v>
      </c>
      <c r="C529" s="14" t="s">
        <v>2104</v>
      </c>
      <c r="D529" s="14" t="s">
        <v>4557</v>
      </c>
      <c r="E529" s="14" t="s">
        <v>51</v>
      </c>
      <c r="F529" s="14" t="s">
        <v>15</v>
      </c>
      <c r="G529" s="7" t="s">
        <v>3989</v>
      </c>
      <c r="H529" s="7" t="s">
        <v>3990</v>
      </c>
      <c r="I529" s="16" t="s">
        <v>3863</v>
      </c>
      <c r="J529" s="7"/>
      <c r="K529" s="14" t="s">
        <v>17</v>
      </c>
      <c r="L529" s="7" t="s">
        <v>2263</v>
      </c>
      <c r="M529" s="7" t="s">
        <v>3991</v>
      </c>
      <c r="N529" s="7"/>
      <c r="O529" s="14" t="s">
        <v>63</v>
      </c>
      <c r="P529" s="14" t="s">
        <v>54</v>
      </c>
      <c r="Q529" s="7" t="s">
        <v>124</v>
      </c>
      <c r="R529" s="7" t="s">
        <v>3992</v>
      </c>
    </row>
    <row r="530" spans="1:18" s="1" customFormat="1" ht="12.75" hidden="1">
      <c r="A530" s="7" t="s">
        <v>3520</v>
      </c>
      <c r="B530" s="7" t="s">
        <v>2103</v>
      </c>
      <c r="C530" s="14" t="s">
        <v>2104</v>
      </c>
      <c r="D530" s="14" t="s">
        <v>4557</v>
      </c>
      <c r="E530" s="14" t="s">
        <v>51</v>
      </c>
      <c r="F530" s="14" t="s">
        <v>15</v>
      </c>
      <c r="G530" s="7" t="s">
        <v>4081</v>
      </c>
      <c r="H530" s="7" t="s">
        <v>4082</v>
      </c>
      <c r="I530" s="16" t="s">
        <v>4083</v>
      </c>
      <c r="J530" s="7"/>
      <c r="K530" s="14" t="s">
        <v>17</v>
      </c>
      <c r="L530" s="7" t="s">
        <v>2263</v>
      </c>
      <c r="M530" s="7" t="s">
        <v>3991</v>
      </c>
      <c r="N530" s="7"/>
      <c r="O530" s="14" t="s">
        <v>63</v>
      </c>
      <c r="P530" s="14" t="s">
        <v>122</v>
      </c>
      <c r="Q530" s="7" t="s">
        <v>145</v>
      </c>
      <c r="R530" s="7" t="s">
        <v>3752</v>
      </c>
    </row>
    <row r="531" spans="1:18" s="1" customFormat="1" ht="12.75" hidden="1">
      <c r="A531" s="7" t="s">
        <v>3520</v>
      </c>
      <c r="B531" s="7" t="s">
        <v>2103</v>
      </c>
      <c r="C531" s="14" t="s">
        <v>2104</v>
      </c>
      <c r="D531" s="14" t="s">
        <v>4557</v>
      </c>
      <c r="E531" s="14" t="s">
        <v>51</v>
      </c>
      <c r="F531" s="14" t="s">
        <v>15</v>
      </c>
      <c r="G531" s="7" t="s">
        <v>4093</v>
      </c>
      <c r="H531" s="7" t="s">
        <v>4094</v>
      </c>
      <c r="I531" s="16" t="s">
        <v>4095</v>
      </c>
      <c r="J531" s="7"/>
      <c r="K531" s="14" t="s">
        <v>17</v>
      </c>
      <c r="L531" s="7" t="s">
        <v>2263</v>
      </c>
      <c r="M531" s="7" t="s">
        <v>3991</v>
      </c>
      <c r="N531" s="7"/>
      <c r="O531" s="14" t="s">
        <v>63</v>
      </c>
      <c r="P531" s="14" t="s">
        <v>54</v>
      </c>
      <c r="Q531" s="7" t="s">
        <v>157</v>
      </c>
      <c r="R531" s="7" t="s">
        <v>158</v>
      </c>
    </row>
    <row r="532" spans="1:18" s="1" customFormat="1" ht="12.75" hidden="1">
      <c r="A532" s="7" t="s">
        <v>3520</v>
      </c>
      <c r="B532" s="7" t="s">
        <v>2103</v>
      </c>
      <c r="C532" s="14" t="s">
        <v>2104</v>
      </c>
      <c r="D532" s="14" t="s">
        <v>4557</v>
      </c>
      <c r="E532" s="14" t="s">
        <v>51</v>
      </c>
      <c r="F532" s="14" t="s">
        <v>15</v>
      </c>
      <c r="G532" s="7" t="s">
        <v>3888</v>
      </c>
      <c r="H532" s="7" t="s">
        <v>4101</v>
      </c>
      <c r="I532" s="16" t="s">
        <v>4102</v>
      </c>
      <c r="J532" s="7"/>
      <c r="K532" s="14" t="s">
        <v>17</v>
      </c>
      <c r="L532" s="7" t="s">
        <v>2263</v>
      </c>
      <c r="M532" s="7" t="s">
        <v>3991</v>
      </c>
      <c r="N532" s="7"/>
      <c r="O532" s="14" t="s">
        <v>63</v>
      </c>
      <c r="P532" s="14" t="s">
        <v>54</v>
      </c>
      <c r="Q532" s="7" t="s">
        <v>104</v>
      </c>
      <c r="R532" s="7" t="s">
        <v>105</v>
      </c>
    </row>
    <row r="533" spans="1:18" s="1" customFormat="1" ht="12.75" hidden="1">
      <c r="A533" s="7" t="s">
        <v>3520</v>
      </c>
      <c r="B533" s="7" t="s">
        <v>2103</v>
      </c>
      <c r="C533" s="14" t="s">
        <v>2104</v>
      </c>
      <c r="D533" s="14" t="s">
        <v>4557</v>
      </c>
      <c r="E533" s="14" t="s">
        <v>51</v>
      </c>
      <c r="F533" s="14" t="s">
        <v>15</v>
      </c>
      <c r="G533" s="7" t="s">
        <v>4175</v>
      </c>
      <c r="H533" s="7" t="s">
        <v>3908</v>
      </c>
      <c r="I533" s="16" t="s">
        <v>971</v>
      </c>
      <c r="J533" s="7"/>
      <c r="K533" s="14" t="s">
        <v>17</v>
      </c>
      <c r="L533" s="7" t="s">
        <v>2263</v>
      </c>
      <c r="M533" s="7" t="s">
        <v>3991</v>
      </c>
      <c r="N533" s="7"/>
      <c r="O533" s="14" t="s">
        <v>63</v>
      </c>
      <c r="P533" s="14" t="s">
        <v>54</v>
      </c>
      <c r="Q533" s="7" t="s">
        <v>157</v>
      </c>
      <c r="R533" s="7" t="s">
        <v>158</v>
      </c>
    </row>
    <row r="534" spans="1:18" s="1" customFormat="1" ht="12.75" hidden="1">
      <c r="A534" s="7" t="s">
        <v>3520</v>
      </c>
      <c r="B534" s="7" t="s">
        <v>2103</v>
      </c>
      <c r="C534" s="14" t="s">
        <v>2104</v>
      </c>
      <c r="D534" s="14" t="s">
        <v>13</v>
      </c>
      <c r="E534" s="14" t="s">
        <v>14</v>
      </c>
      <c r="F534" s="14" t="s">
        <v>15</v>
      </c>
      <c r="G534" s="7" t="s">
        <v>1321</v>
      </c>
      <c r="H534" s="7" t="s">
        <v>352</v>
      </c>
      <c r="I534" s="15" t="s">
        <v>1266</v>
      </c>
      <c r="J534" s="7" t="s">
        <v>2119</v>
      </c>
      <c r="K534" s="14" t="s">
        <v>19</v>
      </c>
      <c r="L534" s="7" t="s">
        <v>2120</v>
      </c>
      <c r="M534" s="7" t="s">
        <v>2121</v>
      </c>
      <c r="N534" s="14" t="s">
        <v>24</v>
      </c>
      <c r="O534" s="14"/>
      <c r="P534" s="14"/>
      <c r="Q534" s="7"/>
      <c r="R534" s="7"/>
    </row>
    <row r="535" spans="1:18" s="1" customFormat="1" ht="12.75" hidden="1">
      <c r="A535" s="7" t="s">
        <v>3520</v>
      </c>
      <c r="B535" s="7" t="s">
        <v>2103</v>
      </c>
      <c r="C535" s="14" t="s">
        <v>2104</v>
      </c>
      <c r="D535" s="14" t="s">
        <v>13</v>
      </c>
      <c r="E535" s="14" t="s">
        <v>51</v>
      </c>
      <c r="F535" s="14" t="s">
        <v>15</v>
      </c>
      <c r="G535" s="7" t="s">
        <v>1393</v>
      </c>
      <c r="H535" s="7" t="s">
        <v>2193</v>
      </c>
      <c r="I535" s="15" t="s">
        <v>684</v>
      </c>
      <c r="J535" s="7" t="s">
        <v>2194</v>
      </c>
      <c r="K535" s="14" t="s">
        <v>19</v>
      </c>
      <c r="L535" s="7" t="s">
        <v>2120</v>
      </c>
      <c r="M535" s="7" t="s">
        <v>2121</v>
      </c>
      <c r="N535" s="14" t="s">
        <v>53</v>
      </c>
      <c r="O535" s="14" t="s">
        <v>63</v>
      </c>
      <c r="P535" s="14" t="s">
        <v>54</v>
      </c>
      <c r="Q535" s="7" t="s">
        <v>124</v>
      </c>
      <c r="R535" s="7" t="s">
        <v>125</v>
      </c>
    </row>
    <row r="536" spans="1:18" s="1" customFormat="1" ht="12.75" hidden="1">
      <c r="A536" s="7" t="s">
        <v>3520</v>
      </c>
      <c r="B536" s="7" t="s">
        <v>2103</v>
      </c>
      <c r="C536" s="14" t="s">
        <v>2104</v>
      </c>
      <c r="D536" s="14" t="s">
        <v>13</v>
      </c>
      <c r="E536" s="14" t="s">
        <v>51</v>
      </c>
      <c r="F536" s="14" t="s">
        <v>15</v>
      </c>
      <c r="G536" s="7" t="s">
        <v>2195</v>
      </c>
      <c r="H536" s="7" t="s">
        <v>674</v>
      </c>
      <c r="I536" s="15" t="s">
        <v>298</v>
      </c>
      <c r="J536" s="7" t="s">
        <v>2196</v>
      </c>
      <c r="K536" s="14" t="s">
        <v>19</v>
      </c>
      <c r="L536" s="7" t="s">
        <v>2120</v>
      </c>
      <c r="M536" s="7" t="s">
        <v>2121</v>
      </c>
      <c r="N536" s="14" t="s">
        <v>53</v>
      </c>
      <c r="O536" s="14" t="s">
        <v>63</v>
      </c>
      <c r="P536" s="14" t="s">
        <v>54</v>
      </c>
      <c r="Q536" s="7" t="s">
        <v>113</v>
      </c>
      <c r="R536" s="7" t="s">
        <v>114</v>
      </c>
    </row>
    <row r="537" spans="1:18" s="1" customFormat="1" ht="12.75" hidden="1">
      <c r="A537" s="7" t="s">
        <v>3520</v>
      </c>
      <c r="B537" s="7" t="s">
        <v>2103</v>
      </c>
      <c r="C537" s="14" t="s">
        <v>2104</v>
      </c>
      <c r="D537" s="14" t="s">
        <v>13</v>
      </c>
      <c r="E537" s="14" t="s">
        <v>51</v>
      </c>
      <c r="F537" s="14" t="s">
        <v>15</v>
      </c>
      <c r="G537" s="7" t="s">
        <v>1235</v>
      </c>
      <c r="H537" s="7" t="s">
        <v>435</v>
      </c>
      <c r="I537" s="15" t="s">
        <v>639</v>
      </c>
      <c r="J537" s="7" t="s">
        <v>2232</v>
      </c>
      <c r="K537" s="14" t="s">
        <v>19</v>
      </c>
      <c r="L537" s="7" t="s">
        <v>2120</v>
      </c>
      <c r="M537" s="7" t="s">
        <v>2121</v>
      </c>
      <c r="N537" s="14" t="s">
        <v>53</v>
      </c>
      <c r="O537" s="14" t="s">
        <v>63</v>
      </c>
      <c r="P537" s="14" t="s">
        <v>54</v>
      </c>
      <c r="Q537" s="7" t="s">
        <v>115</v>
      </c>
      <c r="R537" s="7" t="s">
        <v>116</v>
      </c>
    </row>
    <row r="538" spans="1:18" s="1" customFormat="1" ht="12.75" hidden="1">
      <c r="A538" s="7" t="s">
        <v>3520</v>
      </c>
      <c r="B538" s="7" t="s">
        <v>2103</v>
      </c>
      <c r="C538" s="14" t="s">
        <v>2104</v>
      </c>
      <c r="D538" s="14" t="s">
        <v>174</v>
      </c>
      <c r="E538" s="14" t="s">
        <v>51</v>
      </c>
      <c r="F538" s="14" t="s">
        <v>15</v>
      </c>
      <c r="G538" s="7" t="s">
        <v>1279</v>
      </c>
      <c r="H538" s="7" t="s">
        <v>216</v>
      </c>
      <c r="I538" s="15" t="s">
        <v>1047</v>
      </c>
      <c r="J538" s="7" t="s">
        <v>2521</v>
      </c>
      <c r="K538" s="14" t="s">
        <v>19</v>
      </c>
      <c r="L538" s="7" t="s">
        <v>2120</v>
      </c>
      <c r="M538" s="7" t="s">
        <v>2121</v>
      </c>
      <c r="N538" s="14" t="s">
        <v>53</v>
      </c>
      <c r="O538" s="14" t="s">
        <v>63</v>
      </c>
      <c r="P538" s="14" t="s">
        <v>54</v>
      </c>
      <c r="Q538" s="7" t="s">
        <v>124</v>
      </c>
      <c r="R538" s="7" t="s">
        <v>125</v>
      </c>
    </row>
    <row r="539" spans="1:18" s="1" customFormat="1" ht="12.75" hidden="1">
      <c r="A539" s="7" t="s">
        <v>3520</v>
      </c>
      <c r="B539" s="7" t="s">
        <v>2103</v>
      </c>
      <c r="C539" s="14" t="s">
        <v>2104</v>
      </c>
      <c r="D539" s="14" t="s">
        <v>174</v>
      </c>
      <c r="E539" s="14" t="s">
        <v>51</v>
      </c>
      <c r="F539" s="14" t="s">
        <v>15</v>
      </c>
      <c r="G539" s="7" t="s">
        <v>2527</v>
      </c>
      <c r="H539" s="7" t="s">
        <v>42</v>
      </c>
      <c r="I539" s="15" t="s">
        <v>1050</v>
      </c>
      <c r="J539" s="7" t="s">
        <v>2528</v>
      </c>
      <c r="K539" s="14" t="s">
        <v>19</v>
      </c>
      <c r="L539" s="7" t="s">
        <v>2120</v>
      </c>
      <c r="M539" s="7" t="s">
        <v>2121</v>
      </c>
      <c r="N539" s="14" t="s">
        <v>53</v>
      </c>
      <c r="O539" s="14" t="s">
        <v>63</v>
      </c>
      <c r="P539" s="14" t="s">
        <v>54</v>
      </c>
      <c r="Q539" s="7" t="s">
        <v>78</v>
      </c>
      <c r="R539" s="7" t="s">
        <v>79</v>
      </c>
    </row>
    <row r="540" spans="1:18" s="1" customFormat="1" ht="12.75" hidden="1">
      <c r="A540" s="7" t="s">
        <v>3520</v>
      </c>
      <c r="B540" s="7" t="s">
        <v>2103</v>
      </c>
      <c r="C540" s="14" t="s">
        <v>2104</v>
      </c>
      <c r="D540" s="14" t="s">
        <v>4557</v>
      </c>
      <c r="E540" s="14" t="s">
        <v>14</v>
      </c>
      <c r="F540" s="14" t="s">
        <v>15</v>
      </c>
      <c r="G540" s="7" t="s">
        <v>3896</v>
      </c>
      <c r="H540" s="7" t="s">
        <v>3897</v>
      </c>
      <c r="I540" s="16" t="s">
        <v>3830</v>
      </c>
      <c r="J540" s="7"/>
      <c r="K540" s="14" t="s">
        <v>17</v>
      </c>
      <c r="L540" s="7" t="s">
        <v>2120</v>
      </c>
      <c r="M540" s="7" t="s">
        <v>3898</v>
      </c>
      <c r="N540" s="14" t="s">
        <v>18</v>
      </c>
      <c r="O540" s="14"/>
      <c r="P540" s="14"/>
      <c r="Q540" s="7"/>
      <c r="R540" s="7"/>
    </row>
    <row r="541" spans="1:18" s="1" customFormat="1" ht="12.75" hidden="1">
      <c r="A541" s="7" t="s">
        <v>3520</v>
      </c>
      <c r="B541" s="7" t="s">
        <v>2103</v>
      </c>
      <c r="C541" s="14" t="s">
        <v>2104</v>
      </c>
      <c r="D541" s="14" t="s">
        <v>4557</v>
      </c>
      <c r="E541" s="14" t="s">
        <v>14</v>
      </c>
      <c r="F541" s="14" t="s">
        <v>15</v>
      </c>
      <c r="G541" s="7" t="s">
        <v>3907</v>
      </c>
      <c r="H541" s="7" t="s">
        <v>3908</v>
      </c>
      <c r="I541" s="16" t="s">
        <v>3909</v>
      </c>
      <c r="J541" s="7"/>
      <c r="K541" s="14" t="s">
        <v>17</v>
      </c>
      <c r="L541" s="7" t="s">
        <v>2120</v>
      </c>
      <c r="M541" s="7" t="s">
        <v>3898</v>
      </c>
      <c r="N541" s="14" t="s">
        <v>20</v>
      </c>
      <c r="O541" s="14"/>
      <c r="P541" s="14"/>
      <c r="Q541" s="7"/>
      <c r="R541" s="7"/>
    </row>
    <row r="542" spans="1:18" s="1" customFormat="1" ht="12.75">
      <c r="A542" s="7" t="s">
        <v>3520</v>
      </c>
      <c r="B542" s="7" t="s">
        <v>2103</v>
      </c>
      <c r="C542" s="14" t="s">
        <v>2104</v>
      </c>
      <c r="D542" s="14" t="s">
        <v>4557</v>
      </c>
      <c r="E542" s="14" t="s">
        <v>3614</v>
      </c>
      <c r="F542" s="14" t="s">
        <v>15</v>
      </c>
      <c r="G542" s="7"/>
      <c r="H542" s="7"/>
      <c r="I542" s="16" t="s">
        <v>3924</v>
      </c>
      <c r="J542" s="7"/>
      <c r="K542" s="14" t="s">
        <v>17</v>
      </c>
      <c r="L542" s="7"/>
      <c r="M542" s="7"/>
      <c r="N542" s="14" t="s">
        <v>3615</v>
      </c>
      <c r="O542" s="14"/>
      <c r="P542" s="14"/>
      <c r="Q542" s="7"/>
      <c r="R542" s="7"/>
    </row>
    <row r="543" spans="1:18" s="1" customFormat="1" ht="12.75" hidden="1">
      <c r="A543" s="7" t="s">
        <v>3520</v>
      </c>
      <c r="B543" s="7" t="s">
        <v>2103</v>
      </c>
      <c r="C543" s="14" t="s">
        <v>2104</v>
      </c>
      <c r="D543" s="14" t="s">
        <v>4557</v>
      </c>
      <c r="E543" s="14" t="s">
        <v>51</v>
      </c>
      <c r="F543" s="14" t="s">
        <v>15</v>
      </c>
      <c r="G543" s="7" t="s">
        <v>3925</v>
      </c>
      <c r="H543" s="7" t="s">
        <v>3737</v>
      </c>
      <c r="I543" s="16" t="s">
        <v>3930</v>
      </c>
      <c r="J543" s="7"/>
      <c r="K543" s="14" t="s">
        <v>17</v>
      </c>
      <c r="L543" s="7" t="s">
        <v>2120</v>
      </c>
      <c r="M543" s="7" t="s">
        <v>3898</v>
      </c>
      <c r="N543" s="7"/>
      <c r="O543" s="14" t="s">
        <v>63</v>
      </c>
      <c r="P543" s="14" t="s">
        <v>54</v>
      </c>
      <c r="Q543" s="7" t="s">
        <v>115</v>
      </c>
      <c r="R543" s="7" t="s">
        <v>3635</v>
      </c>
    </row>
    <row r="544" spans="1:18" s="1" customFormat="1" ht="12.75" hidden="1">
      <c r="A544" s="7" t="s">
        <v>3520</v>
      </c>
      <c r="B544" s="7" t="s">
        <v>2103</v>
      </c>
      <c r="C544" s="14" t="s">
        <v>2104</v>
      </c>
      <c r="D544" s="14" t="s">
        <v>4557</v>
      </c>
      <c r="E544" s="14" t="s">
        <v>51</v>
      </c>
      <c r="F544" s="14" t="s">
        <v>15</v>
      </c>
      <c r="G544" s="7" t="s">
        <v>3979</v>
      </c>
      <c r="H544" s="7" t="s">
        <v>3980</v>
      </c>
      <c r="I544" s="16" t="s">
        <v>3850</v>
      </c>
      <c r="J544" s="7"/>
      <c r="K544" s="14" t="s">
        <v>17</v>
      </c>
      <c r="L544" s="7" t="s">
        <v>2120</v>
      </c>
      <c r="M544" s="7" t="s">
        <v>3898</v>
      </c>
      <c r="N544" s="7"/>
      <c r="O544" s="14" t="s">
        <v>63</v>
      </c>
      <c r="P544" s="14" t="s">
        <v>54</v>
      </c>
      <c r="Q544" s="7" t="s">
        <v>236</v>
      </c>
      <c r="R544" s="7" t="s">
        <v>3981</v>
      </c>
    </row>
    <row r="545" spans="1:18" s="1" customFormat="1" ht="12.75" hidden="1">
      <c r="A545" s="7" t="s">
        <v>3520</v>
      </c>
      <c r="B545" s="7" t="s">
        <v>2103</v>
      </c>
      <c r="C545" s="14" t="s">
        <v>2104</v>
      </c>
      <c r="D545" s="14" t="s">
        <v>4557</v>
      </c>
      <c r="E545" s="14" t="s">
        <v>51</v>
      </c>
      <c r="F545" s="14" t="s">
        <v>15</v>
      </c>
      <c r="G545" s="7" t="s">
        <v>4137</v>
      </c>
      <c r="H545" s="7" t="s">
        <v>4138</v>
      </c>
      <c r="I545" s="16" t="s">
        <v>956</v>
      </c>
      <c r="J545" s="7"/>
      <c r="K545" s="14" t="s">
        <v>17</v>
      </c>
      <c r="L545" s="7" t="s">
        <v>2120</v>
      </c>
      <c r="M545" s="7" t="s">
        <v>3898</v>
      </c>
      <c r="N545" s="7"/>
      <c r="O545" s="14" t="s">
        <v>63</v>
      </c>
      <c r="P545" s="14" t="s">
        <v>54</v>
      </c>
      <c r="Q545" s="7" t="s">
        <v>157</v>
      </c>
      <c r="R545" s="7" t="s">
        <v>158</v>
      </c>
    </row>
    <row r="546" spans="1:18" s="1" customFormat="1" ht="12.75" hidden="1">
      <c r="A546" s="7" t="s">
        <v>3520</v>
      </c>
      <c r="B546" s="7" t="s">
        <v>2103</v>
      </c>
      <c r="C546" s="14" t="s">
        <v>2104</v>
      </c>
      <c r="D546" s="14" t="s">
        <v>4557</v>
      </c>
      <c r="E546" s="14" t="s">
        <v>51</v>
      </c>
      <c r="F546" s="14" t="s">
        <v>15</v>
      </c>
      <c r="G546" s="7" t="s">
        <v>4140</v>
      </c>
      <c r="H546" s="7" t="s">
        <v>4141</v>
      </c>
      <c r="I546" s="16" t="s">
        <v>4142</v>
      </c>
      <c r="J546" s="7"/>
      <c r="K546" s="14" t="s">
        <v>17</v>
      </c>
      <c r="L546" s="7" t="s">
        <v>2120</v>
      </c>
      <c r="M546" s="7" t="s">
        <v>3898</v>
      </c>
      <c r="N546" s="7"/>
      <c r="O546" s="14" t="s">
        <v>63</v>
      </c>
      <c r="P546" s="14" t="s">
        <v>54</v>
      </c>
      <c r="Q546" s="7" t="s">
        <v>113</v>
      </c>
      <c r="R546" s="7" t="s">
        <v>4143</v>
      </c>
    </row>
    <row r="547" spans="1:18" s="1" customFormat="1" ht="12.75" hidden="1">
      <c r="A547" s="7" t="s">
        <v>3520</v>
      </c>
      <c r="B547" s="7" t="s">
        <v>2103</v>
      </c>
      <c r="C547" s="14" t="s">
        <v>2104</v>
      </c>
      <c r="D547" s="14" t="s">
        <v>174</v>
      </c>
      <c r="E547" s="14" t="s">
        <v>51</v>
      </c>
      <c r="F547" s="14" t="s">
        <v>15</v>
      </c>
      <c r="G547" s="7" t="s">
        <v>2390</v>
      </c>
      <c r="H547" s="7" t="s">
        <v>2391</v>
      </c>
      <c r="I547" s="15" t="s">
        <v>417</v>
      </c>
      <c r="J547" s="7" t="s">
        <v>2392</v>
      </c>
      <c r="K547" s="14" t="s">
        <v>19</v>
      </c>
      <c r="L547" s="7" t="s">
        <v>2212</v>
      </c>
      <c r="M547" s="7" t="s">
        <v>2213</v>
      </c>
      <c r="N547" s="14" t="s">
        <v>53</v>
      </c>
      <c r="O547" s="14" t="s">
        <v>63</v>
      </c>
      <c r="P547" s="14" t="s">
        <v>54</v>
      </c>
      <c r="Q547" s="7" t="s">
        <v>104</v>
      </c>
      <c r="R547" s="7" t="s">
        <v>105</v>
      </c>
    </row>
    <row r="548" spans="1:18" s="1" customFormat="1" ht="12.75" hidden="1">
      <c r="A548" s="7" t="s">
        <v>3520</v>
      </c>
      <c r="B548" s="7" t="s">
        <v>2103</v>
      </c>
      <c r="C548" s="14" t="s">
        <v>2104</v>
      </c>
      <c r="D548" s="14" t="s">
        <v>174</v>
      </c>
      <c r="E548" s="14" t="s">
        <v>51</v>
      </c>
      <c r="F548" s="14" t="s">
        <v>15</v>
      </c>
      <c r="G548" s="7" t="s">
        <v>2403</v>
      </c>
      <c r="H548" s="7" t="s">
        <v>279</v>
      </c>
      <c r="I548" s="15" t="s">
        <v>848</v>
      </c>
      <c r="J548" s="7" t="s">
        <v>2404</v>
      </c>
      <c r="K548" s="14" t="s">
        <v>19</v>
      </c>
      <c r="L548" s="7" t="s">
        <v>2212</v>
      </c>
      <c r="M548" s="7" t="s">
        <v>2213</v>
      </c>
      <c r="N548" s="14" t="s">
        <v>53</v>
      </c>
      <c r="O548" s="14" t="s">
        <v>63</v>
      </c>
      <c r="P548" s="14" t="s">
        <v>54</v>
      </c>
      <c r="Q548" s="7" t="s">
        <v>72</v>
      </c>
      <c r="R548" s="7" t="s">
        <v>73</v>
      </c>
    </row>
    <row r="549" spans="1:18" s="1" customFormat="1" ht="12.75" hidden="1">
      <c r="A549" s="7" t="s">
        <v>3520</v>
      </c>
      <c r="B549" s="7" t="s">
        <v>2103</v>
      </c>
      <c r="C549" s="14" t="s">
        <v>2104</v>
      </c>
      <c r="D549" s="14" t="s">
        <v>174</v>
      </c>
      <c r="E549" s="14" t="s">
        <v>51</v>
      </c>
      <c r="F549" s="14" t="s">
        <v>15</v>
      </c>
      <c r="G549" s="7" t="s">
        <v>2409</v>
      </c>
      <c r="H549" s="7" t="s">
        <v>772</v>
      </c>
      <c r="I549" s="15" t="s">
        <v>835</v>
      </c>
      <c r="J549" s="7" t="s">
        <v>2410</v>
      </c>
      <c r="K549" s="14" t="s">
        <v>19</v>
      </c>
      <c r="L549" s="7" t="s">
        <v>2212</v>
      </c>
      <c r="M549" s="7" t="s">
        <v>2213</v>
      </c>
      <c r="N549" s="14" t="s">
        <v>53</v>
      </c>
      <c r="O549" s="14" t="s">
        <v>63</v>
      </c>
      <c r="P549" s="14" t="s">
        <v>54</v>
      </c>
      <c r="Q549" s="7" t="s">
        <v>104</v>
      </c>
      <c r="R549" s="7" t="s">
        <v>105</v>
      </c>
    </row>
    <row r="550" spans="1:18" s="1" customFormat="1" ht="12.75" hidden="1">
      <c r="A550" s="7" t="s">
        <v>3520</v>
      </c>
      <c r="B550" s="7" t="s">
        <v>2103</v>
      </c>
      <c r="C550" s="14" t="s">
        <v>2104</v>
      </c>
      <c r="D550" s="14" t="s">
        <v>13</v>
      </c>
      <c r="E550" s="14" t="s">
        <v>51</v>
      </c>
      <c r="F550" s="14" t="s">
        <v>15</v>
      </c>
      <c r="G550" s="7" t="s">
        <v>132</v>
      </c>
      <c r="H550" s="7" t="s">
        <v>377</v>
      </c>
      <c r="I550" s="15" t="s">
        <v>978</v>
      </c>
      <c r="J550" s="7" t="s">
        <v>2237</v>
      </c>
      <c r="K550" s="14" t="s">
        <v>19</v>
      </c>
      <c r="L550" s="7" t="s">
        <v>2212</v>
      </c>
      <c r="M550" s="7" t="s">
        <v>2213</v>
      </c>
      <c r="N550" s="14" t="s">
        <v>53</v>
      </c>
      <c r="O550" s="14" t="s">
        <v>63</v>
      </c>
      <c r="P550" s="14" t="s">
        <v>54</v>
      </c>
      <c r="Q550" s="7" t="s">
        <v>871</v>
      </c>
      <c r="R550" s="7" t="s">
        <v>872</v>
      </c>
    </row>
    <row r="551" spans="1:18" s="1" customFormat="1" ht="12.75" hidden="1">
      <c r="A551" s="7" t="s">
        <v>3520</v>
      </c>
      <c r="B551" s="7" t="s">
        <v>2103</v>
      </c>
      <c r="C551" s="14" t="s">
        <v>2104</v>
      </c>
      <c r="D551" s="14" t="s">
        <v>174</v>
      </c>
      <c r="E551" s="14" t="s">
        <v>51</v>
      </c>
      <c r="F551" s="14" t="s">
        <v>15</v>
      </c>
      <c r="G551" s="7" t="s">
        <v>2448</v>
      </c>
      <c r="H551" s="7" t="s">
        <v>284</v>
      </c>
      <c r="I551" s="15" t="s">
        <v>489</v>
      </c>
      <c r="J551" s="7" t="s">
        <v>2449</v>
      </c>
      <c r="K551" s="14" t="s">
        <v>19</v>
      </c>
      <c r="L551" s="7" t="s">
        <v>2212</v>
      </c>
      <c r="M551" s="7" t="s">
        <v>2213</v>
      </c>
      <c r="N551" s="14" t="s">
        <v>53</v>
      </c>
      <c r="O551" s="14" t="s">
        <v>63</v>
      </c>
      <c r="P551" s="14" t="s">
        <v>54</v>
      </c>
      <c r="Q551" s="7" t="s">
        <v>78</v>
      </c>
      <c r="R551" s="7" t="s">
        <v>79</v>
      </c>
    </row>
    <row r="552" spans="1:18" s="1" customFormat="1" ht="12.75" hidden="1">
      <c r="A552" s="7" t="s">
        <v>3520</v>
      </c>
      <c r="B552" s="7" t="s">
        <v>2103</v>
      </c>
      <c r="C552" s="14" t="s">
        <v>2104</v>
      </c>
      <c r="D552" s="14" t="s">
        <v>174</v>
      </c>
      <c r="E552" s="14" t="s">
        <v>51</v>
      </c>
      <c r="F552" s="14" t="s">
        <v>15</v>
      </c>
      <c r="G552" s="7" t="s">
        <v>168</v>
      </c>
      <c r="H552" s="7" t="s">
        <v>416</v>
      </c>
      <c r="I552" s="15" t="s">
        <v>507</v>
      </c>
      <c r="J552" s="7" t="s">
        <v>2550</v>
      </c>
      <c r="K552" s="14" t="s">
        <v>19</v>
      </c>
      <c r="L552" s="7" t="s">
        <v>2212</v>
      </c>
      <c r="M552" s="7" t="s">
        <v>2213</v>
      </c>
      <c r="N552" s="14" t="s">
        <v>53</v>
      </c>
      <c r="O552" s="14" t="s">
        <v>63</v>
      </c>
      <c r="P552" s="14" t="s">
        <v>122</v>
      </c>
      <c r="Q552" s="7" t="s">
        <v>837</v>
      </c>
      <c r="R552" s="7" t="s">
        <v>838</v>
      </c>
    </row>
    <row r="553" spans="1:18" s="1" customFormat="1" ht="12.75" hidden="1">
      <c r="A553" s="7" t="s">
        <v>3520</v>
      </c>
      <c r="B553" s="7" t="s">
        <v>2103</v>
      </c>
      <c r="C553" s="14" t="s">
        <v>2104</v>
      </c>
      <c r="D553" s="14" t="s">
        <v>4557</v>
      </c>
      <c r="E553" s="14" t="s">
        <v>14</v>
      </c>
      <c r="F553" s="14" t="s">
        <v>15</v>
      </c>
      <c r="G553" s="7" t="s">
        <v>3824</v>
      </c>
      <c r="H553" s="7" t="s">
        <v>3825</v>
      </c>
      <c r="I553" s="16" t="s">
        <v>3826</v>
      </c>
      <c r="J553" s="7"/>
      <c r="K553" s="14" t="s">
        <v>17</v>
      </c>
      <c r="L553" s="7" t="s">
        <v>2212</v>
      </c>
      <c r="M553" s="7" t="s">
        <v>3827</v>
      </c>
      <c r="N553" s="14" t="s">
        <v>24</v>
      </c>
      <c r="O553" s="14"/>
      <c r="P553" s="14"/>
      <c r="Q553" s="7"/>
      <c r="R553" s="7"/>
    </row>
    <row r="554" spans="1:18" s="1" customFormat="1" ht="12.75" hidden="1">
      <c r="A554" s="7" t="s">
        <v>3520</v>
      </c>
      <c r="B554" s="7" t="s">
        <v>2103</v>
      </c>
      <c r="C554" s="14" t="s">
        <v>2104</v>
      </c>
      <c r="D554" s="14" t="s">
        <v>4557</v>
      </c>
      <c r="E554" s="14" t="s">
        <v>51</v>
      </c>
      <c r="F554" s="14" t="s">
        <v>15</v>
      </c>
      <c r="G554" s="7" t="s">
        <v>3935</v>
      </c>
      <c r="H554" s="7" t="s">
        <v>3531</v>
      </c>
      <c r="I554" s="16" t="s">
        <v>3921</v>
      </c>
      <c r="J554" s="7"/>
      <c r="K554" s="14" t="s">
        <v>17</v>
      </c>
      <c r="L554" s="7" t="s">
        <v>2212</v>
      </c>
      <c r="M554" s="7" t="s">
        <v>3827</v>
      </c>
      <c r="N554" s="7"/>
      <c r="O554" s="14" t="s">
        <v>63</v>
      </c>
      <c r="P554" s="14" t="s">
        <v>54</v>
      </c>
      <c r="Q554" s="7" t="s">
        <v>88</v>
      </c>
      <c r="R554" s="7" t="s">
        <v>3936</v>
      </c>
    </row>
    <row r="555" spans="1:18" s="1" customFormat="1" ht="12.75" hidden="1">
      <c r="A555" s="7" t="s">
        <v>3520</v>
      </c>
      <c r="B555" s="7" t="s">
        <v>2103</v>
      </c>
      <c r="C555" s="14" t="s">
        <v>2104</v>
      </c>
      <c r="D555" s="14" t="s">
        <v>4557</v>
      </c>
      <c r="E555" s="14" t="s">
        <v>51</v>
      </c>
      <c r="F555" s="14" t="s">
        <v>15</v>
      </c>
      <c r="G555" s="7" t="s">
        <v>4012</v>
      </c>
      <c r="H555" s="7" t="s">
        <v>4013</v>
      </c>
      <c r="I555" s="16" t="s">
        <v>987</v>
      </c>
      <c r="J555" s="7"/>
      <c r="K555" s="14" t="s">
        <v>17</v>
      </c>
      <c r="L555" s="7" t="s">
        <v>2212</v>
      </c>
      <c r="M555" s="7" t="s">
        <v>3827</v>
      </c>
      <c r="N555" s="7"/>
      <c r="O555" s="14" t="s">
        <v>63</v>
      </c>
      <c r="P555" s="14" t="s">
        <v>54</v>
      </c>
      <c r="Q555" s="7" t="s">
        <v>157</v>
      </c>
      <c r="R555" s="7" t="s">
        <v>158</v>
      </c>
    </row>
    <row r="556" spans="1:18" s="1" customFormat="1" ht="12.75" hidden="1">
      <c r="A556" s="7" t="s">
        <v>3520</v>
      </c>
      <c r="B556" s="7" t="s">
        <v>2103</v>
      </c>
      <c r="C556" s="14" t="s">
        <v>2104</v>
      </c>
      <c r="D556" s="14" t="s">
        <v>4557</v>
      </c>
      <c r="E556" s="14" t="s">
        <v>51</v>
      </c>
      <c r="F556" s="14" t="s">
        <v>15</v>
      </c>
      <c r="G556" s="7" t="s">
        <v>4079</v>
      </c>
      <c r="H556" s="7" t="s">
        <v>4080</v>
      </c>
      <c r="I556" s="16" t="s">
        <v>3947</v>
      </c>
      <c r="J556" s="7"/>
      <c r="K556" s="14" t="s">
        <v>17</v>
      </c>
      <c r="L556" s="7" t="s">
        <v>2212</v>
      </c>
      <c r="M556" s="7" t="s">
        <v>3827</v>
      </c>
      <c r="N556" s="7"/>
      <c r="O556" s="14" t="s">
        <v>63</v>
      </c>
      <c r="P556" s="14" t="s">
        <v>54</v>
      </c>
      <c r="Q556" s="7" t="s">
        <v>104</v>
      </c>
      <c r="R556" s="7" t="s">
        <v>105</v>
      </c>
    </row>
    <row r="557" spans="1:18" s="1" customFormat="1" ht="12.75" hidden="1">
      <c r="A557" s="7" t="s">
        <v>3520</v>
      </c>
      <c r="B557" s="7" t="s">
        <v>2103</v>
      </c>
      <c r="C557" s="14" t="s">
        <v>2104</v>
      </c>
      <c r="D557" s="14" t="s">
        <v>4557</v>
      </c>
      <c r="E557" s="14" t="s">
        <v>51</v>
      </c>
      <c r="F557" s="14" t="s">
        <v>15</v>
      </c>
      <c r="G557" s="7" t="s">
        <v>571</v>
      </c>
      <c r="H557" s="7" t="s">
        <v>128</v>
      </c>
      <c r="I557" s="16" t="s">
        <v>987</v>
      </c>
      <c r="J557" s="7"/>
      <c r="K557" s="14" t="s">
        <v>17</v>
      </c>
      <c r="L557" s="7" t="s">
        <v>2212</v>
      </c>
      <c r="M557" s="7" t="s">
        <v>2213</v>
      </c>
      <c r="N557" s="7" t="s">
        <v>53</v>
      </c>
      <c r="O557" s="14" t="s">
        <v>63</v>
      </c>
      <c r="P557" s="14" t="s">
        <v>54</v>
      </c>
      <c r="Q557" s="7" t="s">
        <v>157</v>
      </c>
      <c r="R557" s="7" t="s">
        <v>158</v>
      </c>
    </row>
    <row r="558" spans="1:18" s="1" customFormat="1" ht="12.75" hidden="1">
      <c r="A558" s="7" t="s">
        <v>3520</v>
      </c>
      <c r="B558" s="7" t="s">
        <v>2103</v>
      </c>
      <c r="C558" s="14" t="s">
        <v>2104</v>
      </c>
      <c r="D558" s="14" t="s">
        <v>174</v>
      </c>
      <c r="E558" s="14" t="s">
        <v>14</v>
      </c>
      <c r="F558" s="14" t="s">
        <v>15</v>
      </c>
      <c r="G558" s="7" t="s">
        <v>307</v>
      </c>
      <c r="H558" s="7" t="s">
        <v>2347</v>
      </c>
      <c r="I558" s="15" t="s">
        <v>275</v>
      </c>
      <c r="J558" s="7" t="s">
        <v>2348</v>
      </c>
      <c r="K558" s="14" t="s">
        <v>19</v>
      </c>
      <c r="L558" s="7" t="s">
        <v>2275</v>
      </c>
      <c r="M558" s="7" t="s">
        <v>2276</v>
      </c>
      <c r="N558" s="14" t="s">
        <v>18</v>
      </c>
      <c r="O558" s="14"/>
      <c r="P558" s="14"/>
      <c r="Q558" s="7"/>
      <c r="R558" s="7"/>
    </row>
    <row r="559" spans="1:18" s="1" customFormat="1" ht="12.75" hidden="1">
      <c r="A559" s="7" t="s">
        <v>3520</v>
      </c>
      <c r="B559" s="7" t="s">
        <v>2103</v>
      </c>
      <c r="C559" s="14" t="s">
        <v>2104</v>
      </c>
      <c r="D559" s="14" t="s">
        <v>174</v>
      </c>
      <c r="E559" s="14" t="s">
        <v>51</v>
      </c>
      <c r="F559" s="14" t="s">
        <v>15</v>
      </c>
      <c r="G559" s="7" t="s">
        <v>2393</v>
      </c>
      <c r="H559" s="7" t="s">
        <v>346</v>
      </c>
      <c r="I559" s="15" t="s">
        <v>459</v>
      </c>
      <c r="J559" s="7" t="s">
        <v>2394</v>
      </c>
      <c r="K559" s="14" t="s">
        <v>19</v>
      </c>
      <c r="L559" s="7" t="s">
        <v>2275</v>
      </c>
      <c r="M559" s="7" t="s">
        <v>2276</v>
      </c>
      <c r="N559" s="14" t="s">
        <v>53</v>
      </c>
      <c r="O559" s="14" t="s">
        <v>63</v>
      </c>
      <c r="P559" s="14" t="s">
        <v>54</v>
      </c>
      <c r="Q559" s="7" t="s">
        <v>124</v>
      </c>
      <c r="R559" s="7" t="s">
        <v>125</v>
      </c>
    </row>
    <row r="560" spans="1:18" s="1" customFormat="1" ht="12.75" hidden="1">
      <c r="A560" s="7" t="s">
        <v>3520</v>
      </c>
      <c r="B560" s="7" t="s">
        <v>2103</v>
      </c>
      <c r="C560" s="14" t="s">
        <v>2104</v>
      </c>
      <c r="D560" s="14" t="s">
        <v>174</v>
      </c>
      <c r="E560" s="14" t="s">
        <v>51</v>
      </c>
      <c r="F560" s="14" t="s">
        <v>15</v>
      </c>
      <c r="G560" s="7" t="s">
        <v>2429</v>
      </c>
      <c r="H560" s="7" t="s">
        <v>318</v>
      </c>
      <c r="I560" s="15" t="s">
        <v>458</v>
      </c>
      <c r="J560" s="7" t="s">
        <v>2430</v>
      </c>
      <c r="K560" s="14" t="s">
        <v>19</v>
      </c>
      <c r="L560" s="7" t="s">
        <v>2275</v>
      </c>
      <c r="M560" s="7" t="s">
        <v>2276</v>
      </c>
      <c r="N560" s="14" t="s">
        <v>53</v>
      </c>
      <c r="O560" s="14" t="s">
        <v>63</v>
      </c>
      <c r="P560" s="14" t="s">
        <v>54</v>
      </c>
      <c r="Q560" s="7" t="s">
        <v>72</v>
      </c>
      <c r="R560" s="7" t="s">
        <v>73</v>
      </c>
    </row>
    <row r="561" spans="1:18" s="1" customFormat="1" ht="12.75" hidden="1">
      <c r="A561" s="7" t="s">
        <v>3520</v>
      </c>
      <c r="B561" s="7" t="s">
        <v>2103</v>
      </c>
      <c r="C561" s="14" t="s">
        <v>2104</v>
      </c>
      <c r="D561" s="14" t="s">
        <v>13</v>
      </c>
      <c r="E561" s="14" t="s">
        <v>51</v>
      </c>
      <c r="F561" s="14" t="s">
        <v>15</v>
      </c>
      <c r="G561" s="7" t="s">
        <v>1115</v>
      </c>
      <c r="H561" s="7" t="s">
        <v>988</v>
      </c>
      <c r="I561" s="15" t="s">
        <v>494</v>
      </c>
      <c r="J561" s="7" t="s">
        <v>2274</v>
      </c>
      <c r="K561" s="14" t="s">
        <v>19</v>
      </c>
      <c r="L561" s="7" t="s">
        <v>2275</v>
      </c>
      <c r="M561" s="7" t="s">
        <v>2276</v>
      </c>
      <c r="N561" s="14" t="s">
        <v>53</v>
      </c>
      <c r="O561" s="14" t="s">
        <v>63</v>
      </c>
      <c r="P561" s="14" t="s">
        <v>54</v>
      </c>
      <c r="Q561" s="7" t="s">
        <v>118</v>
      </c>
      <c r="R561" s="7" t="s">
        <v>119</v>
      </c>
    </row>
    <row r="562" spans="1:18" s="1" customFormat="1" ht="12.75" hidden="1">
      <c r="A562" s="7" t="s">
        <v>3520</v>
      </c>
      <c r="B562" s="7" t="s">
        <v>2103</v>
      </c>
      <c r="C562" s="14" t="s">
        <v>2104</v>
      </c>
      <c r="D562" s="14" t="s">
        <v>174</v>
      </c>
      <c r="E562" s="14" t="s">
        <v>51</v>
      </c>
      <c r="F562" s="14" t="s">
        <v>15</v>
      </c>
      <c r="G562" s="7" t="s">
        <v>1380</v>
      </c>
      <c r="H562" s="7" t="s">
        <v>52</v>
      </c>
      <c r="I562" s="15" t="s">
        <v>705</v>
      </c>
      <c r="J562" s="7" t="s">
        <v>2499</v>
      </c>
      <c r="K562" s="14" t="s">
        <v>19</v>
      </c>
      <c r="L562" s="7" t="s">
        <v>2275</v>
      </c>
      <c r="M562" s="7" t="s">
        <v>2276</v>
      </c>
      <c r="N562" s="14" t="s">
        <v>53</v>
      </c>
      <c r="O562" s="14" t="s">
        <v>63</v>
      </c>
      <c r="P562" s="14" t="s">
        <v>54</v>
      </c>
      <c r="Q562" s="7" t="s">
        <v>124</v>
      </c>
      <c r="R562" s="7" t="s">
        <v>125</v>
      </c>
    </row>
    <row r="563" spans="1:18" s="1" customFormat="1" ht="12.75" hidden="1">
      <c r="A563" s="7" t="s">
        <v>3520</v>
      </c>
      <c r="B563" s="7" t="s">
        <v>2103</v>
      </c>
      <c r="C563" s="14" t="s">
        <v>2104</v>
      </c>
      <c r="D563" s="14" t="s">
        <v>4557</v>
      </c>
      <c r="E563" s="14" t="s">
        <v>14</v>
      </c>
      <c r="F563" s="14" t="s">
        <v>15</v>
      </c>
      <c r="G563" s="7" t="s">
        <v>3828</v>
      </c>
      <c r="H563" s="7" t="s">
        <v>3829</v>
      </c>
      <c r="I563" s="16" t="s">
        <v>3830</v>
      </c>
      <c r="J563" s="7"/>
      <c r="K563" s="14" t="s">
        <v>17</v>
      </c>
      <c r="L563" s="7" t="s">
        <v>2275</v>
      </c>
      <c r="M563" s="7" t="s">
        <v>3831</v>
      </c>
      <c r="N563" s="14" t="s">
        <v>20</v>
      </c>
      <c r="O563" s="14"/>
      <c r="P563" s="14"/>
      <c r="Q563" s="7"/>
      <c r="R563" s="7"/>
    </row>
    <row r="564" spans="1:18" s="1" customFormat="1" ht="12.75" hidden="1">
      <c r="A564" s="7" t="s">
        <v>3520</v>
      </c>
      <c r="B564" s="7" t="s">
        <v>2103</v>
      </c>
      <c r="C564" s="14" t="s">
        <v>2104</v>
      </c>
      <c r="D564" s="14" t="s">
        <v>4557</v>
      </c>
      <c r="E564" s="14" t="s">
        <v>14</v>
      </c>
      <c r="F564" s="14" t="s">
        <v>15</v>
      </c>
      <c r="G564" s="7" t="s">
        <v>3886</v>
      </c>
      <c r="H564" s="7" t="s">
        <v>3887</v>
      </c>
      <c r="I564" s="16" t="s">
        <v>926</v>
      </c>
      <c r="J564" s="7"/>
      <c r="K564" s="14" t="s">
        <v>17</v>
      </c>
      <c r="L564" s="7" t="s">
        <v>2275</v>
      </c>
      <c r="M564" s="7" t="s">
        <v>3831</v>
      </c>
      <c r="N564" s="14" t="s">
        <v>20</v>
      </c>
      <c r="O564" s="14"/>
      <c r="P564" s="14"/>
      <c r="Q564" s="7"/>
      <c r="R564" s="7"/>
    </row>
    <row r="565" spans="1:18" s="1" customFormat="1" ht="12.75" hidden="1">
      <c r="A565" s="7" t="s">
        <v>3520</v>
      </c>
      <c r="B565" s="7" t="s">
        <v>2103</v>
      </c>
      <c r="C565" s="14" t="s">
        <v>2104</v>
      </c>
      <c r="D565" s="14" t="s">
        <v>4557</v>
      </c>
      <c r="E565" s="14" t="s">
        <v>51</v>
      </c>
      <c r="F565" s="14" t="s">
        <v>15</v>
      </c>
      <c r="G565" s="7" t="s">
        <v>4004</v>
      </c>
      <c r="H565" s="7" t="s">
        <v>4005</v>
      </c>
      <c r="I565" s="16" t="s">
        <v>4006</v>
      </c>
      <c r="J565" s="7"/>
      <c r="K565" s="14" t="s">
        <v>17</v>
      </c>
      <c r="L565" s="7" t="s">
        <v>2275</v>
      </c>
      <c r="M565" s="7" t="s">
        <v>3831</v>
      </c>
      <c r="N565" s="7"/>
      <c r="O565" s="14" t="s">
        <v>63</v>
      </c>
      <c r="P565" s="14" t="s">
        <v>54</v>
      </c>
      <c r="Q565" s="7" t="s">
        <v>93</v>
      </c>
      <c r="R565" s="7" t="s">
        <v>94</v>
      </c>
    </row>
    <row r="566" spans="1:18" s="1" customFormat="1" ht="12.75" hidden="1">
      <c r="A566" s="7" t="s">
        <v>3520</v>
      </c>
      <c r="B566" s="7" t="s">
        <v>2103</v>
      </c>
      <c r="C566" s="14" t="s">
        <v>2104</v>
      </c>
      <c r="D566" s="14" t="s">
        <v>174</v>
      </c>
      <c r="E566" s="14" t="s">
        <v>51</v>
      </c>
      <c r="F566" s="14" t="s">
        <v>15</v>
      </c>
      <c r="G566" s="7" t="s">
        <v>2509</v>
      </c>
      <c r="H566" s="7" t="s">
        <v>166</v>
      </c>
      <c r="I566" s="15" t="s">
        <v>765</v>
      </c>
      <c r="J566" s="7" t="s">
        <v>2510</v>
      </c>
      <c r="K566" s="14" t="s">
        <v>19</v>
      </c>
      <c r="L566" s="7" t="s">
        <v>2511</v>
      </c>
      <c r="M566" s="7" t="s">
        <v>2512</v>
      </c>
      <c r="N566" s="14" t="s">
        <v>53</v>
      </c>
      <c r="O566" s="14" t="s">
        <v>56</v>
      </c>
      <c r="P566" s="14" t="s">
        <v>54</v>
      </c>
      <c r="Q566" s="7" t="s">
        <v>60</v>
      </c>
      <c r="R566" s="7" t="s">
        <v>61</v>
      </c>
    </row>
    <row r="567" spans="1:18" s="1" customFormat="1" ht="12.75" hidden="1">
      <c r="A567" s="7" t="s">
        <v>3520</v>
      </c>
      <c r="B567" s="7" t="s">
        <v>2103</v>
      </c>
      <c r="C567" s="14" t="s">
        <v>2104</v>
      </c>
      <c r="D567" s="14" t="s">
        <v>4557</v>
      </c>
      <c r="E567" s="14" t="s">
        <v>51</v>
      </c>
      <c r="F567" s="14" t="s">
        <v>15</v>
      </c>
      <c r="G567" s="7" t="s">
        <v>3985</v>
      </c>
      <c r="H567" s="7" t="s">
        <v>3657</v>
      </c>
      <c r="I567" s="16" t="s">
        <v>3986</v>
      </c>
      <c r="J567" s="7"/>
      <c r="K567" s="14" t="s">
        <v>17</v>
      </c>
      <c r="L567" s="7" t="s">
        <v>2511</v>
      </c>
      <c r="M567" s="7" t="s">
        <v>3839</v>
      </c>
      <c r="N567" s="7"/>
      <c r="O567" s="14" t="s">
        <v>56</v>
      </c>
      <c r="P567" s="14" t="s">
        <v>122</v>
      </c>
      <c r="Q567" s="7" t="s">
        <v>141</v>
      </c>
      <c r="R567" s="7" t="s">
        <v>142</v>
      </c>
    </row>
    <row r="568" spans="1:18" s="1" customFormat="1" ht="12.75" hidden="1">
      <c r="A568" s="7" t="s">
        <v>3520</v>
      </c>
      <c r="B568" s="7" t="s">
        <v>2103</v>
      </c>
      <c r="C568" s="14" t="s">
        <v>2104</v>
      </c>
      <c r="D568" s="14" t="s">
        <v>4557</v>
      </c>
      <c r="E568" s="14" t="s">
        <v>51</v>
      </c>
      <c r="F568" s="14" t="s">
        <v>15</v>
      </c>
      <c r="G568" s="7" t="s">
        <v>4020</v>
      </c>
      <c r="H568" s="7" t="s">
        <v>3792</v>
      </c>
      <c r="I568" s="16" t="s">
        <v>4021</v>
      </c>
      <c r="J568" s="7"/>
      <c r="K568" s="14" t="s">
        <v>17</v>
      </c>
      <c r="L568" s="7" t="s">
        <v>2511</v>
      </c>
      <c r="M568" s="7" t="s">
        <v>3839</v>
      </c>
      <c r="N568" s="7"/>
      <c r="O568" s="14" t="s">
        <v>56</v>
      </c>
      <c r="P568" s="14" t="s">
        <v>54</v>
      </c>
      <c r="Q568" s="7" t="s">
        <v>60</v>
      </c>
      <c r="R568" s="7" t="s">
        <v>61</v>
      </c>
    </row>
    <row r="569" spans="1:18" s="1" customFormat="1" ht="12.75" hidden="1">
      <c r="A569" s="7" t="s">
        <v>3520</v>
      </c>
      <c r="B569" s="7" t="s">
        <v>2103</v>
      </c>
      <c r="C569" s="14" t="s">
        <v>2104</v>
      </c>
      <c r="D569" s="14" t="s">
        <v>174</v>
      </c>
      <c r="E569" s="14" t="s">
        <v>51</v>
      </c>
      <c r="F569" s="14" t="s">
        <v>15</v>
      </c>
      <c r="G569" s="7" t="s">
        <v>1412</v>
      </c>
      <c r="H569" s="7" t="s">
        <v>155</v>
      </c>
      <c r="I569" s="15" t="s">
        <v>253</v>
      </c>
      <c r="J569" s="7" t="s">
        <v>2542</v>
      </c>
      <c r="K569" s="14" t="s">
        <v>19</v>
      </c>
      <c r="L569" s="7" t="s">
        <v>2543</v>
      </c>
      <c r="M569" s="7" t="s">
        <v>2544</v>
      </c>
      <c r="N569" s="14" t="s">
        <v>53</v>
      </c>
      <c r="O569" s="14" t="s">
        <v>56</v>
      </c>
      <c r="P569" s="14" t="s">
        <v>54</v>
      </c>
      <c r="Q569" s="7" t="s">
        <v>60</v>
      </c>
      <c r="R569" s="7" t="s">
        <v>61</v>
      </c>
    </row>
    <row r="570" spans="1:18" s="1" customFormat="1" ht="12.75" hidden="1">
      <c r="A570" s="7" t="s">
        <v>3520</v>
      </c>
      <c r="B570" s="7" t="s">
        <v>2103</v>
      </c>
      <c r="C570" s="14" t="s">
        <v>2104</v>
      </c>
      <c r="D570" s="14" t="s">
        <v>4557</v>
      </c>
      <c r="E570" s="14" t="s">
        <v>51</v>
      </c>
      <c r="F570" s="14" t="s">
        <v>15</v>
      </c>
      <c r="G570" s="7" t="s">
        <v>4164</v>
      </c>
      <c r="H570" s="7" t="s">
        <v>4165</v>
      </c>
      <c r="I570" s="16" t="s">
        <v>3953</v>
      </c>
      <c r="J570" s="7"/>
      <c r="K570" s="14" t="s">
        <v>17</v>
      </c>
      <c r="L570" s="7" t="s">
        <v>2543</v>
      </c>
      <c r="M570" s="7" t="s">
        <v>4166</v>
      </c>
      <c r="N570" s="7"/>
      <c r="O570" s="14" t="s">
        <v>56</v>
      </c>
      <c r="P570" s="14" t="s">
        <v>54</v>
      </c>
      <c r="Q570" s="7" t="s">
        <v>106</v>
      </c>
      <c r="R570" s="7" t="s">
        <v>107</v>
      </c>
    </row>
    <row r="571" spans="1:18" s="1" customFormat="1" ht="12.75" hidden="1">
      <c r="A571" s="7" t="s">
        <v>3520</v>
      </c>
      <c r="B571" s="7" t="s">
        <v>2103</v>
      </c>
      <c r="C571" s="14" t="s">
        <v>2104</v>
      </c>
      <c r="D571" s="14" t="s">
        <v>174</v>
      </c>
      <c r="E571" s="14" t="s">
        <v>51</v>
      </c>
      <c r="F571" s="14" t="s">
        <v>15</v>
      </c>
      <c r="G571" s="7" t="s">
        <v>266</v>
      </c>
      <c r="H571" s="7" t="s">
        <v>216</v>
      </c>
      <c r="I571" s="15" t="s">
        <v>66</v>
      </c>
      <c r="J571" s="7" t="s">
        <v>2417</v>
      </c>
      <c r="K571" s="14" t="s">
        <v>19</v>
      </c>
      <c r="L571" s="7" t="s">
        <v>2418</v>
      </c>
      <c r="M571" s="7" t="s">
        <v>2419</v>
      </c>
      <c r="N571" s="14" t="s">
        <v>53</v>
      </c>
      <c r="O571" s="14" t="s">
        <v>56</v>
      </c>
      <c r="P571" s="14" t="s">
        <v>54</v>
      </c>
      <c r="Q571" s="7" t="s">
        <v>57</v>
      </c>
      <c r="R571" s="7" t="s">
        <v>58</v>
      </c>
    </row>
    <row r="572" spans="1:18" s="1" customFormat="1" ht="12.75" hidden="1">
      <c r="A572" s="7" t="s">
        <v>3520</v>
      </c>
      <c r="B572" s="7" t="s">
        <v>2103</v>
      </c>
      <c r="C572" s="14" t="s">
        <v>2104</v>
      </c>
      <c r="D572" s="14" t="s">
        <v>174</v>
      </c>
      <c r="E572" s="14" t="s">
        <v>51</v>
      </c>
      <c r="F572" s="14" t="s">
        <v>15</v>
      </c>
      <c r="G572" s="7" t="s">
        <v>1309</v>
      </c>
      <c r="H572" s="7" t="s">
        <v>242</v>
      </c>
      <c r="I572" s="15" t="s">
        <v>455</v>
      </c>
      <c r="J572" s="7" t="s">
        <v>2520</v>
      </c>
      <c r="K572" s="14" t="s">
        <v>19</v>
      </c>
      <c r="L572" s="7" t="s">
        <v>2418</v>
      </c>
      <c r="M572" s="7" t="s">
        <v>2419</v>
      </c>
      <c r="N572" s="14" t="s">
        <v>53</v>
      </c>
      <c r="O572" s="14" t="s">
        <v>56</v>
      </c>
      <c r="P572" s="14" t="s">
        <v>54</v>
      </c>
      <c r="Q572" s="7" t="s">
        <v>60</v>
      </c>
      <c r="R572" s="7" t="s">
        <v>61</v>
      </c>
    </row>
    <row r="573" spans="1:18" s="1" customFormat="1" ht="12.75" hidden="1">
      <c r="A573" s="7" t="s">
        <v>3520</v>
      </c>
      <c r="B573" s="7" t="s">
        <v>2103</v>
      </c>
      <c r="C573" s="14" t="s">
        <v>2104</v>
      </c>
      <c r="D573" s="14" t="s">
        <v>4557</v>
      </c>
      <c r="E573" s="14" t="s">
        <v>51</v>
      </c>
      <c r="F573" s="14" t="s">
        <v>15</v>
      </c>
      <c r="G573" s="7" t="s">
        <v>4133</v>
      </c>
      <c r="H573" s="7" t="s">
        <v>3908</v>
      </c>
      <c r="I573" s="16" t="s">
        <v>881</v>
      </c>
      <c r="J573" s="7"/>
      <c r="K573" s="14" t="s">
        <v>17</v>
      </c>
      <c r="L573" s="7" t="s">
        <v>2418</v>
      </c>
      <c r="M573" s="7" t="s">
        <v>4136</v>
      </c>
      <c r="N573" s="7"/>
      <c r="O573" s="14" t="s">
        <v>56</v>
      </c>
      <c r="P573" s="14" t="s">
        <v>54</v>
      </c>
      <c r="Q573" s="7" t="s">
        <v>97</v>
      </c>
      <c r="R573" s="7" t="s">
        <v>98</v>
      </c>
    </row>
    <row r="574" spans="1:18" s="1" customFormat="1" ht="12.75" hidden="1">
      <c r="A574" s="7" t="s">
        <v>3520</v>
      </c>
      <c r="B574" s="7" t="s">
        <v>2103</v>
      </c>
      <c r="C574" s="14" t="s">
        <v>2104</v>
      </c>
      <c r="D574" s="14" t="s">
        <v>4557</v>
      </c>
      <c r="E574" s="14" t="s">
        <v>51</v>
      </c>
      <c r="F574" s="14" t="s">
        <v>15</v>
      </c>
      <c r="G574" s="7" t="s">
        <v>4040</v>
      </c>
      <c r="H574" s="7" t="s">
        <v>3900</v>
      </c>
      <c r="I574" s="16" t="s">
        <v>4043</v>
      </c>
      <c r="J574" s="7"/>
      <c r="K574" s="14" t="s">
        <v>17</v>
      </c>
      <c r="L574" s="7" t="s">
        <v>4044</v>
      </c>
      <c r="M574" s="7" t="s">
        <v>3961</v>
      </c>
      <c r="N574" s="7"/>
      <c r="O574" s="14" t="s">
        <v>56</v>
      </c>
      <c r="P574" s="14" t="s">
        <v>54</v>
      </c>
      <c r="Q574" s="7" t="s">
        <v>60</v>
      </c>
      <c r="R574" s="7" t="s">
        <v>61</v>
      </c>
    </row>
    <row r="575" spans="1:18" s="1" customFormat="1" ht="12.75" hidden="1">
      <c r="A575" s="7" t="s">
        <v>3520</v>
      </c>
      <c r="B575" s="7" t="s">
        <v>2103</v>
      </c>
      <c r="C575" s="14" t="s">
        <v>2104</v>
      </c>
      <c r="D575" s="14" t="s">
        <v>13</v>
      </c>
      <c r="E575" s="14" t="s">
        <v>51</v>
      </c>
      <c r="F575" s="14" t="s">
        <v>15</v>
      </c>
      <c r="G575" s="7" t="s">
        <v>2270</v>
      </c>
      <c r="H575" s="7" t="s">
        <v>1033</v>
      </c>
      <c r="I575" s="15" t="s">
        <v>743</v>
      </c>
      <c r="J575" s="7" t="s">
        <v>2271</v>
      </c>
      <c r="K575" s="14" t="s">
        <v>19</v>
      </c>
      <c r="L575" s="7" t="s">
        <v>2272</v>
      </c>
      <c r="M575" s="7" t="s">
        <v>2273</v>
      </c>
      <c r="N575" s="14" t="s">
        <v>53</v>
      </c>
      <c r="O575" s="14" t="s">
        <v>56</v>
      </c>
      <c r="P575" s="14" t="s">
        <v>54</v>
      </c>
      <c r="Q575" s="7" t="s">
        <v>130</v>
      </c>
      <c r="R575" s="7" t="s">
        <v>131</v>
      </c>
    </row>
    <row r="576" spans="1:18" s="1" customFormat="1" ht="12.75" hidden="1">
      <c r="A576" s="7" t="s">
        <v>3520</v>
      </c>
      <c r="B576" s="7" t="s">
        <v>2103</v>
      </c>
      <c r="C576" s="14" t="s">
        <v>2104</v>
      </c>
      <c r="D576" s="14" t="s">
        <v>13</v>
      </c>
      <c r="E576" s="14" t="s">
        <v>51</v>
      </c>
      <c r="F576" s="14" t="s">
        <v>15</v>
      </c>
      <c r="G576" s="7" t="s">
        <v>2296</v>
      </c>
      <c r="H576" s="7" t="s">
        <v>1191</v>
      </c>
      <c r="I576" s="15" t="s">
        <v>842</v>
      </c>
      <c r="J576" s="7" t="s">
        <v>2297</v>
      </c>
      <c r="K576" s="14" t="s">
        <v>19</v>
      </c>
      <c r="L576" s="7" t="s">
        <v>2272</v>
      </c>
      <c r="M576" s="7" t="s">
        <v>2273</v>
      </c>
      <c r="N576" s="14" t="s">
        <v>53</v>
      </c>
      <c r="O576" s="14" t="s">
        <v>56</v>
      </c>
      <c r="P576" s="14" t="s">
        <v>54</v>
      </c>
      <c r="Q576" s="7" t="s">
        <v>60</v>
      </c>
      <c r="R576" s="7" t="s">
        <v>61</v>
      </c>
    </row>
    <row r="577" spans="1:18" s="1" customFormat="1" ht="12.75" hidden="1">
      <c r="A577" s="7" t="s">
        <v>3520</v>
      </c>
      <c r="B577" s="7" t="s">
        <v>2103</v>
      </c>
      <c r="C577" s="14" t="s">
        <v>2104</v>
      </c>
      <c r="D577" s="14" t="s">
        <v>174</v>
      </c>
      <c r="E577" s="14" t="s">
        <v>51</v>
      </c>
      <c r="F577" s="14" t="s">
        <v>15</v>
      </c>
      <c r="G577" s="7" t="s">
        <v>2436</v>
      </c>
      <c r="H577" s="7" t="s">
        <v>1396</v>
      </c>
      <c r="I577" s="15" t="s">
        <v>1078</v>
      </c>
      <c r="J577" s="7" t="s">
        <v>2437</v>
      </c>
      <c r="K577" s="14" t="s">
        <v>19</v>
      </c>
      <c r="L577" s="7" t="s">
        <v>2438</v>
      </c>
      <c r="M577" s="7" t="s">
        <v>2439</v>
      </c>
      <c r="N577" s="14" t="s">
        <v>53</v>
      </c>
      <c r="O577" s="14" t="s">
        <v>56</v>
      </c>
      <c r="P577" s="14" t="s">
        <v>54</v>
      </c>
      <c r="Q577" s="7" t="s">
        <v>97</v>
      </c>
      <c r="R577" s="7" t="s">
        <v>98</v>
      </c>
    </row>
    <row r="578" spans="1:18" s="1" customFormat="1" ht="12.75" hidden="1">
      <c r="A578" s="7" t="s">
        <v>3520</v>
      </c>
      <c r="B578" s="7" t="s">
        <v>2103</v>
      </c>
      <c r="C578" s="14" t="s">
        <v>2104</v>
      </c>
      <c r="D578" s="14" t="s">
        <v>174</v>
      </c>
      <c r="E578" s="14" t="s">
        <v>51</v>
      </c>
      <c r="F578" s="14" t="s">
        <v>15</v>
      </c>
      <c r="G578" s="7" t="s">
        <v>2434</v>
      </c>
      <c r="H578" s="7" t="s">
        <v>239</v>
      </c>
      <c r="I578" s="15" t="s">
        <v>677</v>
      </c>
      <c r="J578" s="7" t="s">
        <v>2435</v>
      </c>
      <c r="K578" s="14" t="s">
        <v>19</v>
      </c>
      <c r="L578" s="7" t="s">
        <v>2368</v>
      </c>
      <c r="M578" s="7" t="s">
        <v>2369</v>
      </c>
      <c r="N578" s="14" t="s">
        <v>53</v>
      </c>
      <c r="O578" s="14" t="s">
        <v>56</v>
      </c>
      <c r="P578" s="14" t="s">
        <v>54</v>
      </c>
      <c r="Q578" s="7" t="s">
        <v>60</v>
      </c>
      <c r="R578" s="7" t="s">
        <v>61</v>
      </c>
    </row>
    <row r="579" spans="1:18" s="1" customFormat="1" ht="12.75" hidden="1">
      <c r="A579" s="7" t="s">
        <v>3520</v>
      </c>
      <c r="B579" s="7" t="s">
        <v>2103</v>
      </c>
      <c r="C579" s="14" t="s">
        <v>2104</v>
      </c>
      <c r="D579" s="14" t="s">
        <v>174</v>
      </c>
      <c r="E579" s="14" t="s">
        <v>51</v>
      </c>
      <c r="F579" s="14" t="s">
        <v>15</v>
      </c>
      <c r="G579" s="7" t="s">
        <v>2366</v>
      </c>
      <c r="H579" s="7" t="s">
        <v>280</v>
      </c>
      <c r="I579" s="15" t="s">
        <v>233</v>
      </c>
      <c r="J579" s="7" t="s">
        <v>2367</v>
      </c>
      <c r="K579" s="14" t="s">
        <v>19</v>
      </c>
      <c r="L579" s="7" t="s">
        <v>2368</v>
      </c>
      <c r="M579" s="7" t="s">
        <v>2369</v>
      </c>
      <c r="N579" s="14" t="s">
        <v>53</v>
      </c>
      <c r="O579" s="14" t="s">
        <v>56</v>
      </c>
      <c r="P579" s="14" t="s">
        <v>54</v>
      </c>
      <c r="Q579" s="7" t="s">
        <v>97</v>
      </c>
      <c r="R579" s="7" t="s">
        <v>98</v>
      </c>
    </row>
    <row r="580" spans="1:18" s="1" customFormat="1" ht="12.75" hidden="1">
      <c r="A580" s="7" t="s">
        <v>3520</v>
      </c>
      <c r="B580" s="7" t="s">
        <v>2103</v>
      </c>
      <c r="C580" s="14" t="s">
        <v>2104</v>
      </c>
      <c r="D580" s="14" t="s">
        <v>4557</v>
      </c>
      <c r="E580" s="14" t="s">
        <v>51</v>
      </c>
      <c r="F580" s="14" t="s">
        <v>15</v>
      </c>
      <c r="G580" s="7" t="s">
        <v>3970</v>
      </c>
      <c r="H580" s="7" t="s">
        <v>3971</v>
      </c>
      <c r="I580" s="16" t="s">
        <v>3972</v>
      </c>
      <c r="J580" s="7"/>
      <c r="K580" s="14" t="s">
        <v>17</v>
      </c>
      <c r="L580" s="7" t="s">
        <v>2368</v>
      </c>
      <c r="M580" s="7" t="s">
        <v>3906</v>
      </c>
      <c r="N580" s="7"/>
      <c r="O580" s="14" t="s">
        <v>56</v>
      </c>
      <c r="P580" s="14" t="s">
        <v>54</v>
      </c>
      <c r="Q580" s="7" t="s">
        <v>97</v>
      </c>
      <c r="R580" s="7" t="s">
        <v>98</v>
      </c>
    </row>
    <row r="581" spans="1:18" s="1" customFormat="1" ht="12.75" hidden="1">
      <c r="A581" s="7" t="s">
        <v>3520</v>
      </c>
      <c r="B581" s="7" t="s">
        <v>2103</v>
      </c>
      <c r="C581" s="14" t="s">
        <v>2104</v>
      </c>
      <c r="D581" s="14" t="s">
        <v>4557</v>
      </c>
      <c r="E581" s="14" t="s">
        <v>51</v>
      </c>
      <c r="F581" s="14" t="s">
        <v>15</v>
      </c>
      <c r="G581" s="7" t="s">
        <v>4139</v>
      </c>
      <c r="H581" s="7" t="s">
        <v>3616</v>
      </c>
      <c r="I581" s="16" t="s">
        <v>3789</v>
      </c>
      <c r="J581" s="7"/>
      <c r="K581" s="14" t="s">
        <v>17</v>
      </c>
      <c r="L581" s="7" t="s">
        <v>2368</v>
      </c>
      <c r="M581" s="7" t="s">
        <v>3906</v>
      </c>
      <c r="N581" s="7"/>
      <c r="O581" s="14" t="s">
        <v>56</v>
      </c>
      <c r="P581" s="14" t="s">
        <v>54</v>
      </c>
      <c r="Q581" s="7" t="s">
        <v>57</v>
      </c>
      <c r="R581" s="7" t="s">
        <v>58</v>
      </c>
    </row>
    <row r="582" spans="1:18" s="1" customFormat="1" ht="12.75" hidden="1">
      <c r="A582" s="7" t="s">
        <v>3520</v>
      </c>
      <c r="B582" s="7" t="s">
        <v>2103</v>
      </c>
      <c r="C582" s="14" t="s">
        <v>2104</v>
      </c>
      <c r="D582" s="14" t="s">
        <v>4557</v>
      </c>
      <c r="E582" s="14" t="s">
        <v>51</v>
      </c>
      <c r="F582" s="14" t="s">
        <v>15</v>
      </c>
      <c r="G582" s="7" t="s">
        <v>4167</v>
      </c>
      <c r="H582" s="7" t="s">
        <v>4168</v>
      </c>
      <c r="I582" s="16" t="s">
        <v>4148</v>
      </c>
      <c r="J582" s="7"/>
      <c r="K582" s="14" t="s">
        <v>17</v>
      </c>
      <c r="L582" s="7" t="s">
        <v>2368</v>
      </c>
      <c r="M582" s="7" t="s">
        <v>3906</v>
      </c>
      <c r="N582" s="7"/>
      <c r="O582" s="14" t="s">
        <v>56</v>
      </c>
      <c r="P582" s="14" t="s">
        <v>54</v>
      </c>
      <c r="Q582" s="7" t="s">
        <v>141</v>
      </c>
      <c r="R582" s="7" t="s">
        <v>142</v>
      </c>
    </row>
    <row r="583" spans="1:18" s="1" customFormat="1" ht="12.75" hidden="1">
      <c r="A583" s="7" t="s">
        <v>3520</v>
      </c>
      <c r="B583" s="7" t="s">
        <v>2103</v>
      </c>
      <c r="C583" s="14" t="s">
        <v>2104</v>
      </c>
      <c r="D583" s="14" t="s">
        <v>174</v>
      </c>
      <c r="E583" s="14" t="s">
        <v>51</v>
      </c>
      <c r="F583" s="14" t="s">
        <v>15</v>
      </c>
      <c r="G583" s="7" t="s">
        <v>2484</v>
      </c>
      <c r="H583" s="7" t="s">
        <v>656</v>
      </c>
      <c r="I583" s="15" t="s">
        <v>194</v>
      </c>
      <c r="J583" s="7" t="s">
        <v>2485</v>
      </c>
      <c r="K583" s="14" t="s">
        <v>19</v>
      </c>
      <c r="L583" s="7" t="s">
        <v>2486</v>
      </c>
      <c r="M583" s="7" t="s">
        <v>2487</v>
      </c>
      <c r="N583" s="14" t="s">
        <v>53</v>
      </c>
      <c r="O583" s="14" t="s">
        <v>56</v>
      </c>
      <c r="P583" s="14" t="s">
        <v>54</v>
      </c>
      <c r="Q583" s="7" t="s">
        <v>60</v>
      </c>
      <c r="R583" s="7" t="s">
        <v>61</v>
      </c>
    </row>
    <row r="584" spans="1:18" s="1" customFormat="1" ht="12.75" hidden="1">
      <c r="A584" s="7" t="s">
        <v>3520</v>
      </c>
      <c r="B584" s="7" t="s">
        <v>2103</v>
      </c>
      <c r="C584" s="14" t="s">
        <v>2104</v>
      </c>
      <c r="D584" s="14" t="s">
        <v>4557</v>
      </c>
      <c r="E584" s="14" t="s">
        <v>51</v>
      </c>
      <c r="F584" s="14" t="s">
        <v>15</v>
      </c>
      <c r="G584" s="7" t="s">
        <v>4063</v>
      </c>
      <c r="H584" s="7" t="s">
        <v>3616</v>
      </c>
      <c r="I584" s="16" t="s">
        <v>4064</v>
      </c>
      <c r="J584" s="7"/>
      <c r="K584" s="14" t="s">
        <v>17</v>
      </c>
      <c r="L584" s="7" t="s">
        <v>2486</v>
      </c>
      <c r="M584" s="7" t="s">
        <v>4065</v>
      </c>
      <c r="N584" s="7"/>
      <c r="O584" s="14" t="s">
        <v>56</v>
      </c>
      <c r="P584" s="14" t="s">
        <v>54</v>
      </c>
      <c r="Q584" s="7" t="s">
        <v>60</v>
      </c>
      <c r="R584" s="7" t="s">
        <v>61</v>
      </c>
    </row>
    <row r="585" spans="1:18" s="1" customFormat="1" ht="12.75" hidden="1">
      <c r="A585" s="7" t="s">
        <v>3520</v>
      </c>
      <c r="B585" s="7" t="s">
        <v>2103</v>
      </c>
      <c r="C585" s="14" t="s">
        <v>2104</v>
      </c>
      <c r="D585" s="14" t="s">
        <v>4557</v>
      </c>
      <c r="E585" s="14" t="s">
        <v>51</v>
      </c>
      <c r="F585" s="14" t="s">
        <v>15</v>
      </c>
      <c r="G585" s="7" t="s">
        <v>4075</v>
      </c>
      <c r="H585" s="7" t="s">
        <v>4076</v>
      </c>
      <c r="I585" s="16">
        <v>19903</v>
      </c>
      <c r="J585" s="7"/>
      <c r="K585" s="14" t="s">
        <v>17</v>
      </c>
      <c r="L585" s="7" t="s">
        <v>2486</v>
      </c>
      <c r="M585" s="7" t="s">
        <v>4065</v>
      </c>
      <c r="N585" s="7"/>
      <c r="O585" s="14" t="s">
        <v>56</v>
      </c>
      <c r="P585" s="14" t="s">
        <v>54</v>
      </c>
      <c r="Q585" s="7" t="s">
        <v>141</v>
      </c>
      <c r="R585" s="7" t="s">
        <v>142</v>
      </c>
    </row>
    <row r="586" spans="1:18" s="1" customFormat="1" ht="12.75" hidden="1">
      <c r="A586" s="7" t="s">
        <v>3520</v>
      </c>
      <c r="B586" s="7" t="s">
        <v>2103</v>
      </c>
      <c r="C586" s="14" t="s">
        <v>2104</v>
      </c>
      <c r="D586" s="14" t="s">
        <v>174</v>
      </c>
      <c r="E586" s="14" t="s">
        <v>51</v>
      </c>
      <c r="F586" s="14" t="s">
        <v>15</v>
      </c>
      <c r="G586" s="7" t="s">
        <v>1395</v>
      </c>
      <c r="H586" s="7" t="s">
        <v>836</v>
      </c>
      <c r="I586" s="15" t="s">
        <v>325</v>
      </c>
      <c r="J586" s="7" t="s">
        <v>2365</v>
      </c>
      <c r="K586" s="14" t="s">
        <v>19</v>
      </c>
      <c r="L586" s="7" t="s">
        <v>2203</v>
      </c>
      <c r="M586" s="7" t="s">
        <v>2204</v>
      </c>
      <c r="N586" s="14" t="s">
        <v>53</v>
      </c>
      <c r="O586" s="14" t="s">
        <v>56</v>
      </c>
      <c r="P586" s="14" t="s">
        <v>54</v>
      </c>
      <c r="Q586" s="7" t="s">
        <v>57</v>
      </c>
      <c r="R586" s="7" t="s">
        <v>58</v>
      </c>
    </row>
    <row r="587" spans="1:18" s="1" customFormat="1" ht="12.75" hidden="1">
      <c r="A587" s="7" t="s">
        <v>3520</v>
      </c>
      <c r="B587" s="7" t="s">
        <v>2103</v>
      </c>
      <c r="C587" s="14" t="s">
        <v>2104</v>
      </c>
      <c r="D587" s="14" t="s">
        <v>4557</v>
      </c>
      <c r="E587" s="14" t="s">
        <v>51</v>
      </c>
      <c r="F587" s="14" t="s">
        <v>15</v>
      </c>
      <c r="G587" s="7" t="s">
        <v>2202</v>
      </c>
      <c r="H587" s="7" t="s">
        <v>1220</v>
      </c>
      <c r="I587" s="16" t="s">
        <v>865</v>
      </c>
      <c r="J587" s="7"/>
      <c r="K587" s="14" t="s">
        <v>17</v>
      </c>
      <c r="L587" s="7" t="s">
        <v>2203</v>
      </c>
      <c r="M587" s="7" t="s">
        <v>2204</v>
      </c>
      <c r="N587" s="7" t="s">
        <v>53</v>
      </c>
      <c r="O587" s="14" t="s">
        <v>56</v>
      </c>
      <c r="P587" s="14" t="s">
        <v>54</v>
      </c>
      <c r="Q587" s="7" t="s">
        <v>141</v>
      </c>
      <c r="R587" s="7" t="s">
        <v>142</v>
      </c>
    </row>
    <row r="588" spans="1:18" s="1" customFormat="1" ht="12.75" hidden="1">
      <c r="A588" s="7" t="s">
        <v>3520</v>
      </c>
      <c r="B588" s="7" t="s">
        <v>2103</v>
      </c>
      <c r="C588" s="14" t="s">
        <v>2104</v>
      </c>
      <c r="D588" s="14" t="s">
        <v>4557</v>
      </c>
      <c r="E588" s="14" t="s">
        <v>51</v>
      </c>
      <c r="F588" s="14" t="s">
        <v>15</v>
      </c>
      <c r="G588" s="7" t="s">
        <v>3941</v>
      </c>
      <c r="H588" s="7" t="s">
        <v>3942</v>
      </c>
      <c r="I588" s="16" t="s">
        <v>3943</v>
      </c>
      <c r="J588" s="7"/>
      <c r="K588" s="14" t="s">
        <v>17</v>
      </c>
      <c r="L588" s="7" t="s">
        <v>3944</v>
      </c>
      <c r="M588" s="7" t="s">
        <v>3945</v>
      </c>
      <c r="N588" s="7"/>
      <c r="O588" s="14" t="s">
        <v>56</v>
      </c>
      <c r="P588" s="14" t="s">
        <v>54</v>
      </c>
      <c r="Q588" s="7" t="s">
        <v>141</v>
      </c>
      <c r="R588" s="7" t="s">
        <v>142</v>
      </c>
    </row>
    <row r="589" spans="1:18" s="1" customFormat="1" ht="12.75" hidden="1">
      <c r="A589" s="7" t="s">
        <v>3520</v>
      </c>
      <c r="B589" s="7" t="s">
        <v>2103</v>
      </c>
      <c r="C589" s="14" t="s">
        <v>2104</v>
      </c>
      <c r="D589" s="14" t="s">
        <v>4557</v>
      </c>
      <c r="E589" s="14" t="s">
        <v>51</v>
      </c>
      <c r="F589" s="14" t="s">
        <v>15</v>
      </c>
      <c r="G589" s="7" t="s">
        <v>4040</v>
      </c>
      <c r="H589" s="7" t="s">
        <v>4041</v>
      </c>
      <c r="I589" s="16" t="s">
        <v>4042</v>
      </c>
      <c r="J589" s="7"/>
      <c r="K589" s="14" t="s">
        <v>17</v>
      </c>
      <c r="L589" s="7" t="s">
        <v>3944</v>
      </c>
      <c r="M589" s="7" t="s">
        <v>3945</v>
      </c>
      <c r="N589" s="7"/>
      <c r="O589" s="14" t="s">
        <v>56</v>
      </c>
      <c r="P589" s="14" t="s">
        <v>54</v>
      </c>
      <c r="Q589" s="7" t="s">
        <v>97</v>
      </c>
      <c r="R589" s="7" t="s">
        <v>98</v>
      </c>
    </row>
    <row r="590" spans="1:18" s="1" customFormat="1" ht="12.75" hidden="1">
      <c r="A590" s="7" t="s">
        <v>3520</v>
      </c>
      <c r="B590" s="7" t="s">
        <v>2103</v>
      </c>
      <c r="C590" s="14" t="s">
        <v>2104</v>
      </c>
      <c r="D590" s="14" t="s">
        <v>174</v>
      </c>
      <c r="E590" s="14" t="s">
        <v>51</v>
      </c>
      <c r="F590" s="14" t="s">
        <v>15</v>
      </c>
      <c r="G590" s="7" t="s">
        <v>1325</v>
      </c>
      <c r="H590" s="7" t="s">
        <v>358</v>
      </c>
      <c r="I590" s="15" t="s">
        <v>1123</v>
      </c>
      <c r="J590" s="7" t="s">
        <v>2443</v>
      </c>
      <c r="K590" s="14" t="s">
        <v>19</v>
      </c>
      <c r="L590" s="7" t="s">
        <v>2245</v>
      </c>
      <c r="M590" s="7" t="s">
        <v>2246</v>
      </c>
      <c r="N590" s="14" t="s">
        <v>53</v>
      </c>
      <c r="O590" s="14" t="s">
        <v>56</v>
      </c>
      <c r="P590" s="14" t="s">
        <v>54</v>
      </c>
      <c r="Q590" s="7" t="s">
        <v>57</v>
      </c>
      <c r="R590" s="7" t="s">
        <v>58</v>
      </c>
    </row>
    <row r="591" spans="1:18" s="1" customFormat="1" ht="12.75" hidden="1">
      <c r="A591" s="7" t="s">
        <v>3520</v>
      </c>
      <c r="B591" s="7" t="s">
        <v>2103</v>
      </c>
      <c r="C591" s="14" t="s">
        <v>2104</v>
      </c>
      <c r="D591" s="14" t="s">
        <v>4557</v>
      </c>
      <c r="E591" s="14" t="s">
        <v>51</v>
      </c>
      <c r="F591" s="14" t="s">
        <v>15</v>
      </c>
      <c r="G591" s="7" t="s">
        <v>1391</v>
      </c>
      <c r="H591" s="7" t="s">
        <v>756</v>
      </c>
      <c r="I591" s="16" t="s">
        <v>457</v>
      </c>
      <c r="J591" s="7"/>
      <c r="K591" s="14" t="s">
        <v>17</v>
      </c>
      <c r="L591" s="7" t="s">
        <v>2245</v>
      </c>
      <c r="M591" s="7" t="s">
        <v>2246</v>
      </c>
      <c r="N591" s="7" t="s">
        <v>53</v>
      </c>
      <c r="O591" s="14" t="s">
        <v>56</v>
      </c>
      <c r="P591" s="14" t="s">
        <v>54</v>
      </c>
      <c r="Q591" s="7" t="s">
        <v>60</v>
      </c>
      <c r="R591" s="7" t="s">
        <v>61</v>
      </c>
    </row>
    <row r="592" spans="1:18" s="1" customFormat="1" ht="12.75" hidden="1">
      <c r="A592" s="7" t="s">
        <v>3520</v>
      </c>
      <c r="B592" s="7" t="s">
        <v>2103</v>
      </c>
      <c r="C592" s="14" t="s">
        <v>2104</v>
      </c>
      <c r="D592" s="14" t="s">
        <v>4557</v>
      </c>
      <c r="E592" s="14" t="s">
        <v>51</v>
      </c>
      <c r="F592" s="14" t="s">
        <v>15</v>
      </c>
      <c r="G592" s="7" t="s">
        <v>3925</v>
      </c>
      <c r="H592" s="7" t="s">
        <v>3926</v>
      </c>
      <c r="I592" s="16" t="s">
        <v>3927</v>
      </c>
      <c r="J592" s="7"/>
      <c r="K592" s="14" t="s">
        <v>17</v>
      </c>
      <c r="L592" s="7" t="s">
        <v>3928</v>
      </c>
      <c r="M592" s="7" t="s">
        <v>3929</v>
      </c>
      <c r="N592" s="7"/>
      <c r="O592" s="14" t="s">
        <v>56</v>
      </c>
      <c r="P592" s="14" t="s">
        <v>54</v>
      </c>
      <c r="Q592" s="7" t="s">
        <v>97</v>
      </c>
      <c r="R592" s="7" t="s">
        <v>98</v>
      </c>
    </row>
    <row r="593" spans="1:18" s="1" customFormat="1" ht="12.75" hidden="1">
      <c r="A593" s="7" t="s">
        <v>3520</v>
      </c>
      <c r="B593" s="7" t="s">
        <v>2103</v>
      </c>
      <c r="C593" s="14" t="s">
        <v>2104</v>
      </c>
      <c r="D593" s="14" t="s">
        <v>174</v>
      </c>
      <c r="E593" s="14" t="s">
        <v>51</v>
      </c>
      <c r="F593" s="14" t="s">
        <v>15</v>
      </c>
      <c r="G593" s="7" t="s">
        <v>2489</v>
      </c>
      <c r="H593" s="7" t="s">
        <v>1091</v>
      </c>
      <c r="I593" s="15" t="s">
        <v>1039</v>
      </c>
      <c r="J593" s="7" t="s">
        <v>2490</v>
      </c>
      <c r="K593" s="14" t="s">
        <v>19</v>
      </c>
      <c r="L593" s="7" t="s">
        <v>2279</v>
      </c>
      <c r="M593" s="7" t="s">
        <v>2280</v>
      </c>
      <c r="N593" s="14" t="s">
        <v>53</v>
      </c>
      <c r="O593" s="14" t="s">
        <v>56</v>
      </c>
      <c r="P593" s="14" t="s">
        <v>54</v>
      </c>
      <c r="Q593" s="7" t="s">
        <v>57</v>
      </c>
      <c r="R593" s="7" t="s">
        <v>58</v>
      </c>
    </row>
    <row r="594" spans="1:18" s="1" customFormat="1" ht="12.75" hidden="1">
      <c r="A594" s="7" t="s">
        <v>3520</v>
      </c>
      <c r="B594" s="7" t="s">
        <v>2103</v>
      </c>
      <c r="C594" s="14" t="s">
        <v>2104</v>
      </c>
      <c r="D594" s="14" t="s">
        <v>13</v>
      </c>
      <c r="E594" s="14" t="s">
        <v>51</v>
      </c>
      <c r="F594" s="14" t="s">
        <v>15</v>
      </c>
      <c r="G594" s="7" t="s">
        <v>2277</v>
      </c>
      <c r="H594" s="7" t="s">
        <v>112</v>
      </c>
      <c r="I594" s="15" t="s">
        <v>601</v>
      </c>
      <c r="J594" s="7" t="s">
        <v>2278</v>
      </c>
      <c r="K594" s="14" t="s">
        <v>19</v>
      </c>
      <c r="L594" s="7" t="s">
        <v>2279</v>
      </c>
      <c r="M594" s="7" t="s">
        <v>2280</v>
      </c>
      <c r="N594" s="14" t="s">
        <v>53</v>
      </c>
      <c r="O594" s="14" t="s">
        <v>56</v>
      </c>
      <c r="P594" s="14" t="s">
        <v>54</v>
      </c>
      <c r="Q594" s="7" t="s">
        <v>97</v>
      </c>
      <c r="R594" s="7" t="s">
        <v>98</v>
      </c>
    </row>
    <row r="595" spans="1:18" s="1" customFormat="1" ht="12.75" hidden="1">
      <c r="A595" s="7" t="s">
        <v>3520</v>
      </c>
      <c r="B595" s="7" t="s">
        <v>2103</v>
      </c>
      <c r="C595" s="14" t="s">
        <v>2104</v>
      </c>
      <c r="D595" s="14" t="s">
        <v>174</v>
      </c>
      <c r="E595" s="14" t="s">
        <v>51</v>
      </c>
      <c r="F595" s="14" t="s">
        <v>15</v>
      </c>
      <c r="G595" s="7" t="s">
        <v>2495</v>
      </c>
      <c r="H595" s="7" t="s">
        <v>1029</v>
      </c>
      <c r="I595" s="15" t="s">
        <v>822</v>
      </c>
      <c r="J595" s="7" t="s">
        <v>2496</v>
      </c>
      <c r="K595" s="14" t="s">
        <v>19</v>
      </c>
      <c r="L595" s="7" t="s">
        <v>2497</v>
      </c>
      <c r="M595" s="7" t="s">
        <v>2498</v>
      </c>
      <c r="N595" s="14" t="s">
        <v>53</v>
      </c>
      <c r="O595" s="14" t="s">
        <v>56</v>
      </c>
      <c r="P595" s="14" t="s">
        <v>54</v>
      </c>
      <c r="Q595" s="7" t="s">
        <v>60</v>
      </c>
      <c r="R595" s="7" t="s">
        <v>61</v>
      </c>
    </row>
    <row r="596" spans="1:18" s="1" customFormat="1" ht="12.75" hidden="1">
      <c r="A596" s="7" t="s">
        <v>3520</v>
      </c>
      <c r="B596" s="7" t="s">
        <v>2103</v>
      </c>
      <c r="C596" s="14" t="s">
        <v>2104</v>
      </c>
      <c r="D596" s="14" t="s">
        <v>4557</v>
      </c>
      <c r="E596" s="14" t="s">
        <v>51</v>
      </c>
      <c r="F596" s="14" t="s">
        <v>15</v>
      </c>
      <c r="G596" s="7" t="s">
        <v>3955</v>
      </c>
      <c r="H596" s="7" t="s">
        <v>3956</v>
      </c>
      <c r="I596" s="16" t="s">
        <v>3957</v>
      </c>
      <c r="J596" s="7"/>
      <c r="K596" s="14" t="s">
        <v>17</v>
      </c>
      <c r="L596" s="7" t="s">
        <v>2497</v>
      </c>
      <c r="M596" s="7" t="s">
        <v>3843</v>
      </c>
      <c r="N596" s="7"/>
      <c r="O596" s="14" t="s">
        <v>56</v>
      </c>
      <c r="P596" s="14" t="s">
        <v>54</v>
      </c>
      <c r="Q596" s="7" t="s">
        <v>60</v>
      </c>
      <c r="R596" s="7" t="s">
        <v>61</v>
      </c>
    </row>
    <row r="597" spans="1:18" s="1" customFormat="1" ht="12.75" hidden="1">
      <c r="A597" s="7" t="s">
        <v>3520</v>
      </c>
      <c r="B597" s="7" t="s">
        <v>2103</v>
      </c>
      <c r="C597" s="14" t="s">
        <v>2104</v>
      </c>
      <c r="D597" s="14" t="s">
        <v>174</v>
      </c>
      <c r="E597" s="14" t="s">
        <v>51</v>
      </c>
      <c r="F597" s="14" t="s">
        <v>15</v>
      </c>
      <c r="G597" s="7" t="s">
        <v>191</v>
      </c>
      <c r="H597" s="7" t="s">
        <v>153</v>
      </c>
      <c r="I597" s="15" t="s">
        <v>1111</v>
      </c>
      <c r="J597" s="7" t="s">
        <v>2373</v>
      </c>
      <c r="K597" s="14" t="s">
        <v>19</v>
      </c>
      <c r="L597" s="7" t="s">
        <v>2363</v>
      </c>
      <c r="M597" s="7" t="s">
        <v>2364</v>
      </c>
      <c r="N597" s="14" t="s">
        <v>53</v>
      </c>
      <c r="O597" s="14" t="s">
        <v>56</v>
      </c>
      <c r="P597" s="14" t="s">
        <v>54</v>
      </c>
      <c r="Q597" s="7" t="s">
        <v>60</v>
      </c>
      <c r="R597" s="7" t="s">
        <v>61</v>
      </c>
    </row>
    <row r="598" spans="1:18" s="1" customFormat="1" ht="12.75" hidden="1">
      <c r="A598" s="7" t="s">
        <v>3520</v>
      </c>
      <c r="B598" s="7" t="s">
        <v>2103</v>
      </c>
      <c r="C598" s="14" t="s">
        <v>2104</v>
      </c>
      <c r="D598" s="14" t="s">
        <v>174</v>
      </c>
      <c r="E598" s="14" t="s">
        <v>51</v>
      </c>
      <c r="F598" s="14" t="s">
        <v>15</v>
      </c>
      <c r="G598" s="7" t="s">
        <v>1464</v>
      </c>
      <c r="H598" s="7" t="s">
        <v>485</v>
      </c>
      <c r="I598" s="15" t="s">
        <v>479</v>
      </c>
      <c r="J598" s="7" t="s">
        <v>2362</v>
      </c>
      <c r="K598" s="14" t="s">
        <v>19</v>
      </c>
      <c r="L598" s="7" t="s">
        <v>2363</v>
      </c>
      <c r="M598" s="7" t="s">
        <v>2364</v>
      </c>
      <c r="N598" s="14" t="s">
        <v>53</v>
      </c>
      <c r="O598" s="14" t="s">
        <v>56</v>
      </c>
      <c r="P598" s="14" t="s">
        <v>54</v>
      </c>
      <c r="Q598" s="7" t="s">
        <v>97</v>
      </c>
      <c r="R598" s="7" t="s">
        <v>98</v>
      </c>
    </row>
    <row r="599" spans="1:18" s="1" customFormat="1" ht="12.75" hidden="1">
      <c r="A599" s="7" t="s">
        <v>3520</v>
      </c>
      <c r="B599" s="7" t="s">
        <v>2103</v>
      </c>
      <c r="C599" s="14" t="s">
        <v>2104</v>
      </c>
      <c r="D599" s="14" t="s">
        <v>4557</v>
      </c>
      <c r="E599" s="14" t="s">
        <v>51</v>
      </c>
      <c r="F599" s="14" t="s">
        <v>15</v>
      </c>
      <c r="G599" s="7" t="s">
        <v>3993</v>
      </c>
      <c r="H599" s="7" t="s">
        <v>3557</v>
      </c>
      <c r="I599" s="16" t="s">
        <v>3994</v>
      </c>
      <c r="J599" s="7"/>
      <c r="K599" s="14" t="s">
        <v>17</v>
      </c>
      <c r="L599" s="7" t="s">
        <v>2363</v>
      </c>
      <c r="M599" s="7" t="s">
        <v>3860</v>
      </c>
      <c r="N599" s="7"/>
      <c r="O599" s="14" t="s">
        <v>56</v>
      </c>
      <c r="P599" s="14" t="s">
        <v>54</v>
      </c>
      <c r="Q599" s="7" t="s">
        <v>60</v>
      </c>
      <c r="R599" s="7" t="s">
        <v>61</v>
      </c>
    </row>
    <row r="600" spans="1:18" s="1" customFormat="1" ht="12.75" hidden="1">
      <c r="A600" s="7" t="s">
        <v>3520</v>
      </c>
      <c r="B600" s="7" t="s">
        <v>2103</v>
      </c>
      <c r="C600" s="14" t="s">
        <v>2104</v>
      </c>
      <c r="D600" s="14" t="s">
        <v>4557</v>
      </c>
      <c r="E600" s="14" t="s">
        <v>51</v>
      </c>
      <c r="F600" s="14" t="s">
        <v>15</v>
      </c>
      <c r="G600" s="7" t="s">
        <v>4022</v>
      </c>
      <c r="H600" s="7" t="s">
        <v>4023</v>
      </c>
      <c r="I600" s="16" t="s">
        <v>4024</v>
      </c>
      <c r="J600" s="7"/>
      <c r="K600" s="14" t="s">
        <v>17</v>
      </c>
      <c r="L600" s="7" t="s">
        <v>2363</v>
      </c>
      <c r="M600" s="7" t="s">
        <v>3860</v>
      </c>
      <c r="N600" s="7"/>
      <c r="O600" s="14" t="s">
        <v>56</v>
      </c>
      <c r="P600" s="14" t="s">
        <v>54</v>
      </c>
      <c r="Q600" s="7" t="s">
        <v>57</v>
      </c>
      <c r="R600" s="7" t="s">
        <v>58</v>
      </c>
    </row>
    <row r="601" spans="1:18" s="1" customFormat="1" ht="12.75" hidden="1">
      <c r="A601" s="7" t="s">
        <v>3520</v>
      </c>
      <c r="B601" s="7" t="s">
        <v>2103</v>
      </c>
      <c r="C601" s="14" t="s">
        <v>2104</v>
      </c>
      <c r="D601" s="14" t="s">
        <v>4557</v>
      </c>
      <c r="E601" s="14" t="s">
        <v>51</v>
      </c>
      <c r="F601" s="14" t="s">
        <v>15</v>
      </c>
      <c r="G601" s="7" t="s">
        <v>4045</v>
      </c>
      <c r="H601" s="7" t="s">
        <v>4046</v>
      </c>
      <c r="I601" s="16" t="s">
        <v>4047</v>
      </c>
      <c r="J601" s="7"/>
      <c r="K601" s="14" t="s">
        <v>17</v>
      </c>
      <c r="L601" s="7" t="s">
        <v>2363</v>
      </c>
      <c r="M601" s="7" t="s">
        <v>3860</v>
      </c>
      <c r="N601" s="7"/>
      <c r="O601" s="14" t="s">
        <v>56</v>
      </c>
      <c r="P601" s="14" t="s">
        <v>54</v>
      </c>
      <c r="Q601" s="7" t="s">
        <v>219</v>
      </c>
      <c r="R601" s="7" t="s">
        <v>220</v>
      </c>
    </row>
    <row r="602" spans="1:18" s="1" customFormat="1" ht="12.75" hidden="1">
      <c r="A602" s="7" t="s">
        <v>3520</v>
      </c>
      <c r="B602" s="7" t="s">
        <v>2103</v>
      </c>
      <c r="C602" s="14" t="s">
        <v>2104</v>
      </c>
      <c r="D602" s="14" t="s">
        <v>174</v>
      </c>
      <c r="E602" s="14" t="s">
        <v>51</v>
      </c>
      <c r="F602" s="14" t="s">
        <v>15</v>
      </c>
      <c r="G602" s="7" t="s">
        <v>919</v>
      </c>
      <c r="H602" s="7" t="s">
        <v>1178</v>
      </c>
      <c r="I602" s="15" t="s">
        <v>393</v>
      </c>
      <c r="J602" s="7" t="s">
        <v>2554</v>
      </c>
      <c r="K602" s="14" t="s">
        <v>19</v>
      </c>
      <c r="L602" s="7" t="s">
        <v>2555</v>
      </c>
      <c r="M602" s="7" t="s">
        <v>2556</v>
      </c>
      <c r="N602" s="14" t="s">
        <v>53</v>
      </c>
      <c r="O602" s="14" t="s">
        <v>56</v>
      </c>
      <c r="P602" s="14" t="s">
        <v>54</v>
      </c>
      <c r="Q602" s="7" t="s">
        <v>219</v>
      </c>
      <c r="R602" s="7" t="s">
        <v>220</v>
      </c>
    </row>
    <row r="603" spans="1:18" s="1" customFormat="1" ht="12.75" hidden="1">
      <c r="A603" s="7" t="s">
        <v>3520</v>
      </c>
      <c r="B603" s="7" t="s">
        <v>2103</v>
      </c>
      <c r="C603" s="14" t="s">
        <v>2104</v>
      </c>
      <c r="D603" s="14" t="s">
        <v>174</v>
      </c>
      <c r="E603" s="14" t="s">
        <v>51</v>
      </c>
      <c r="F603" s="14" t="s">
        <v>15</v>
      </c>
      <c r="G603" s="7" t="s">
        <v>2562</v>
      </c>
      <c r="H603" s="7" t="s">
        <v>87</v>
      </c>
      <c r="I603" s="15" t="s">
        <v>389</v>
      </c>
      <c r="J603" s="7" t="s">
        <v>2563</v>
      </c>
      <c r="K603" s="14" t="s">
        <v>19</v>
      </c>
      <c r="L603" s="7" t="s">
        <v>2555</v>
      </c>
      <c r="M603" s="7" t="s">
        <v>2556</v>
      </c>
      <c r="N603" s="14" t="s">
        <v>53</v>
      </c>
      <c r="O603" s="14" t="s">
        <v>56</v>
      </c>
      <c r="P603" s="14" t="s">
        <v>54</v>
      </c>
      <c r="Q603" s="7" t="s">
        <v>57</v>
      </c>
      <c r="R603" s="7" t="s">
        <v>58</v>
      </c>
    </row>
    <row r="604" spans="1:18" s="1" customFormat="1" ht="12.75" hidden="1">
      <c r="A604" s="7" t="s">
        <v>3520</v>
      </c>
      <c r="B604" s="7" t="s">
        <v>2103</v>
      </c>
      <c r="C604" s="14" t="s">
        <v>2104</v>
      </c>
      <c r="D604" s="14" t="s">
        <v>4557</v>
      </c>
      <c r="E604" s="14" t="s">
        <v>51</v>
      </c>
      <c r="F604" s="14" t="s">
        <v>15</v>
      </c>
      <c r="G604" s="7" t="s">
        <v>3965</v>
      </c>
      <c r="H604" s="7" t="s">
        <v>3966</v>
      </c>
      <c r="I604" s="16" t="s">
        <v>3967</v>
      </c>
      <c r="J604" s="7"/>
      <c r="K604" s="14" t="s">
        <v>17</v>
      </c>
      <c r="L604" s="7" t="s">
        <v>3968</v>
      </c>
      <c r="M604" s="7" t="s">
        <v>3969</v>
      </c>
      <c r="N604" s="7"/>
      <c r="O604" s="14" t="s">
        <v>56</v>
      </c>
      <c r="P604" s="14" t="s">
        <v>54</v>
      </c>
      <c r="Q604" s="7" t="s">
        <v>60</v>
      </c>
      <c r="R604" s="7" t="s">
        <v>61</v>
      </c>
    </row>
    <row r="605" spans="1:18" s="1" customFormat="1" ht="12.75" hidden="1">
      <c r="A605" s="7" t="s">
        <v>3520</v>
      </c>
      <c r="B605" s="7" t="s">
        <v>2103</v>
      </c>
      <c r="C605" s="14" t="s">
        <v>2104</v>
      </c>
      <c r="D605" s="14" t="s">
        <v>4557</v>
      </c>
      <c r="E605" s="14" t="s">
        <v>51</v>
      </c>
      <c r="F605" s="14" t="s">
        <v>15</v>
      </c>
      <c r="G605" s="7" t="s">
        <v>4049</v>
      </c>
      <c r="H605" s="7" t="s">
        <v>4050</v>
      </c>
      <c r="I605" s="16" t="s">
        <v>3885</v>
      </c>
      <c r="J605" s="7"/>
      <c r="K605" s="14" t="s">
        <v>17</v>
      </c>
      <c r="L605" s="7" t="s">
        <v>3968</v>
      </c>
      <c r="M605" s="7" t="s">
        <v>3969</v>
      </c>
      <c r="N605" s="7"/>
      <c r="O605" s="14" t="s">
        <v>56</v>
      </c>
      <c r="P605" s="14" t="s">
        <v>54</v>
      </c>
      <c r="Q605" s="7" t="s">
        <v>130</v>
      </c>
      <c r="R605" s="7" t="s">
        <v>3791</v>
      </c>
    </row>
    <row r="606" spans="1:18" s="1" customFormat="1" ht="12.75" hidden="1">
      <c r="A606" s="7" t="s">
        <v>3520</v>
      </c>
      <c r="B606" s="7" t="s">
        <v>2103</v>
      </c>
      <c r="C606" s="14" t="s">
        <v>2104</v>
      </c>
      <c r="D606" s="14" t="s">
        <v>174</v>
      </c>
      <c r="E606" s="14" t="s">
        <v>51</v>
      </c>
      <c r="F606" s="14" t="s">
        <v>15</v>
      </c>
      <c r="G606" s="7" t="s">
        <v>2532</v>
      </c>
      <c r="H606" s="7" t="s">
        <v>485</v>
      </c>
      <c r="I606" s="15" t="s">
        <v>568</v>
      </c>
      <c r="J606" s="7" t="s">
        <v>2533</v>
      </c>
      <c r="K606" s="14" t="s">
        <v>19</v>
      </c>
      <c r="L606" s="7" t="s">
        <v>2534</v>
      </c>
      <c r="M606" s="7" t="s">
        <v>2535</v>
      </c>
      <c r="N606" s="14" t="s">
        <v>53</v>
      </c>
      <c r="O606" s="14" t="s">
        <v>56</v>
      </c>
      <c r="P606" s="14" t="s">
        <v>54</v>
      </c>
      <c r="Q606" s="7" t="s">
        <v>57</v>
      </c>
      <c r="R606" s="7" t="s">
        <v>58</v>
      </c>
    </row>
    <row r="607" spans="1:18" s="1" customFormat="1" ht="12.75" hidden="1">
      <c r="A607" s="7" t="s">
        <v>3520</v>
      </c>
      <c r="B607" s="7" t="s">
        <v>2103</v>
      </c>
      <c r="C607" s="14" t="s">
        <v>2104</v>
      </c>
      <c r="D607" s="14" t="s">
        <v>4557</v>
      </c>
      <c r="E607" s="14" t="s">
        <v>51</v>
      </c>
      <c r="F607" s="14" t="s">
        <v>15</v>
      </c>
      <c r="G607" s="7" t="s">
        <v>3932</v>
      </c>
      <c r="H607" s="7" t="s">
        <v>3675</v>
      </c>
      <c r="I607" s="16" t="s">
        <v>3933</v>
      </c>
      <c r="J607" s="7"/>
      <c r="K607" s="14" t="s">
        <v>17</v>
      </c>
      <c r="L607" s="7" t="s">
        <v>3934</v>
      </c>
      <c r="M607" s="7" t="s">
        <v>3836</v>
      </c>
      <c r="N607" s="7"/>
      <c r="O607" s="14" t="s">
        <v>56</v>
      </c>
      <c r="P607" s="14" t="s">
        <v>54</v>
      </c>
      <c r="Q607" s="7" t="s">
        <v>106</v>
      </c>
      <c r="R607" s="7" t="s">
        <v>107</v>
      </c>
    </row>
    <row r="608" spans="1:18" s="1" customFormat="1" ht="12.75" hidden="1">
      <c r="A608" s="7" t="s">
        <v>3520</v>
      </c>
      <c r="B608" s="7" t="s">
        <v>2103</v>
      </c>
      <c r="C608" s="14" t="s">
        <v>2104</v>
      </c>
      <c r="D608" s="14" t="s">
        <v>4557</v>
      </c>
      <c r="E608" s="14" t="s">
        <v>51</v>
      </c>
      <c r="F608" s="14" t="s">
        <v>15</v>
      </c>
      <c r="G608" s="7" t="s">
        <v>3962</v>
      </c>
      <c r="H608" s="7" t="s">
        <v>3963</v>
      </c>
      <c r="I608" s="16" t="s">
        <v>3964</v>
      </c>
      <c r="J608" s="7"/>
      <c r="K608" s="14" t="s">
        <v>17</v>
      </c>
      <c r="L608" s="7" t="s">
        <v>3934</v>
      </c>
      <c r="M608" s="7" t="s">
        <v>3836</v>
      </c>
      <c r="N608" s="7"/>
      <c r="O608" s="14" t="s">
        <v>56</v>
      </c>
      <c r="P608" s="14" t="s">
        <v>54</v>
      </c>
      <c r="Q608" s="7" t="s">
        <v>97</v>
      </c>
      <c r="R608" s="7" t="s">
        <v>98</v>
      </c>
    </row>
    <row r="609" spans="1:18" s="1" customFormat="1" ht="12.75" hidden="1">
      <c r="A609" s="7" t="s">
        <v>3520</v>
      </c>
      <c r="B609" s="7" t="s">
        <v>2103</v>
      </c>
      <c r="C609" s="14" t="s">
        <v>2104</v>
      </c>
      <c r="D609" s="14" t="s">
        <v>174</v>
      </c>
      <c r="E609" s="14" t="s">
        <v>169</v>
      </c>
      <c r="F609" s="14" t="s">
        <v>15</v>
      </c>
      <c r="G609" s="7" t="s">
        <v>2564</v>
      </c>
      <c r="H609" s="7" t="s">
        <v>2565</v>
      </c>
      <c r="I609" s="15" t="s">
        <v>564</v>
      </c>
      <c r="J609" s="7" t="s">
        <v>2566</v>
      </c>
      <c r="K609" s="14" t="s">
        <v>19</v>
      </c>
      <c r="L609" s="7" t="s">
        <v>2567</v>
      </c>
      <c r="M609" s="7" t="s">
        <v>171</v>
      </c>
      <c r="N609" s="14" t="s">
        <v>53</v>
      </c>
      <c r="O609" s="14"/>
      <c r="P609" s="14"/>
      <c r="Q609" s="7"/>
      <c r="R609" s="7"/>
    </row>
    <row r="610" spans="1:18" s="1" customFormat="1" ht="12.75" hidden="1">
      <c r="A610" s="7" t="s">
        <v>3520</v>
      </c>
      <c r="B610" s="7" t="s">
        <v>2103</v>
      </c>
      <c r="C610" s="14" t="s">
        <v>2104</v>
      </c>
      <c r="D610" s="14" t="s">
        <v>174</v>
      </c>
      <c r="E610" s="14" t="s">
        <v>169</v>
      </c>
      <c r="F610" s="14" t="s">
        <v>15</v>
      </c>
      <c r="G610" s="7" t="s">
        <v>2568</v>
      </c>
      <c r="H610" s="7" t="s">
        <v>1138</v>
      </c>
      <c r="I610" s="15" t="s">
        <v>1020</v>
      </c>
      <c r="J610" s="7" t="s">
        <v>2569</v>
      </c>
      <c r="K610" s="14" t="s">
        <v>19</v>
      </c>
      <c r="L610" s="7" t="s">
        <v>2567</v>
      </c>
      <c r="M610" s="7" t="s">
        <v>171</v>
      </c>
      <c r="N610" s="14" t="s">
        <v>53</v>
      </c>
      <c r="O610" s="14"/>
      <c r="P610" s="14"/>
      <c r="Q610" s="7"/>
      <c r="R610" s="7"/>
    </row>
    <row r="611" spans="1:18" s="1" customFormat="1" ht="12.75" hidden="1">
      <c r="A611" s="7" t="s">
        <v>3520</v>
      </c>
      <c r="B611" s="7" t="s">
        <v>2103</v>
      </c>
      <c r="C611" s="14" t="s">
        <v>2104</v>
      </c>
      <c r="D611" s="14" t="s">
        <v>174</v>
      </c>
      <c r="E611" s="14" t="s">
        <v>169</v>
      </c>
      <c r="F611" s="14" t="s">
        <v>15</v>
      </c>
      <c r="G611" s="7" t="s">
        <v>2570</v>
      </c>
      <c r="H611" s="7" t="s">
        <v>1397</v>
      </c>
      <c r="I611" s="15" t="s">
        <v>572</v>
      </c>
      <c r="J611" s="7" t="s">
        <v>2571</v>
      </c>
      <c r="K611" s="14" t="s">
        <v>19</v>
      </c>
      <c r="L611" s="7" t="s">
        <v>2567</v>
      </c>
      <c r="M611" s="7" t="s">
        <v>171</v>
      </c>
      <c r="N611" s="14" t="s">
        <v>53</v>
      </c>
      <c r="O611" s="14"/>
      <c r="P611" s="14"/>
      <c r="Q611" s="7"/>
      <c r="R611" s="7"/>
    </row>
    <row r="612" spans="1:18" s="1" customFormat="1" ht="12.75" hidden="1">
      <c r="A612" s="7" t="s">
        <v>3520</v>
      </c>
      <c r="B612" s="7" t="s">
        <v>2103</v>
      </c>
      <c r="C612" s="14" t="s">
        <v>2104</v>
      </c>
      <c r="D612" s="14" t="s">
        <v>13</v>
      </c>
      <c r="E612" s="14" t="s">
        <v>14</v>
      </c>
      <c r="F612" s="14" t="s">
        <v>15</v>
      </c>
      <c r="G612" s="7" t="s">
        <v>283</v>
      </c>
      <c r="H612" s="7" t="s">
        <v>1149</v>
      </c>
      <c r="I612" s="15" t="s">
        <v>998</v>
      </c>
      <c r="J612" s="7" t="s">
        <v>2132</v>
      </c>
      <c r="K612" s="14" t="s">
        <v>19</v>
      </c>
      <c r="L612" s="7" t="s">
        <v>2133</v>
      </c>
      <c r="M612" s="7" t="s">
        <v>2134</v>
      </c>
      <c r="N612" s="14" t="s">
        <v>24</v>
      </c>
      <c r="O612" s="14"/>
      <c r="P612" s="14"/>
      <c r="Q612" s="7"/>
      <c r="R612" s="7"/>
    </row>
    <row r="613" spans="1:18" s="1" customFormat="1" ht="12.75" hidden="1">
      <c r="A613" s="7" t="s">
        <v>3520</v>
      </c>
      <c r="B613" s="7" t="s">
        <v>2103</v>
      </c>
      <c r="C613" s="14" t="s">
        <v>2104</v>
      </c>
      <c r="D613" s="14" t="s">
        <v>13</v>
      </c>
      <c r="E613" s="14" t="s">
        <v>14</v>
      </c>
      <c r="F613" s="14" t="s">
        <v>15</v>
      </c>
      <c r="G613" s="7" t="s">
        <v>2165</v>
      </c>
      <c r="H613" s="7" t="s">
        <v>37</v>
      </c>
      <c r="I613" s="15" t="s">
        <v>327</v>
      </c>
      <c r="J613" s="7" t="s">
        <v>2166</v>
      </c>
      <c r="K613" s="14" t="s">
        <v>19</v>
      </c>
      <c r="L613" s="7" t="s">
        <v>2133</v>
      </c>
      <c r="M613" s="7" t="s">
        <v>2134</v>
      </c>
      <c r="N613" s="14" t="s">
        <v>20</v>
      </c>
      <c r="O613" s="14"/>
      <c r="P613" s="14"/>
      <c r="Q613" s="7"/>
      <c r="R613" s="7"/>
    </row>
    <row r="614" spans="1:18" s="1" customFormat="1" ht="12.75" hidden="1">
      <c r="A614" s="7" t="s">
        <v>3520</v>
      </c>
      <c r="B614" s="7" t="s">
        <v>2103</v>
      </c>
      <c r="C614" s="14" t="s">
        <v>2104</v>
      </c>
      <c r="D614" s="14" t="s">
        <v>13</v>
      </c>
      <c r="E614" s="14" t="s">
        <v>51</v>
      </c>
      <c r="F614" s="14" t="s">
        <v>15</v>
      </c>
      <c r="G614" s="7" t="s">
        <v>1430</v>
      </c>
      <c r="H614" s="7" t="s">
        <v>959</v>
      </c>
      <c r="I614" s="15" t="s">
        <v>204</v>
      </c>
      <c r="J614" s="7" t="s">
        <v>2169</v>
      </c>
      <c r="K614" s="14" t="s">
        <v>19</v>
      </c>
      <c r="L614" s="7" t="s">
        <v>2133</v>
      </c>
      <c r="M614" s="7" t="s">
        <v>2134</v>
      </c>
      <c r="N614" s="14" t="s">
        <v>53</v>
      </c>
      <c r="O614" s="14" t="s">
        <v>63</v>
      </c>
      <c r="P614" s="14" t="s">
        <v>54</v>
      </c>
      <c r="Q614" s="7" t="s">
        <v>72</v>
      </c>
      <c r="R614" s="7" t="s">
        <v>73</v>
      </c>
    </row>
    <row r="615" spans="1:18" s="1" customFormat="1" ht="12.75" hidden="1">
      <c r="A615" s="7" t="s">
        <v>3520</v>
      </c>
      <c r="B615" s="7" t="s">
        <v>2103</v>
      </c>
      <c r="C615" s="14" t="s">
        <v>2104</v>
      </c>
      <c r="D615" s="14" t="s">
        <v>174</v>
      </c>
      <c r="E615" s="14" t="s">
        <v>51</v>
      </c>
      <c r="F615" s="14" t="s">
        <v>15</v>
      </c>
      <c r="G615" s="7" t="s">
        <v>2481</v>
      </c>
      <c r="H615" s="7" t="s">
        <v>2482</v>
      </c>
      <c r="I615" s="15" t="s">
        <v>819</v>
      </c>
      <c r="J615" s="7" t="s">
        <v>2483</v>
      </c>
      <c r="K615" s="14" t="s">
        <v>19</v>
      </c>
      <c r="L615" s="7" t="s">
        <v>2133</v>
      </c>
      <c r="M615" s="7" t="s">
        <v>2134</v>
      </c>
      <c r="N615" s="14" t="s">
        <v>53</v>
      </c>
      <c r="O615" s="14" t="s">
        <v>63</v>
      </c>
      <c r="P615" s="14" t="s">
        <v>54</v>
      </c>
      <c r="Q615" s="7" t="s">
        <v>157</v>
      </c>
      <c r="R615" s="7" t="s">
        <v>158</v>
      </c>
    </row>
    <row r="616" spans="1:18" s="1" customFormat="1" ht="12.75" hidden="1">
      <c r="A616" s="7" t="s">
        <v>3520</v>
      </c>
      <c r="B616" s="7" t="s">
        <v>2103</v>
      </c>
      <c r="C616" s="14" t="s">
        <v>2104</v>
      </c>
      <c r="D616" s="14" t="s">
        <v>4557</v>
      </c>
      <c r="E616" s="14" t="s">
        <v>51</v>
      </c>
      <c r="F616" s="14" t="s">
        <v>15</v>
      </c>
      <c r="G616" s="7" t="s">
        <v>4147</v>
      </c>
      <c r="H616" s="7" t="s">
        <v>3568</v>
      </c>
      <c r="I616" s="16" t="s">
        <v>4148</v>
      </c>
      <c r="J616" s="7"/>
      <c r="K616" s="14" t="s">
        <v>17</v>
      </c>
      <c r="L616" s="7" t="s">
        <v>2133</v>
      </c>
      <c r="M616" s="7" t="s">
        <v>4149</v>
      </c>
      <c r="N616" s="7"/>
      <c r="O616" s="14" t="s">
        <v>63</v>
      </c>
      <c r="P616" s="14" t="s">
        <v>54</v>
      </c>
      <c r="Q616" s="7" t="s">
        <v>102</v>
      </c>
      <c r="R616" s="7" t="s">
        <v>3705</v>
      </c>
    </row>
    <row r="617" spans="1:18" s="1" customFormat="1" ht="12.75" hidden="1">
      <c r="A617" s="7" t="s">
        <v>3520</v>
      </c>
      <c r="B617" s="7" t="s">
        <v>2103</v>
      </c>
      <c r="C617" s="14" t="s">
        <v>2104</v>
      </c>
      <c r="D617" s="14" t="s">
        <v>13</v>
      </c>
      <c r="E617" s="14" t="s">
        <v>51</v>
      </c>
      <c r="F617" s="14" t="s">
        <v>15</v>
      </c>
      <c r="G617" s="7" t="s">
        <v>2221</v>
      </c>
      <c r="H617" s="7" t="s">
        <v>267</v>
      </c>
      <c r="I617" s="15" t="s">
        <v>848</v>
      </c>
      <c r="J617" s="7" t="s">
        <v>2222</v>
      </c>
      <c r="K617" s="14" t="s">
        <v>19</v>
      </c>
      <c r="L617" s="7" t="s">
        <v>2223</v>
      </c>
      <c r="M617" s="7" t="s">
        <v>2224</v>
      </c>
      <c r="N617" s="14" t="s">
        <v>53</v>
      </c>
      <c r="O617" s="14" t="s">
        <v>63</v>
      </c>
      <c r="P617" s="14" t="s">
        <v>54</v>
      </c>
      <c r="Q617" s="7" t="s">
        <v>72</v>
      </c>
      <c r="R617" s="7" t="s">
        <v>73</v>
      </c>
    </row>
    <row r="618" spans="1:18" s="1" customFormat="1" ht="12.75" hidden="1">
      <c r="A618" s="7" t="s">
        <v>3520</v>
      </c>
      <c r="B618" s="7" t="s">
        <v>2103</v>
      </c>
      <c r="C618" s="14" t="s">
        <v>2104</v>
      </c>
      <c r="D618" s="14" t="s">
        <v>174</v>
      </c>
      <c r="E618" s="14" t="s">
        <v>51</v>
      </c>
      <c r="F618" s="14" t="s">
        <v>15</v>
      </c>
      <c r="G618" s="7" t="s">
        <v>1340</v>
      </c>
      <c r="H618" s="7" t="s">
        <v>33</v>
      </c>
      <c r="I618" s="15" t="s">
        <v>476</v>
      </c>
      <c r="J618" s="7" t="s">
        <v>2526</v>
      </c>
      <c r="K618" s="14" t="s">
        <v>19</v>
      </c>
      <c r="L618" s="7" t="s">
        <v>2223</v>
      </c>
      <c r="M618" s="7" t="s">
        <v>2224</v>
      </c>
      <c r="N618" s="14" t="s">
        <v>53</v>
      </c>
      <c r="O618" s="14" t="s">
        <v>63</v>
      </c>
      <c r="P618" s="14" t="s">
        <v>54</v>
      </c>
      <c r="Q618" s="7" t="s">
        <v>72</v>
      </c>
      <c r="R618" s="7" t="s">
        <v>73</v>
      </c>
    </row>
    <row r="619" spans="1:18" s="1" customFormat="1" ht="12.75" hidden="1">
      <c r="A619" s="7" t="s">
        <v>3520</v>
      </c>
      <c r="B619" s="7" t="s">
        <v>2103</v>
      </c>
      <c r="C619" s="14" t="s">
        <v>2104</v>
      </c>
      <c r="D619" s="14" t="s">
        <v>4557</v>
      </c>
      <c r="E619" s="14" t="s">
        <v>51</v>
      </c>
      <c r="F619" s="14" t="s">
        <v>15</v>
      </c>
      <c r="G619" s="7" t="s">
        <v>4014</v>
      </c>
      <c r="H619" s="7" t="s">
        <v>4015</v>
      </c>
      <c r="I619" s="16" t="s">
        <v>4016</v>
      </c>
      <c r="J619" s="7"/>
      <c r="K619" s="14" t="s">
        <v>17</v>
      </c>
      <c r="L619" s="7" t="s">
        <v>2223</v>
      </c>
      <c r="M619" s="7" t="s">
        <v>4017</v>
      </c>
      <c r="N619" s="7"/>
      <c r="O619" s="14" t="s">
        <v>63</v>
      </c>
      <c r="P619" s="14" t="s">
        <v>54</v>
      </c>
      <c r="Q619" s="7" t="s">
        <v>4018</v>
      </c>
      <c r="R619" s="7" t="s">
        <v>4019</v>
      </c>
    </row>
    <row r="620" spans="1:18" s="1" customFormat="1" ht="12.75" hidden="1">
      <c r="A620" s="7" t="s">
        <v>3520</v>
      </c>
      <c r="B620" s="7" t="s">
        <v>2103</v>
      </c>
      <c r="C620" s="14" t="s">
        <v>2104</v>
      </c>
      <c r="D620" s="14" t="s">
        <v>174</v>
      </c>
      <c r="E620" s="14" t="s">
        <v>51</v>
      </c>
      <c r="F620" s="14" t="s">
        <v>15</v>
      </c>
      <c r="G620" s="7" t="s">
        <v>2527</v>
      </c>
      <c r="H620" s="7" t="s">
        <v>87</v>
      </c>
      <c r="I620" s="15" t="s">
        <v>719</v>
      </c>
      <c r="J620" s="7" t="s">
        <v>2529</v>
      </c>
      <c r="K620" s="14" t="s">
        <v>19</v>
      </c>
      <c r="L620" s="7" t="s">
        <v>2530</v>
      </c>
      <c r="M620" s="7" t="s">
        <v>2531</v>
      </c>
      <c r="N620" s="14" t="s">
        <v>53</v>
      </c>
      <c r="O620" s="14" t="s">
        <v>63</v>
      </c>
      <c r="P620" s="14" t="s">
        <v>54</v>
      </c>
      <c r="Q620" s="7" t="s">
        <v>88</v>
      </c>
      <c r="R620" s="7" t="s">
        <v>89</v>
      </c>
    </row>
    <row r="621" spans="1:18" s="1" customFormat="1" ht="12.75" hidden="1">
      <c r="A621" s="7" t="s">
        <v>3520</v>
      </c>
      <c r="B621" s="7" t="s">
        <v>2103</v>
      </c>
      <c r="C621" s="14" t="s">
        <v>2104</v>
      </c>
      <c r="D621" s="14" t="s">
        <v>174</v>
      </c>
      <c r="E621" s="14" t="s">
        <v>51</v>
      </c>
      <c r="F621" s="14" t="s">
        <v>15</v>
      </c>
      <c r="G621" s="7" t="s">
        <v>2552</v>
      </c>
      <c r="H621" s="7" t="s">
        <v>1246</v>
      </c>
      <c r="I621" s="15" t="s">
        <v>847</v>
      </c>
      <c r="J621" s="7" t="s">
        <v>2553</v>
      </c>
      <c r="K621" s="14" t="s">
        <v>19</v>
      </c>
      <c r="L621" s="7" t="s">
        <v>2530</v>
      </c>
      <c r="M621" s="7" t="s">
        <v>2531</v>
      </c>
      <c r="N621" s="14" t="s">
        <v>53</v>
      </c>
      <c r="O621" s="14" t="s">
        <v>63</v>
      </c>
      <c r="P621" s="14" t="s">
        <v>54</v>
      </c>
      <c r="Q621" s="7" t="s">
        <v>104</v>
      </c>
      <c r="R621" s="7" t="s">
        <v>105</v>
      </c>
    </row>
    <row r="622" spans="1:18" s="1" customFormat="1" ht="12.75" hidden="1">
      <c r="A622" s="7" t="s">
        <v>3520</v>
      </c>
      <c r="B622" s="7" t="s">
        <v>2103</v>
      </c>
      <c r="C622" s="14" t="s">
        <v>2104</v>
      </c>
      <c r="D622" s="14" t="s">
        <v>13</v>
      </c>
      <c r="E622" s="14" t="s">
        <v>14</v>
      </c>
      <c r="F622" s="14" t="s">
        <v>15</v>
      </c>
      <c r="G622" s="7" t="s">
        <v>80</v>
      </c>
      <c r="H622" s="7" t="s">
        <v>331</v>
      </c>
      <c r="I622" s="15" t="s">
        <v>310</v>
      </c>
      <c r="J622" s="7" t="s">
        <v>2118</v>
      </c>
      <c r="K622" s="14" t="s">
        <v>19</v>
      </c>
      <c r="L622" s="7" t="s">
        <v>2106</v>
      </c>
      <c r="M622" s="7" t="s">
        <v>2107</v>
      </c>
      <c r="N622" s="14" t="s">
        <v>20</v>
      </c>
      <c r="O622" s="14"/>
      <c r="P622" s="14"/>
      <c r="Q622" s="7"/>
      <c r="R622" s="7"/>
    </row>
    <row r="623" spans="1:18" s="1" customFormat="1" ht="12.75" hidden="1">
      <c r="A623" s="7" t="s">
        <v>3520</v>
      </c>
      <c r="B623" s="7" t="s">
        <v>2103</v>
      </c>
      <c r="C623" s="14" t="s">
        <v>2104</v>
      </c>
      <c r="D623" s="14" t="s">
        <v>13</v>
      </c>
      <c r="E623" s="14" t="s">
        <v>14</v>
      </c>
      <c r="F623" s="14" t="s">
        <v>15</v>
      </c>
      <c r="G623" s="7" t="s">
        <v>2149</v>
      </c>
      <c r="H623" s="7" t="s">
        <v>368</v>
      </c>
      <c r="I623" s="15" t="s">
        <v>473</v>
      </c>
      <c r="J623" s="7" t="s">
        <v>2150</v>
      </c>
      <c r="K623" s="14" t="s">
        <v>19</v>
      </c>
      <c r="L623" s="7" t="s">
        <v>2106</v>
      </c>
      <c r="M623" s="7" t="s">
        <v>2107</v>
      </c>
      <c r="N623" s="14" t="s">
        <v>20</v>
      </c>
      <c r="O623" s="14"/>
      <c r="P623" s="14"/>
      <c r="Q623" s="7"/>
      <c r="R623" s="7"/>
    </row>
    <row r="624" spans="1:18" s="1" customFormat="1" ht="12.75" hidden="1">
      <c r="A624" s="7" t="s">
        <v>3520</v>
      </c>
      <c r="B624" s="7" t="s">
        <v>2103</v>
      </c>
      <c r="C624" s="14" t="s">
        <v>2104</v>
      </c>
      <c r="D624" s="14" t="s">
        <v>13</v>
      </c>
      <c r="E624" s="14" t="s">
        <v>14</v>
      </c>
      <c r="F624" s="14" t="s">
        <v>15</v>
      </c>
      <c r="G624" s="7" t="s">
        <v>1233</v>
      </c>
      <c r="H624" s="7" t="s">
        <v>1088</v>
      </c>
      <c r="I624" s="15" t="s">
        <v>1329</v>
      </c>
      <c r="J624" s="7" t="s">
        <v>2105</v>
      </c>
      <c r="K624" s="14" t="s">
        <v>19</v>
      </c>
      <c r="L624" s="7" t="s">
        <v>2106</v>
      </c>
      <c r="M624" s="7" t="s">
        <v>2107</v>
      </c>
      <c r="N624" s="14" t="s">
        <v>24</v>
      </c>
      <c r="O624" s="14"/>
      <c r="P624" s="14"/>
      <c r="Q624" s="7"/>
      <c r="R624" s="7"/>
    </row>
    <row r="625" spans="1:18" s="1" customFormat="1" ht="12.75" hidden="1">
      <c r="A625" s="7" t="s">
        <v>3520</v>
      </c>
      <c r="B625" s="7" t="s">
        <v>2103</v>
      </c>
      <c r="C625" s="14" t="s">
        <v>2104</v>
      </c>
      <c r="D625" s="14" t="s">
        <v>174</v>
      </c>
      <c r="E625" s="14" t="s">
        <v>51</v>
      </c>
      <c r="F625" s="14" t="s">
        <v>15</v>
      </c>
      <c r="G625" s="7" t="s">
        <v>2401</v>
      </c>
      <c r="H625" s="7" t="s">
        <v>183</v>
      </c>
      <c r="I625" s="15" t="s">
        <v>446</v>
      </c>
      <c r="J625" s="7" t="s">
        <v>2402</v>
      </c>
      <c r="K625" s="14" t="s">
        <v>19</v>
      </c>
      <c r="L625" s="7" t="s">
        <v>2106</v>
      </c>
      <c r="M625" s="7" t="s">
        <v>2107</v>
      </c>
      <c r="N625" s="14" t="s">
        <v>53</v>
      </c>
      <c r="O625" s="14" t="s">
        <v>63</v>
      </c>
      <c r="P625" s="14" t="s">
        <v>54</v>
      </c>
      <c r="Q625" s="7" t="s">
        <v>78</v>
      </c>
      <c r="R625" s="7" t="s">
        <v>79</v>
      </c>
    </row>
    <row r="626" spans="1:18" s="1" customFormat="1" ht="12.75" hidden="1">
      <c r="A626" s="7" t="s">
        <v>3520</v>
      </c>
      <c r="B626" s="7" t="s">
        <v>2103</v>
      </c>
      <c r="C626" s="14" t="s">
        <v>2104</v>
      </c>
      <c r="D626" s="14" t="s">
        <v>174</v>
      </c>
      <c r="E626" s="14" t="s">
        <v>51</v>
      </c>
      <c r="F626" s="14" t="s">
        <v>15</v>
      </c>
      <c r="G626" s="7" t="s">
        <v>1125</v>
      </c>
      <c r="H626" s="7" t="s">
        <v>1055</v>
      </c>
      <c r="I626" s="15" t="s">
        <v>1117</v>
      </c>
      <c r="J626" s="7" t="s">
        <v>2444</v>
      </c>
      <c r="K626" s="14" t="s">
        <v>19</v>
      </c>
      <c r="L626" s="7" t="s">
        <v>2106</v>
      </c>
      <c r="M626" s="7" t="s">
        <v>2107</v>
      </c>
      <c r="N626" s="14" t="s">
        <v>53</v>
      </c>
      <c r="O626" s="14" t="s">
        <v>63</v>
      </c>
      <c r="P626" s="14" t="s">
        <v>54</v>
      </c>
      <c r="Q626" s="7" t="s">
        <v>88</v>
      </c>
      <c r="R626" s="7" t="s">
        <v>89</v>
      </c>
    </row>
    <row r="627" spans="1:18" s="1" customFormat="1" ht="12.75" hidden="1">
      <c r="A627" s="7" t="s">
        <v>3520</v>
      </c>
      <c r="B627" s="7" t="s">
        <v>2103</v>
      </c>
      <c r="C627" s="14" t="s">
        <v>2104</v>
      </c>
      <c r="D627" s="14" t="s">
        <v>174</v>
      </c>
      <c r="E627" s="14" t="s">
        <v>51</v>
      </c>
      <c r="F627" s="14" t="s">
        <v>15</v>
      </c>
      <c r="G627" s="7" t="s">
        <v>2504</v>
      </c>
      <c r="H627" s="7" t="s">
        <v>1079</v>
      </c>
      <c r="I627" s="15" t="s">
        <v>1069</v>
      </c>
      <c r="J627" s="7" t="s">
        <v>2505</v>
      </c>
      <c r="K627" s="14" t="s">
        <v>19</v>
      </c>
      <c r="L627" s="7" t="s">
        <v>2106</v>
      </c>
      <c r="M627" s="7" t="s">
        <v>2107</v>
      </c>
      <c r="N627" s="14" t="s">
        <v>53</v>
      </c>
      <c r="O627" s="14" t="s">
        <v>63</v>
      </c>
      <c r="P627" s="14" t="s">
        <v>54</v>
      </c>
      <c r="Q627" s="7" t="s">
        <v>83</v>
      </c>
      <c r="R627" s="7" t="s">
        <v>84</v>
      </c>
    </row>
    <row r="628" spans="1:18" s="1" customFormat="1" ht="12.75" hidden="1">
      <c r="A628" s="7" t="s">
        <v>3520</v>
      </c>
      <c r="B628" s="7" t="s">
        <v>2103</v>
      </c>
      <c r="C628" s="14" t="s">
        <v>2104</v>
      </c>
      <c r="D628" s="14" t="s">
        <v>174</v>
      </c>
      <c r="E628" s="14" t="s">
        <v>51</v>
      </c>
      <c r="F628" s="14" t="s">
        <v>15</v>
      </c>
      <c r="G628" s="7" t="s">
        <v>2501</v>
      </c>
      <c r="H628" s="7" t="s">
        <v>423</v>
      </c>
      <c r="I628" s="15" t="s">
        <v>1054</v>
      </c>
      <c r="J628" s="7" t="s">
        <v>2502</v>
      </c>
      <c r="K628" s="14" t="s">
        <v>19</v>
      </c>
      <c r="L628" s="7" t="s">
        <v>2106</v>
      </c>
      <c r="M628" s="7" t="s">
        <v>2107</v>
      </c>
      <c r="N628" s="14" t="s">
        <v>53</v>
      </c>
      <c r="O628" s="14" t="s">
        <v>63</v>
      </c>
      <c r="P628" s="14" t="s">
        <v>54</v>
      </c>
      <c r="Q628" s="7" t="s">
        <v>88</v>
      </c>
      <c r="R628" s="7" t="s">
        <v>89</v>
      </c>
    </row>
    <row r="629" spans="1:18" s="1" customFormat="1" ht="12.75" hidden="1">
      <c r="A629" s="7" t="s">
        <v>3520</v>
      </c>
      <c r="B629" s="7" t="s">
        <v>2103</v>
      </c>
      <c r="C629" s="14" t="s">
        <v>2104</v>
      </c>
      <c r="D629" s="14" t="s">
        <v>174</v>
      </c>
      <c r="E629" s="14" t="s">
        <v>51</v>
      </c>
      <c r="F629" s="14" t="s">
        <v>15</v>
      </c>
      <c r="G629" s="7" t="s">
        <v>463</v>
      </c>
      <c r="H629" s="7" t="s">
        <v>27</v>
      </c>
      <c r="I629" s="15" t="s">
        <v>716</v>
      </c>
      <c r="J629" s="7" t="s">
        <v>2500</v>
      </c>
      <c r="K629" s="14" t="s">
        <v>19</v>
      </c>
      <c r="L629" s="7" t="s">
        <v>2106</v>
      </c>
      <c r="M629" s="7" t="s">
        <v>2107</v>
      </c>
      <c r="N629" s="14" t="s">
        <v>53</v>
      </c>
      <c r="O629" s="14" t="s">
        <v>63</v>
      </c>
      <c r="P629" s="14" t="s">
        <v>54</v>
      </c>
      <c r="Q629" s="7" t="s">
        <v>72</v>
      </c>
      <c r="R629" s="7" t="s">
        <v>73</v>
      </c>
    </row>
    <row r="630" spans="1:18" s="1" customFormat="1" ht="12.75" hidden="1">
      <c r="A630" s="7" t="s">
        <v>3520</v>
      </c>
      <c r="B630" s="7" t="s">
        <v>2103</v>
      </c>
      <c r="C630" s="14" t="s">
        <v>2104</v>
      </c>
      <c r="D630" s="14" t="s">
        <v>4557</v>
      </c>
      <c r="E630" s="14" t="s">
        <v>51</v>
      </c>
      <c r="F630" s="14" t="s">
        <v>15</v>
      </c>
      <c r="G630" s="7" t="s">
        <v>4124</v>
      </c>
      <c r="H630" s="7" t="s">
        <v>4125</v>
      </c>
      <c r="I630" s="16" t="s">
        <v>4118</v>
      </c>
      <c r="J630" s="7"/>
      <c r="K630" s="14" t="s">
        <v>17</v>
      </c>
      <c r="L630" s="7" t="s">
        <v>2106</v>
      </c>
      <c r="M630" s="7" t="s">
        <v>4126</v>
      </c>
      <c r="N630" s="7"/>
      <c r="O630" s="14" t="s">
        <v>63</v>
      </c>
      <c r="P630" s="14" t="s">
        <v>54</v>
      </c>
      <c r="Q630" s="7" t="s">
        <v>78</v>
      </c>
      <c r="R630" s="7" t="s">
        <v>79</v>
      </c>
    </row>
    <row r="631" spans="1:18" s="1" customFormat="1" ht="12.75" hidden="1">
      <c r="A631" s="7" t="s">
        <v>3520</v>
      </c>
      <c r="B631" s="7" t="s">
        <v>2103</v>
      </c>
      <c r="C631" s="14" t="s">
        <v>2104</v>
      </c>
      <c r="D631" s="14" t="s">
        <v>4557</v>
      </c>
      <c r="E631" s="14" t="s">
        <v>51</v>
      </c>
      <c r="F631" s="14" t="s">
        <v>15</v>
      </c>
      <c r="G631" s="7" t="s">
        <v>2298</v>
      </c>
      <c r="H631" s="7" t="s">
        <v>133</v>
      </c>
      <c r="I631" s="16" t="s">
        <v>687</v>
      </c>
      <c r="J631" s="7"/>
      <c r="K631" s="14" t="s">
        <v>17</v>
      </c>
      <c r="L631" s="7" t="s">
        <v>2106</v>
      </c>
      <c r="M631" s="7" t="s">
        <v>2107</v>
      </c>
      <c r="N631" s="7" t="s">
        <v>53</v>
      </c>
      <c r="O631" s="14" t="s">
        <v>63</v>
      </c>
      <c r="P631" s="14" t="s">
        <v>54</v>
      </c>
      <c r="Q631" s="7" t="s">
        <v>157</v>
      </c>
      <c r="R631" s="7" t="s">
        <v>158</v>
      </c>
    </row>
    <row r="632" spans="1:18" s="1" customFormat="1" ht="12.75" hidden="1">
      <c r="A632" s="7" t="s">
        <v>3520</v>
      </c>
      <c r="B632" s="7" t="s">
        <v>2103</v>
      </c>
      <c r="C632" s="14" t="s">
        <v>2104</v>
      </c>
      <c r="D632" s="14" t="s">
        <v>174</v>
      </c>
      <c r="E632" s="14" t="s">
        <v>14</v>
      </c>
      <c r="F632" s="14" t="s">
        <v>15</v>
      </c>
      <c r="G632" s="7" t="s">
        <v>951</v>
      </c>
      <c r="H632" s="7" t="s">
        <v>388</v>
      </c>
      <c r="I632" s="15" t="s">
        <v>490</v>
      </c>
      <c r="J632" s="7" t="s">
        <v>2310</v>
      </c>
      <c r="K632" s="14" t="s">
        <v>19</v>
      </c>
      <c r="L632" s="7" t="s">
        <v>2311</v>
      </c>
      <c r="M632" s="7" t="s">
        <v>2312</v>
      </c>
      <c r="N632" s="14" t="s">
        <v>18</v>
      </c>
      <c r="O632" s="14"/>
      <c r="P632" s="14"/>
      <c r="Q632" s="7"/>
      <c r="R632" s="7"/>
    </row>
    <row r="633" spans="1:18" s="1" customFormat="1" ht="12.75" hidden="1">
      <c r="A633" s="7" t="s">
        <v>3520</v>
      </c>
      <c r="B633" s="7" t="s">
        <v>2103</v>
      </c>
      <c r="C633" s="14" t="s">
        <v>2104</v>
      </c>
      <c r="D633" s="14" t="s">
        <v>174</v>
      </c>
      <c r="E633" s="14" t="s">
        <v>51</v>
      </c>
      <c r="F633" s="14" t="s">
        <v>15</v>
      </c>
      <c r="G633" s="7" t="s">
        <v>2411</v>
      </c>
      <c r="H633" s="7" t="s">
        <v>924</v>
      </c>
      <c r="I633" s="15" t="s">
        <v>898</v>
      </c>
      <c r="J633" s="7" t="s">
        <v>2412</v>
      </c>
      <c r="K633" s="14" t="s">
        <v>19</v>
      </c>
      <c r="L633" s="7" t="s">
        <v>2311</v>
      </c>
      <c r="M633" s="7" t="s">
        <v>2312</v>
      </c>
      <c r="N633" s="14" t="s">
        <v>53</v>
      </c>
      <c r="O633" s="14" t="s">
        <v>63</v>
      </c>
      <c r="P633" s="14" t="s">
        <v>54</v>
      </c>
      <c r="Q633" s="7" t="s">
        <v>359</v>
      </c>
      <c r="R633" s="7" t="s">
        <v>360</v>
      </c>
    </row>
    <row r="634" spans="1:18" s="1" customFormat="1" ht="12.75" hidden="1">
      <c r="A634" s="7" t="s">
        <v>3520</v>
      </c>
      <c r="B634" s="7" t="s">
        <v>2103</v>
      </c>
      <c r="C634" s="14" t="s">
        <v>2104</v>
      </c>
      <c r="D634" s="14" t="s">
        <v>174</v>
      </c>
      <c r="E634" s="14" t="s">
        <v>51</v>
      </c>
      <c r="F634" s="14" t="s">
        <v>15</v>
      </c>
      <c r="G634" s="7" t="s">
        <v>484</v>
      </c>
      <c r="H634" s="7" t="s">
        <v>435</v>
      </c>
      <c r="I634" s="15" t="s">
        <v>40</v>
      </c>
      <c r="J634" s="7" t="s">
        <v>2488</v>
      </c>
      <c r="K634" s="14" t="s">
        <v>19</v>
      </c>
      <c r="L634" s="7" t="s">
        <v>2311</v>
      </c>
      <c r="M634" s="7" t="s">
        <v>2312</v>
      </c>
      <c r="N634" s="14" t="s">
        <v>53</v>
      </c>
      <c r="O634" s="14" t="s">
        <v>63</v>
      </c>
      <c r="P634" s="14" t="s">
        <v>54</v>
      </c>
      <c r="Q634" s="7" t="s">
        <v>124</v>
      </c>
      <c r="R634" s="7" t="s">
        <v>125</v>
      </c>
    </row>
    <row r="635" spans="1:18" s="1" customFormat="1" ht="12.75" hidden="1">
      <c r="A635" s="7" t="s">
        <v>3520</v>
      </c>
      <c r="B635" s="7" t="s">
        <v>2103</v>
      </c>
      <c r="C635" s="14" t="s">
        <v>2104</v>
      </c>
      <c r="D635" s="14" t="s">
        <v>174</v>
      </c>
      <c r="E635" s="14" t="s">
        <v>51</v>
      </c>
      <c r="F635" s="14" t="s">
        <v>15</v>
      </c>
      <c r="G635" s="7" t="s">
        <v>2538</v>
      </c>
      <c r="H635" s="7" t="s">
        <v>818</v>
      </c>
      <c r="I635" s="15" t="s">
        <v>694</v>
      </c>
      <c r="J635" s="7" t="s">
        <v>2539</v>
      </c>
      <c r="K635" s="14" t="s">
        <v>19</v>
      </c>
      <c r="L635" s="7" t="s">
        <v>2311</v>
      </c>
      <c r="M635" s="7" t="s">
        <v>2312</v>
      </c>
      <c r="N635" s="14" t="s">
        <v>53</v>
      </c>
      <c r="O635" s="14" t="s">
        <v>63</v>
      </c>
      <c r="P635" s="14" t="s">
        <v>54</v>
      </c>
      <c r="Q635" s="7" t="s">
        <v>157</v>
      </c>
      <c r="R635" s="7" t="s">
        <v>158</v>
      </c>
    </row>
    <row r="636" spans="1:18" s="1" customFormat="1" ht="12.75" hidden="1">
      <c r="A636" s="7" t="s">
        <v>3520</v>
      </c>
      <c r="B636" s="7" t="s">
        <v>2103</v>
      </c>
      <c r="C636" s="14" t="s">
        <v>2104</v>
      </c>
      <c r="D636" s="14" t="s">
        <v>4557</v>
      </c>
      <c r="E636" s="14" t="s">
        <v>14</v>
      </c>
      <c r="F636" s="14" t="s">
        <v>15</v>
      </c>
      <c r="G636" s="7" t="s">
        <v>3851</v>
      </c>
      <c r="H636" s="7" t="s">
        <v>3815</v>
      </c>
      <c r="I636" s="16" t="s">
        <v>3852</v>
      </c>
      <c r="J636" s="7"/>
      <c r="K636" s="14" t="s">
        <v>17</v>
      </c>
      <c r="L636" s="7" t="s">
        <v>2311</v>
      </c>
      <c r="M636" s="7" t="s">
        <v>3853</v>
      </c>
      <c r="N636" s="14" t="s">
        <v>20</v>
      </c>
      <c r="O636" s="14"/>
      <c r="P636" s="14"/>
      <c r="Q636" s="7"/>
      <c r="R636" s="7"/>
    </row>
    <row r="637" spans="1:18" s="1" customFormat="1" ht="12.75" hidden="1">
      <c r="A637" s="7" t="s">
        <v>3520</v>
      </c>
      <c r="B637" s="7" t="s">
        <v>2103</v>
      </c>
      <c r="C637" s="14" t="s">
        <v>2104</v>
      </c>
      <c r="D637" s="14" t="s">
        <v>4557</v>
      </c>
      <c r="E637" s="14" t="s">
        <v>14</v>
      </c>
      <c r="F637" s="14" t="s">
        <v>15</v>
      </c>
      <c r="G637" s="7" t="s">
        <v>3879</v>
      </c>
      <c r="H637" s="7" t="s">
        <v>3557</v>
      </c>
      <c r="I637" s="16" t="s">
        <v>3880</v>
      </c>
      <c r="J637" s="7"/>
      <c r="K637" s="14" t="s">
        <v>17</v>
      </c>
      <c r="L637" s="7" t="s">
        <v>2311</v>
      </c>
      <c r="M637" s="7" t="s">
        <v>3853</v>
      </c>
      <c r="N637" s="14" t="s">
        <v>24</v>
      </c>
      <c r="O637" s="14"/>
      <c r="P637" s="14"/>
      <c r="Q637" s="7"/>
      <c r="R637" s="7"/>
    </row>
    <row r="638" spans="1:18" s="1" customFormat="1" ht="12.75" hidden="1">
      <c r="A638" s="7" t="s">
        <v>3520</v>
      </c>
      <c r="B638" s="7" t="s">
        <v>2103</v>
      </c>
      <c r="C638" s="14" t="s">
        <v>2104</v>
      </c>
      <c r="D638" s="14" t="s">
        <v>4557</v>
      </c>
      <c r="E638" s="14" t="s">
        <v>14</v>
      </c>
      <c r="F638" s="14" t="s">
        <v>15</v>
      </c>
      <c r="G638" s="7" t="s">
        <v>3910</v>
      </c>
      <c r="H638" s="7" t="s">
        <v>3601</v>
      </c>
      <c r="I638" s="16" t="s">
        <v>3911</v>
      </c>
      <c r="J638" s="7"/>
      <c r="K638" s="14" t="s">
        <v>17</v>
      </c>
      <c r="L638" s="7" t="s">
        <v>2311</v>
      </c>
      <c r="M638" s="7" t="s">
        <v>3853</v>
      </c>
      <c r="N638" s="14" t="s">
        <v>20</v>
      </c>
      <c r="O638" s="14"/>
      <c r="P638" s="14"/>
      <c r="Q638" s="7"/>
      <c r="R638" s="7"/>
    </row>
    <row r="639" spans="1:18" s="1" customFormat="1" ht="12.75" hidden="1">
      <c r="A639" s="7" t="s">
        <v>3520</v>
      </c>
      <c r="B639" s="7" t="s">
        <v>2103</v>
      </c>
      <c r="C639" s="14" t="s">
        <v>2104</v>
      </c>
      <c r="D639" s="14" t="s">
        <v>174</v>
      </c>
      <c r="E639" s="14" t="s">
        <v>51</v>
      </c>
      <c r="F639" s="14" t="s">
        <v>15</v>
      </c>
      <c r="G639" s="7" t="s">
        <v>841</v>
      </c>
      <c r="H639" s="7" t="s">
        <v>1144</v>
      </c>
      <c r="I639" s="15" t="s">
        <v>514</v>
      </c>
      <c r="J639" s="7" t="s">
        <v>2426</v>
      </c>
      <c r="K639" s="14" t="s">
        <v>19</v>
      </c>
      <c r="L639" s="7" t="s">
        <v>2259</v>
      </c>
      <c r="M639" s="7" t="s">
        <v>2260</v>
      </c>
      <c r="N639" s="14" t="s">
        <v>53</v>
      </c>
      <c r="O639" s="14" t="s">
        <v>63</v>
      </c>
      <c r="P639" s="14" t="s">
        <v>54</v>
      </c>
      <c r="Q639" s="7" t="s">
        <v>134</v>
      </c>
      <c r="R639" s="7" t="s">
        <v>135</v>
      </c>
    </row>
    <row r="640" spans="1:18" s="1" customFormat="1" ht="12.75" hidden="1">
      <c r="A640" s="7" t="s">
        <v>3520</v>
      </c>
      <c r="B640" s="7" t="s">
        <v>2103</v>
      </c>
      <c r="C640" s="14" t="s">
        <v>2104</v>
      </c>
      <c r="D640" s="14" t="s">
        <v>13</v>
      </c>
      <c r="E640" s="14" t="s">
        <v>51</v>
      </c>
      <c r="F640" s="14" t="s">
        <v>15</v>
      </c>
      <c r="G640" s="7" t="s">
        <v>1277</v>
      </c>
      <c r="H640" s="7" t="s">
        <v>395</v>
      </c>
      <c r="I640" s="15" t="s">
        <v>1051</v>
      </c>
      <c r="J640" s="7" t="s">
        <v>2258</v>
      </c>
      <c r="K640" s="14" t="s">
        <v>19</v>
      </c>
      <c r="L640" s="7" t="s">
        <v>2259</v>
      </c>
      <c r="M640" s="7" t="s">
        <v>2260</v>
      </c>
      <c r="N640" s="14" t="s">
        <v>53</v>
      </c>
      <c r="O640" s="14" t="s">
        <v>63</v>
      </c>
      <c r="P640" s="14" t="s">
        <v>54</v>
      </c>
      <c r="Q640" s="7" t="s">
        <v>460</v>
      </c>
      <c r="R640" s="7" t="s">
        <v>461</v>
      </c>
    </row>
    <row r="641" spans="1:18" s="1" customFormat="1" ht="12.75" hidden="1">
      <c r="A641" s="7" t="s">
        <v>3520</v>
      </c>
      <c r="B641" s="7" t="s">
        <v>2103</v>
      </c>
      <c r="C641" s="14" t="s">
        <v>2104</v>
      </c>
      <c r="D641" s="14" t="s">
        <v>174</v>
      </c>
      <c r="E641" s="14" t="s">
        <v>51</v>
      </c>
      <c r="F641" s="14" t="s">
        <v>15</v>
      </c>
      <c r="G641" s="7" t="s">
        <v>1140</v>
      </c>
      <c r="H641" s="7" t="s">
        <v>25</v>
      </c>
      <c r="I641" s="15" t="s">
        <v>1243</v>
      </c>
      <c r="J641" s="7" t="s">
        <v>2458</v>
      </c>
      <c r="K641" s="14" t="s">
        <v>19</v>
      </c>
      <c r="L641" s="7" t="s">
        <v>2206</v>
      </c>
      <c r="M641" s="7" t="s">
        <v>2207</v>
      </c>
      <c r="N641" s="14" t="s">
        <v>53</v>
      </c>
      <c r="O641" s="14" t="s">
        <v>63</v>
      </c>
      <c r="P641" s="14" t="s">
        <v>54</v>
      </c>
      <c r="Q641" s="7" t="s">
        <v>104</v>
      </c>
      <c r="R641" s="7" t="s">
        <v>105</v>
      </c>
    </row>
    <row r="642" spans="1:18" s="1" customFormat="1" ht="12.75" hidden="1">
      <c r="A642" s="7" t="s">
        <v>3520</v>
      </c>
      <c r="B642" s="7" t="s">
        <v>2103</v>
      </c>
      <c r="C642" s="14" t="s">
        <v>2104</v>
      </c>
      <c r="D642" s="14" t="s">
        <v>4557</v>
      </c>
      <c r="E642" s="14" t="s">
        <v>51</v>
      </c>
      <c r="F642" s="14" t="s">
        <v>15</v>
      </c>
      <c r="G642" s="7" t="s">
        <v>3998</v>
      </c>
      <c r="H642" s="7" t="s">
        <v>3999</v>
      </c>
      <c r="I642" s="16" t="s">
        <v>447</v>
      </c>
      <c r="J642" s="7"/>
      <c r="K642" s="14" t="s">
        <v>17</v>
      </c>
      <c r="L642" s="7" t="s">
        <v>2206</v>
      </c>
      <c r="M642" s="7" t="s">
        <v>4000</v>
      </c>
      <c r="N642" s="7"/>
      <c r="O642" s="14" t="s">
        <v>63</v>
      </c>
      <c r="P642" s="14" t="s">
        <v>54</v>
      </c>
      <c r="Q642" s="7" t="s">
        <v>807</v>
      </c>
      <c r="R642" s="7" t="s">
        <v>4001</v>
      </c>
    </row>
    <row r="643" spans="1:18" s="1" customFormat="1" ht="12.75" hidden="1">
      <c r="A643" s="7" t="s">
        <v>3520</v>
      </c>
      <c r="B643" s="7" t="s">
        <v>2103</v>
      </c>
      <c r="C643" s="14" t="s">
        <v>2104</v>
      </c>
      <c r="D643" s="14" t="s">
        <v>4557</v>
      </c>
      <c r="E643" s="14" t="s">
        <v>51</v>
      </c>
      <c r="F643" s="14" t="s">
        <v>15</v>
      </c>
      <c r="G643" s="7" t="s">
        <v>4061</v>
      </c>
      <c r="H643" s="7" t="s">
        <v>3528</v>
      </c>
      <c r="I643" s="16" t="s">
        <v>4062</v>
      </c>
      <c r="J643" s="7"/>
      <c r="K643" s="14" t="s">
        <v>17</v>
      </c>
      <c r="L643" s="7" t="s">
        <v>2206</v>
      </c>
      <c r="M643" s="7" t="s">
        <v>4000</v>
      </c>
      <c r="N643" s="7"/>
      <c r="O643" s="14" t="s">
        <v>63</v>
      </c>
      <c r="P643" s="14" t="s">
        <v>54</v>
      </c>
      <c r="Q643" s="7" t="s">
        <v>134</v>
      </c>
      <c r="R643" s="7" t="s">
        <v>135</v>
      </c>
    </row>
    <row r="644" spans="1:18" s="1" customFormat="1" ht="12.75" hidden="1">
      <c r="A644" s="7" t="s">
        <v>3520</v>
      </c>
      <c r="B644" s="7" t="s">
        <v>2103</v>
      </c>
      <c r="C644" s="14" t="s">
        <v>2104</v>
      </c>
      <c r="D644" s="14" t="s">
        <v>4557</v>
      </c>
      <c r="E644" s="14" t="s">
        <v>51</v>
      </c>
      <c r="F644" s="14" t="s">
        <v>15</v>
      </c>
      <c r="G644" s="7" t="s">
        <v>4155</v>
      </c>
      <c r="H644" s="7" t="s">
        <v>3657</v>
      </c>
      <c r="I644" s="16" t="s">
        <v>4059</v>
      </c>
      <c r="J644" s="7"/>
      <c r="K644" s="14" t="s">
        <v>17</v>
      </c>
      <c r="L644" s="7" t="s">
        <v>2206</v>
      </c>
      <c r="M644" s="7" t="s">
        <v>4000</v>
      </c>
      <c r="N644" s="7"/>
      <c r="O644" s="14" t="s">
        <v>63</v>
      </c>
      <c r="P644" s="14" t="s">
        <v>54</v>
      </c>
      <c r="Q644" s="7" t="s">
        <v>157</v>
      </c>
      <c r="R644" s="7" t="s">
        <v>158</v>
      </c>
    </row>
    <row r="645" spans="1:18" s="1" customFormat="1" ht="12.75" hidden="1">
      <c r="A645" s="7" t="s">
        <v>3520</v>
      </c>
      <c r="B645" s="7" t="s">
        <v>2103</v>
      </c>
      <c r="C645" s="14" t="s">
        <v>2104</v>
      </c>
      <c r="D645" s="14" t="s">
        <v>4557</v>
      </c>
      <c r="E645" s="14" t="s">
        <v>51</v>
      </c>
      <c r="F645" s="14" t="s">
        <v>15</v>
      </c>
      <c r="G645" s="7" t="s">
        <v>2205</v>
      </c>
      <c r="H645" s="7" t="s">
        <v>1324</v>
      </c>
      <c r="I645" s="16" t="s">
        <v>447</v>
      </c>
      <c r="J645" s="7"/>
      <c r="K645" s="14" t="s">
        <v>17</v>
      </c>
      <c r="L645" s="7" t="s">
        <v>2206</v>
      </c>
      <c r="M645" s="7" t="s">
        <v>2207</v>
      </c>
      <c r="N645" s="7" t="s">
        <v>53</v>
      </c>
      <c r="O645" s="14" t="s">
        <v>63</v>
      </c>
      <c r="P645" s="14" t="s">
        <v>54</v>
      </c>
      <c r="Q645" s="7" t="s">
        <v>807</v>
      </c>
      <c r="R645" s="7" t="s">
        <v>808</v>
      </c>
    </row>
    <row r="646" spans="1:18" s="1" customFormat="1" ht="12.75" hidden="1">
      <c r="A646" s="7" t="s">
        <v>3520</v>
      </c>
      <c r="B646" s="7" t="s">
        <v>2103</v>
      </c>
      <c r="C646" s="14" t="s">
        <v>2104</v>
      </c>
      <c r="D646" s="14" t="s">
        <v>4557</v>
      </c>
      <c r="E646" s="14" t="s">
        <v>51</v>
      </c>
      <c r="F646" s="14" t="s">
        <v>15</v>
      </c>
      <c r="G646" s="7" t="s">
        <v>1286</v>
      </c>
      <c r="H646" s="7" t="s">
        <v>2299</v>
      </c>
      <c r="I646" s="16" t="s">
        <v>997</v>
      </c>
      <c r="J646" s="7"/>
      <c r="K646" s="14" t="s">
        <v>17</v>
      </c>
      <c r="L646" s="7" t="s">
        <v>2206</v>
      </c>
      <c r="M646" s="7" t="s">
        <v>2207</v>
      </c>
      <c r="N646" s="7" t="s">
        <v>53</v>
      </c>
      <c r="O646" s="14" t="s">
        <v>63</v>
      </c>
      <c r="P646" s="14" t="s">
        <v>54</v>
      </c>
      <c r="Q646" s="7" t="s">
        <v>875</v>
      </c>
      <c r="R646" s="7" t="s">
        <v>876</v>
      </c>
    </row>
    <row r="647" spans="1:18" s="1" customFormat="1" ht="12.75" hidden="1">
      <c r="A647" s="7" t="s">
        <v>3520</v>
      </c>
      <c r="B647" s="7" t="s">
        <v>2103</v>
      </c>
      <c r="C647" s="14" t="s">
        <v>2104</v>
      </c>
      <c r="D647" s="14" t="s">
        <v>13</v>
      </c>
      <c r="E647" s="14" t="s">
        <v>14</v>
      </c>
      <c r="F647" s="14" t="s">
        <v>15</v>
      </c>
      <c r="G647" s="7" t="s">
        <v>1351</v>
      </c>
      <c r="H647" s="7" t="s">
        <v>205</v>
      </c>
      <c r="I647" s="15" t="s">
        <v>937</v>
      </c>
      <c r="J647" s="7" t="s">
        <v>2160</v>
      </c>
      <c r="K647" s="14" t="s">
        <v>19</v>
      </c>
      <c r="L647" s="7" t="s">
        <v>2161</v>
      </c>
      <c r="M647" s="7" t="s">
        <v>2162</v>
      </c>
      <c r="N647" s="14" t="s">
        <v>24</v>
      </c>
      <c r="O647" s="14"/>
      <c r="P647" s="14"/>
      <c r="Q647" s="7"/>
      <c r="R647" s="7"/>
    </row>
    <row r="648" spans="1:18" s="1" customFormat="1" ht="12.75" hidden="1">
      <c r="A648" s="7" t="s">
        <v>3520</v>
      </c>
      <c r="B648" s="7" t="s">
        <v>2103</v>
      </c>
      <c r="C648" s="14" t="s">
        <v>2104</v>
      </c>
      <c r="D648" s="14" t="s">
        <v>174</v>
      </c>
      <c r="E648" s="14" t="s">
        <v>51</v>
      </c>
      <c r="F648" s="14" t="s">
        <v>15</v>
      </c>
      <c r="G648" s="7" t="s">
        <v>2397</v>
      </c>
      <c r="H648" s="7" t="s">
        <v>211</v>
      </c>
      <c r="I648" s="15" t="s">
        <v>766</v>
      </c>
      <c r="J648" s="7" t="s">
        <v>2398</v>
      </c>
      <c r="K648" s="14" t="s">
        <v>19</v>
      </c>
      <c r="L648" s="7" t="s">
        <v>2161</v>
      </c>
      <c r="M648" s="7" t="s">
        <v>2162</v>
      </c>
      <c r="N648" s="14" t="s">
        <v>53</v>
      </c>
      <c r="O648" s="14" t="s">
        <v>63</v>
      </c>
      <c r="P648" s="14" t="s">
        <v>54</v>
      </c>
      <c r="Q648" s="7" t="s">
        <v>163</v>
      </c>
      <c r="R648" s="7" t="s">
        <v>164</v>
      </c>
    </row>
    <row r="649" spans="1:18" s="1" customFormat="1" ht="12.75" hidden="1">
      <c r="A649" s="7" t="s">
        <v>3520</v>
      </c>
      <c r="B649" s="7" t="s">
        <v>2103</v>
      </c>
      <c r="C649" s="14" t="s">
        <v>2104</v>
      </c>
      <c r="D649" s="14" t="s">
        <v>174</v>
      </c>
      <c r="E649" s="14" t="s">
        <v>51</v>
      </c>
      <c r="F649" s="14" t="s">
        <v>15</v>
      </c>
      <c r="G649" s="7" t="s">
        <v>2427</v>
      </c>
      <c r="H649" s="7" t="s">
        <v>662</v>
      </c>
      <c r="I649" s="15" t="s">
        <v>863</v>
      </c>
      <c r="J649" s="7" t="s">
        <v>2428</v>
      </c>
      <c r="K649" s="14" t="s">
        <v>19</v>
      </c>
      <c r="L649" s="7" t="s">
        <v>2161</v>
      </c>
      <c r="M649" s="7" t="s">
        <v>2162</v>
      </c>
      <c r="N649" s="14" t="s">
        <v>53</v>
      </c>
      <c r="O649" s="14" t="s">
        <v>63</v>
      </c>
      <c r="P649" s="14" t="s">
        <v>54</v>
      </c>
      <c r="Q649" s="7" t="s">
        <v>295</v>
      </c>
      <c r="R649" s="7" t="s">
        <v>296</v>
      </c>
    </row>
    <row r="650" spans="1:18" s="1" customFormat="1" ht="12.75" hidden="1">
      <c r="A650" s="7" t="s">
        <v>3520</v>
      </c>
      <c r="B650" s="7" t="s">
        <v>2103</v>
      </c>
      <c r="C650" s="14" t="s">
        <v>2104</v>
      </c>
      <c r="D650" s="14" t="s">
        <v>13</v>
      </c>
      <c r="E650" s="14" t="s">
        <v>51</v>
      </c>
      <c r="F650" s="14" t="s">
        <v>15</v>
      </c>
      <c r="G650" s="7" t="s">
        <v>2247</v>
      </c>
      <c r="H650" s="7" t="s">
        <v>399</v>
      </c>
      <c r="I650" s="15" t="s">
        <v>376</v>
      </c>
      <c r="J650" s="7" t="s">
        <v>2248</v>
      </c>
      <c r="K650" s="14" t="s">
        <v>19</v>
      </c>
      <c r="L650" s="7" t="s">
        <v>2161</v>
      </c>
      <c r="M650" s="7" t="s">
        <v>2162</v>
      </c>
      <c r="N650" s="14" t="s">
        <v>53</v>
      </c>
      <c r="O650" s="14" t="s">
        <v>63</v>
      </c>
      <c r="P650" s="14" t="s">
        <v>54</v>
      </c>
      <c r="Q650" s="7" t="s">
        <v>124</v>
      </c>
      <c r="R650" s="7" t="s">
        <v>125</v>
      </c>
    </row>
    <row r="651" spans="1:18" s="1" customFormat="1" ht="12.75" hidden="1">
      <c r="A651" s="7" t="s">
        <v>3520</v>
      </c>
      <c r="B651" s="7" t="s">
        <v>2103</v>
      </c>
      <c r="C651" s="14" t="s">
        <v>2104</v>
      </c>
      <c r="D651" s="14" t="s">
        <v>174</v>
      </c>
      <c r="E651" s="14" t="s">
        <v>51</v>
      </c>
      <c r="F651" s="14" t="s">
        <v>15</v>
      </c>
      <c r="G651" s="7" t="s">
        <v>2459</v>
      </c>
      <c r="H651" s="7" t="s">
        <v>139</v>
      </c>
      <c r="I651" s="15" t="s">
        <v>356</v>
      </c>
      <c r="J651" s="7" t="s">
        <v>2460</v>
      </c>
      <c r="K651" s="14" t="s">
        <v>19</v>
      </c>
      <c r="L651" s="7" t="s">
        <v>2161</v>
      </c>
      <c r="M651" s="7" t="s">
        <v>2162</v>
      </c>
      <c r="N651" s="14" t="s">
        <v>53</v>
      </c>
      <c r="O651" s="14" t="s">
        <v>63</v>
      </c>
      <c r="P651" s="14" t="s">
        <v>54</v>
      </c>
      <c r="Q651" s="7" t="s">
        <v>134</v>
      </c>
      <c r="R651" s="7" t="s">
        <v>135</v>
      </c>
    </row>
    <row r="652" spans="1:18" s="1" customFormat="1" ht="12.75" hidden="1">
      <c r="A652" s="7" t="s">
        <v>3520</v>
      </c>
      <c r="B652" s="7" t="s">
        <v>2103</v>
      </c>
      <c r="C652" s="14" t="s">
        <v>2104</v>
      </c>
      <c r="D652" s="14" t="s">
        <v>174</v>
      </c>
      <c r="E652" s="14" t="s">
        <v>51</v>
      </c>
      <c r="F652" s="14" t="s">
        <v>15</v>
      </c>
      <c r="G652" s="7" t="s">
        <v>2491</v>
      </c>
      <c r="H652" s="7" t="s">
        <v>561</v>
      </c>
      <c r="I652" s="15" t="s">
        <v>852</v>
      </c>
      <c r="J652" s="7" t="s">
        <v>2493</v>
      </c>
      <c r="K652" s="14" t="s">
        <v>19</v>
      </c>
      <c r="L652" s="7" t="s">
        <v>2161</v>
      </c>
      <c r="M652" s="7" t="s">
        <v>2162</v>
      </c>
      <c r="N652" s="14" t="s">
        <v>53</v>
      </c>
      <c r="O652" s="14" t="s">
        <v>63</v>
      </c>
      <c r="P652" s="14" t="s">
        <v>54</v>
      </c>
      <c r="Q652" s="7" t="s">
        <v>104</v>
      </c>
      <c r="R652" s="7" t="s">
        <v>105</v>
      </c>
    </row>
    <row r="653" spans="1:18" s="1" customFormat="1" ht="12.75" hidden="1">
      <c r="A653" s="7" t="s">
        <v>3520</v>
      </c>
      <c r="B653" s="7" t="s">
        <v>2103</v>
      </c>
      <c r="C653" s="14" t="s">
        <v>2104</v>
      </c>
      <c r="D653" s="14" t="s">
        <v>174</v>
      </c>
      <c r="E653" s="14" t="s">
        <v>51</v>
      </c>
      <c r="F653" s="14" t="s">
        <v>15</v>
      </c>
      <c r="G653" s="7" t="s">
        <v>2548</v>
      </c>
      <c r="H653" s="7" t="s">
        <v>423</v>
      </c>
      <c r="I653" s="15" t="s">
        <v>199</v>
      </c>
      <c r="J653" s="7" t="s">
        <v>2549</v>
      </c>
      <c r="K653" s="14" t="s">
        <v>19</v>
      </c>
      <c r="L653" s="7" t="s">
        <v>2161</v>
      </c>
      <c r="M653" s="7" t="s">
        <v>2162</v>
      </c>
      <c r="N653" s="14" t="s">
        <v>53</v>
      </c>
      <c r="O653" s="14" t="s">
        <v>63</v>
      </c>
      <c r="P653" s="14" t="s">
        <v>54</v>
      </c>
      <c r="Q653" s="7" t="s">
        <v>93</v>
      </c>
      <c r="R653" s="7" t="s">
        <v>94</v>
      </c>
    </row>
    <row r="654" spans="1:18" s="1" customFormat="1" ht="12.75" hidden="1">
      <c r="A654" s="7" t="s">
        <v>3520</v>
      </c>
      <c r="B654" s="7" t="s">
        <v>2103</v>
      </c>
      <c r="C654" s="14" t="s">
        <v>2104</v>
      </c>
      <c r="D654" s="14" t="s">
        <v>13</v>
      </c>
      <c r="E654" s="14" t="s">
        <v>51</v>
      </c>
      <c r="F654" s="14" t="s">
        <v>15</v>
      </c>
      <c r="G654" s="7" t="s">
        <v>1190</v>
      </c>
      <c r="H654" s="7" t="s">
        <v>31</v>
      </c>
      <c r="I654" s="15" t="s">
        <v>1269</v>
      </c>
      <c r="J654" s="7" t="s">
        <v>2305</v>
      </c>
      <c r="K654" s="14" t="s">
        <v>19</v>
      </c>
      <c r="L654" s="7" t="s">
        <v>2161</v>
      </c>
      <c r="M654" s="7" t="s">
        <v>2162</v>
      </c>
      <c r="N654" s="14" t="s">
        <v>53</v>
      </c>
      <c r="O654" s="14" t="s">
        <v>63</v>
      </c>
      <c r="P654" s="14" t="s">
        <v>54</v>
      </c>
      <c r="Q654" s="7" t="s">
        <v>104</v>
      </c>
      <c r="R654" s="7" t="s">
        <v>105</v>
      </c>
    </row>
    <row r="655" spans="1:18" s="1" customFormat="1" ht="12.75" hidden="1">
      <c r="A655" s="7" t="s">
        <v>3520</v>
      </c>
      <c r="B655" s="7" t="s">
        <v>2103</v>
      </c>
      <c r="C655" s="14" t="s">
        <v>2104</v>
      </c>
      <c r="D655" s="14" t="s">
        <v>4557</v>
      </c>
      <c r="E655" s="14" t="s">
        <v>51</v>
      </c>
      <c r="F655" s="14" t="s">
        <v>15</v>
      </c>
      <c r="G655" s="7" t="s">
        <v>3982</v>
      </c>
      <c r="H655" s="7" t="s">
        <v>3983</v>
      </c>
      <c r="I655" s="16" t="s">
        <v>3909</v>
      </c>
      <c r="J655" s="7"/>
      <c r="K655" s="14" t="s">
        <v>17</v>
      </c>
      <c r="L655" s="7" t="s">
        <v>2161</v>
      </c>
      <c r="M655" s="7" t="s">
        <v>3984</v>
      </c>
      <c r="N655" s="7"/>
      <c r="O655" s="14" t="s">
        <v>63</v>
      </c>
      <c r="P655" s="14" t="s">
        <v>54</v>
      </c>
      <c r="Q655" s="7" t="s">
        <v>134</v>
      </c>
      <c r="R655" s="7" t="s">
        <v>135</v>
      </c>
    </row>
    <row r="656" spans="1:18" s="1" customFormat="1" ht="12.75" hidden="1">
      <c r="A656" s="7" t="s">
        <v>3520</v>
      </c>
      <c r="B656" s="7" t="s">
        <v>2103</v>
      </c>
      <c r="C656" s="14" t="s">
        <v>2104</v>
      </c>
      <c r="D656" s="14" t="s">
        <v>4557</v>
      </c>
      <c r="E656" s="14" t="s">
        <v>51</v>
      </c>
      <c r="F656" s="14" t="s">
        <v>15</v>
      </c>
      <c r="G656" s="7" t="s">
        <v>4010</v>
      </c>
      <c r="H656" s="7" t="s">
        <v>3664</v>
      </c>
      <c r="I656" s="16">
        <v>20250</v>
      </c>
      <c r="J656" s="7"/>
      <c r="K656" s="14" t="s">
        <v>17</v>
      </c>
      <c r="L656" s="7" t="s">
        <v>2161</v>
      </c>
      <c r="M656" s="7" t="s">
        <v>3984</v>
      </c>
      <c r="N656" s="7"/>
      <c r="O656" s="14" t="s">
        <v>63</v>
      </c>
      <c r="P656" s="14" t="s">
        <v>54</v>
      </c>
      <c r="Q656" s="7" t="s">
        <v>401</v>
      </c>
      <c r="R656" s="7" t="s">
        <v>4011</v>
      </c>
    </row>
    <row r="657" spans="1:18" s="1" customFormat="1" ht="12.75" hidden="1">
      <c r="A657" s="7" t="s">
        <v>3520</v>
      </c>
      <c r="B657" s="7" t="s">
        <v>2103</v>
      </c>
      <c r="C657" s="14" t="s">
        <v>2104</v>
      </c>
      <c r="D657" s="14" t="s">
        <v>4557</v>
      </c>
      <c r="E657" s="14" t="s">
        <v>51</v>
      </c>
      <c r="F657" s="14" t="s">
        <v>15</v>
      </c>
      <c r="G657" s="7" t="s">
        <v>4169</v>
      </c>
      <c r="H657" s="7" t="s">
        <v>4170</v>
      </c>
      <c r="I657" s="16">
        <v>20325</v>
      </c>
      <c r="J657" s="7"/>
      <c r="K657" s="14" t="s">
        <v>17</v>
      </c>
      <c r="L657" s="7" t="s">
        <v>2161</v>
      </c>
      <c r="M657" s="7" t="s">
        <v>3984</v>
      </c>
      <c r="N657" s="7"/>
      <c r="O657" s="14" t="s">
        <v>63</v>
      </c>
      <c r="P657" s="14" t="s">
        <v>54</v>
      </c>
      <c r="Q657" s="7" t="s">
        <v>118</v>
      </c>
      <c r="R657" s="7" t="s">
        <v>4067</v>
      </c>
    </row>
    <row r="658" spans="1:18" s="1" customFormat="1" ht="12.75" hidden="1">
      <c r="A658" s="7" t="s">
        <v>3520</v>
      </c>
      <c r="B658" s="7" t="s">
        <v>2103</v>
      </c>
      <c r="C658" s="14" t="s">
        <v>2104</v>
      </c>
      <c r="D658" s="14" t="s">
        <v>13</v>
      </c>
      <c r="E658" s="14" t="s">
        <v>14</v>
      </c>
      <c r="F658" s="14" t="s">
        <v>15</v>
      </c>
      <c r="G658" s="7" t="s">
        <v>1335</v>
      </c>
      <c r="H658" s="7" t="s">
        <v>355</v>
      </c>
      <c r="I658" s="15" t="s">
        <v>857</v>
      </c>
      <c r="J658" s="7" t="s">
        <v>2151</v>
      </c>
      <c r="K658" s="14" t="s">
        <v>19</v>
      </c>
      <c r="L658" s="7" t="s">
        <v>2152</v>
      </c>
      <c r="M658" s="7" t="s">
        <v>2153</v>
      </c>
      <c r="N658" s="14" t="s">
        <v>18</v>
      </c>
      <c r="O658" s="14"/>
      <c r="P658" s="14"/>
      <c r="Q658" s="7"/>
      <c r="R658" s="7"/>
    </row>
    <row r="659" spans="1:18" s="1" customFormat="1" ht="12.75" hidden="1">
      <c r="A659" s="7" t="s">
        <v>3520</v>
      </c>
      <c r="B659" s="7" t="s">
        <v>2103</v>
      </c>
      <c r="C659" s="14" t="s">
        <v>2104</v>
      </c>
      <c r="D659" s="14" t="s">
        <v>174</v>
      </c>
      <c r="E659" s="14" t="s">
        <v>14</v>
      </c>
      <c r="F659" s="14" t="s">
        <v>15</v>
      </c>
      <c r="G659" s="7" t="s">
        <v>939</v>
      </c>
      <c r="H659" s="7" t="s">
        <v>195</v>
      </c>
      <c r="I659" s="15" t="s">
        <v>745</v>
      </c>
      <c r="J659" s="7" t="s">
        <v>2346</v>
      </c>
      <c r="K659" s="14" t="s">
        <v>19</v>
      </c>
      <c r="L659" s="7" t="s">
        <v>2152</v>
      </c>
      <c r="M659" s="7" t="s">
        <v>2153</v>
      </c>
      <c r="N659" s="14" t="s">
        <v>24</v>
      </c>
      <c r="O659" s="14"/>
      <c r="P659" s="14"/>
      <c r="Q659" s="7"/>
      <c r="R659" s="7"/>
    </row>
    <row r="660" spans="1:18" s="1" customFormat="1" ht="12.75" hidden="1">
      <c r="A660" s="7" t="s">
        <v>3520</v>
      </c>
      <c r="B660" s="7" t="s">
        <v>2103</v>
      </c>
      <c r="C660" s="14" t="s">
        <v>2104</v>
      </c>
      <c r="D660" s="14" t="s">
        <v>174</v>
      </c>
      <c r="E660" s="14" t="s">
        <v>51</v>
      </c>
      <c r="F660" s="14" t="s">
        <v>15</v>
      </c>
      <c r="G660" s="7" t="s">
        <v>2399</v>
      </c>
      <c r="H660" s="7" t="s">
        <v>230</v>
      </c>
      <c r="I660" s="15" t="s">
        <v>532</v>
      </c>
      <c r="J660" s="7" t="s">
        <v>2400</v>
      </c>
      <c r="K660" s="14" t="s">
        <v>19</v>
      </c>
      <c r="L660" s="7" t="s">
        <v>2152</v>
      </c>
      <c r="M660" s="7" t="s">
        <v>2153</v>
      </c>
      <c r="N660" s="14" t="s">
        <v>53</v>
      </c>
      <c r="O660" s="14" t="s">
        <v>63</v>
      </c>
      <c r="P660" s="14" t="s">
        <v>54</v>
      </c>
      <c r="Q660" s="7" t="s">
        <v>157</v>
      </c>
      <c r="R660" s="7" t="s">
        <v>158</v>
      </c>
    </row>
    <row r="661" spans="1:18" s="1" customFormat="1" ht="12.75" hidden="1">
      <c r="A661" s="7" t="s">
        <v>3520</v>
      </c>
      <c r="B661" s="7" t="s">
        <v>2103</v>
      </c>
      <c r="C661" s="14" t="s">
        <v>2104</v>
      </c>
      <c r="D661" s="14" t="s">
        <v>174</v>
      </c>
      <c r="E661" s="14" t="s">
        <v>51</v>
      </c>
      <c r="F661" s="14" t="s">
        <v>15</v>
      </c>
      <c r="G661" s="7" t="s">
        <v>1451</v>
      </c>
      <c r="H661" s="7" t="s">
        <v>318</v>
      </c>
      <c r="I661" s="15" t="s">
        <v>212</v>
      </c>
      <c r="J661" s="7" t="s">
        <v>2517</v>
      </c>
      <c r="K661" s="14" t="s">
        <v>19</v>
      </c>
      <c r="L661" s="7" t="s">
        <v>2152</v>
      </c>
      <c r="M661" s="7" t="s">
        <v>2153</v>
      </c>
      <c r="N661" s="14" t="s">
        <v>53</v>
      </c>
      <c r="O661" s="14" t="s">
        <v>63</v>
      </c>
      <c r="P661" s="14" t="s">
        <v>54</v>
      </c>
      <c r="Q661" s="7" t="s">
        <v>113</v>
      </c>
      <c r="R661" s="7" t="s">
        <v>114</v>
      </c>
    </row>
    <row r="662" spans="1:18" s="1" customFormat="1" ht="12.75" hidden="1">
      <c r="A662" s="7" t="s">
        <v>3520</v>
      </c>
      <c r="B662" s="7" t="s">
        <v>2103</v>
      </c>
      <c r="C662" s="14" t="s">
        <v>2104</v>
      </c>
      <c r="D662" s="14" t="s">
        <v>174</v>
      </c>
      <c r="E662" s="14" t="s">
        <v>51</v>
      </c>
      <c r="F662" s="14" t="s">
        <v>15</v>
      </c>
      <c r="G662" s="7" t="s">
        <v>2491</v>
      </c>
      <c r="H662" s="7" t="s">
        <v>699</v>
      </c>
      <c r="I662" s="15" t="s">
        <v>532</v>
      </c>
      <c r="J662" s="7" t="s">
        <v>2492</v>
      </c>
      <c r="K662" s="14" t="s">
        <v>19</v>
      </c>
      <c r="L662" s="7" t="s">
        <v>2152</v>
      </c>
      <c r="M662" s="7" t="s">
        <v>2153</v>
      </c>
      <c r="N662" s="14" t="s">
        <v>53</v>
      </c>
      <c r="O662" s="14" t="s">
        <v>63</v>
      </c>
      <c r="P662" s="14" t="s">
        <v>54</v>
      </c>
      <c r="Q662" s="7" t="s">
        <v>78</v>
      </c>
      <c r="R662" s="7" t="s">
        <v>79</v>
      </c>
    </row>
    <row r="663" spans="1:18" s="1" customFormat="1" ht="12.75" hidden="1">
      <c r="A663" s="7" t="s">
        <v>3520</v>
      </c>
      <c r="B663" s="7" t="s">
        <v>2103</v>
      </c>
      <c r="C663" s="14" t="s">
        <v>2104</v>
      </c>
      <c r="D663" s="14" t="s">
        <v>13</v>
      </c>
      <c r="E663" s="14" t="s">
        <v>51</v>
      </c>
      <c r="F663" s="14" t="s">
        <v>15</v>
      </c>
      <c r="G663" s="7" t="s">
        <v>2293</v>
      </c>
      <c r="H663" s="7" t="s">
        <v>229</v>
      </c>
      <c r="I663" s="15" t="s">
        <v>654</v>
      </c>
      <c r="J663" s="7" t="s">
        <v>2294</v>
      </c>
      <c r="K663" s="14" t="s">
        <v>19</v>
      </c>
      <c r="L663" s="7" t="s">
        <v>2152</v>
      </c>
      <c r="M663" s="7" t="s">
        <v>2153</v>
      </c>
      <c r="N663" s="14" t="s">
        <v>53</v>
      </c>
      <c r="O663" s="14" t="s">
        <v>63</v>
      </c>
      <c r="P663" s="14" t="s">
        <v>54</v>
      </c>
      <c r="Q663" s="7" t="s">
        <v>78</v>
      </c>
      <c r="R663" s="7" t="s">
        <v>79</v>
      </c>
    </row>
    <row r="664" spans="1:18" s="1" customFormat="1" ht="12.75" hidden="1">
      <c r="A664" s="7" t="s">
        <v>3520</v>
      </c>
      <c r="B664" s="7" t="s">
        <v>2103</v>
      </c>
      <c r="C664" s="14" t="s">
        <v>2104</v>
      </c>
      <c r="D664" s="14" t="s">
        <v>174</v>
      </c>
      <c r="E664" s="14" t="s">
        <v>51</v>
      </c>
      <c r="F664" s="14" t="s">
        <v>15</v>
      </c>
      <c r="G664" s="7" t="s">
        <v>2545</v>
      </c>
      <c r="H664" s="7" t="s">
        <v>481</v>
      </c>
      <c r="I664" s="15" t="s">
        <v>300</v>
      </c>
      <c r="J664" s="7" t="s">
        <v>2546</v>
      </c>
      <c r="K664" s="14" t="s">
        <v>19</v>
      </c>
      <c r="L664" s="7" t="s">
        <v>2152</v>
      </c>
      <c r="M664" s="7" t="s">
        <v>2153</v>
      </c>
      <c r="N664" s="14" t="s">
        <v>53</v>
      </c>
      <c r="O664" s="14" t="s">
        <v>63</v>
      </c>
      <c r="P664" s="14" t="s">
        <v>54</v>
      </c>
      <c r="Q664" s="7" t="s">
        <v>72</v>
      </c>
      <c r="R664" s="7" t="s">
        <v>73</v>
      </c>
    </row>
    <row r="665" spans="1:18" s="1" customFormat="1" ht="12.75" hidden="1">
      <c r="A665" s="7" t="s">
        <v>3520</v>
      </c>
      <c r="B665" s="7" t="s">
        <v>2103</v>
      </c>
      <c r="C665" s="14" t="s">
        <v>2104</v>
      </c>
      <c r="D665" s="14" t="s">
        <v>4557</v>
      </c>
      <c r="E665" s="14" t="s">
        <v>14</v>
      </c>
      <c r="F665" s="14" t="s">
        <v>15</v>
      </c>
      <c r="G665" s="7" t="s">
        <v>3854</v>
      </c>
      <c r="H665" s="7" t="s">
        <v>3534</v>
      </c>
      <c r="I665" s="16" t="s">
        <v>3855</v>
      </c>
      <c r="J665" s="7"/>
      <c r="K665" s="14" t="s">
        <v>17</v>
      </c>
      <c r="L665" s="7" t="s">
        <v>2152</v>
      </c>
      <c r="M665" s="7" t="s">
        <v>3856</v>
      </c>
      <c r="N665" s="14" t="s">
        <v>18</v>
      </c>
      <c r="O665" s="14"/>
      <c r="P665" s="14"/>
      <c r="Q665" s="7"/>
      <c r="R665" s="7"/>
    </row>
    <row r="666" spans="1:18" s="1" customFormat="1" ht="12.75" hidden="1">
      <c r="A666" s="7" t="s">
        <v>3520</v>
      </c>
      <c r="B666" s="7" t="s">
        <v>2103</v>
      </c>
      <c r="C666" s="14" t="s">
        <v>2104</v>
      </c>
      <c r="D666" s="14" t="s">
        <v>4557</v>
      </c>
      <c r="E666" s="14" t="s">
        <v>14</v>
      </c>
      <c r="F666" s="14" t="s">
        <v>15</v>
      </c>
      <c r="G666" s="7" t="s">
        <v>3878</v>
      </c>
      <c r="H666" s="7" t="s">
        <v>3651</v>
      </c>
      <c r="I666" s="16" t="s">
        <v>3759</v>
      </c>
      <c r="J666" s="7"/>
      <c r="K666" s="14" t="s">
        <v>17</v>
      </c>
      <c r="L666" s="7" t="s">
        <v>2152</v>
      </c>
      <c r="M666" s="7" t="s">
        <v>3856</v>
      </c>
      <c r="N666" s="14" t="s">
        <v>20</v>
      </c>
      <c r="O666" s="14"/>
      <c r="P666" s="14"/>
      <c r="Q666" s="7"/>
      <c r="R666" s="7"/>
    </row>
    <row r="667" spans="1:18" s="1" customFormat="1" ht="12.75" hidden="1">
      <c r="A667" s="7" t="s">
        <v>3520</v>
      </c>
      <c r="B667" s="7" t="s">
        <v>2103</v>
      </c>
      <c r="C667" s="14" t="s">
        <v>2104</v>
      </c>
      <c r="D667" s="14" t="s">
        <v>4557</v>
      </c>
      <c r="E667" s="14" t="s">
        <v>14</v>
      </c>
      <c r="F667" s="14" t="s">
        <v>15</v>
      </c>
      <c r="G667" s="7" t="s">
        <v>3884</v>
      </c>
      <c r="H667" s="7" t="s">
        <v>3557</v>
      </c>
      <c r="I667" s="16" t="s">
        <v>3885</v>
      </c>
      <c r="J667" s="7"/>
      <c r="K667" s="14" t="s">
        <v>17</v>
      </c>
      <c r="L667" s="7" t="s">
        <v>2152</v>
      </c>
      <c r="M667" s="7" t="s">
        <v>3856</v>
      </c>
      <c r="N667" s="14" t="s">
        <v>20</v>
      </c>
      <c r="O667" s="14"/>
      <c r="P667" s="14"/>
      <c r="Q667" s="7"/>
      <c r="R667" s="7"/>
    </row>
    <row r="668" spans="1:18" s="1" customFormat="1" ht="12.75">
      <c r="A668" s="7" t="s">
        <v>3520</v>
      </c>
      <c r="B668" s="7" t="s">
        <v>2103</v>
      </c>
      <c r="C668" s="14" t="s">
        <v>2104</v>
      </c>
      <c r="D668" s="14" t="s">
        <v>4557</v>
      </c>
      <c r="E668" s="14" t="s">
        <v>3614</v>
      </c>
      <c r="F668" s="14" t="s">
        <v>15</v>
      </c>
      <c r="G668" s="7"/>
      <c r="H668" s="7"/>
      <c r="I668" s="16" t="s">
        <v>3922</v>
      </c>
      <c r="J668" s="7"/>
      <c r="K668" s="14" t="s">
        <v>17</v>
      </c>
      <c r="L668" s="7"/>
      <c r="M668" s="7"/>
      <c r="N668" s="14" t="s">
        <v>3615</v>
      </c>
      <c r="O668" s="14"/>
      <c r="P668" s="14"/>
      <c r="Q668" s="7"/>
      <c r="R668" s="7"/>
    </row>
    <row r="669" spans="1:18" s="1" customFormat="1" ht="12.75" hidden="1">
      <c r="A669" s="7" t="s">
        <v>3520</v>
      </c>
      <c r="B669" s="7" t="s">
        <v>2103</v>
      </c>
      <c r="C669" s="14" t="s">
        <v>2104</v>
      </c>
      <c r="D669" s="14" t="s">
        <v>4557</v>
      </c>
      <c r="E669" s="14" t="s">
        <v>51</v>
      </c>
      <c r="F669" s="14" t="s">
        <v>15</v>
      </c>
      <c r="G669" s="7" t="s">
        <v>3549</v>
      </c>
      <c r="H669" s="7" t="s">
        <v>4002</v>
      </c>
      <c r="I669" s="16" t="s">
        <v>4003</v>
      </c>
      <c r="J669" s="7"/>
      <c r="K669" s="14" t="s">
        <v>17</v>
      </c>
      <c r="L669" s="7" t="s">
        <v>2152</v>
      </c>
      <c r="M669" s="7" t="s">
        <v>3856</v>
      </c>
      <c r="N669" s="7"/>
      <c r="O669" s="14" t="s">
        <v>63</v>
      </c>
      <c r="P669" s="14" t="s">
        <v>54</v>
      </c>
      <c r="Q669" s="7" t="s">
        <v>78</v>
      </c>
      <c r="R669" s="7" t="s">
        <v>79</v>
      </c>
    </row>
    <row r="670" spans="1:18" s="1" customFormat="1" ht="12.75" hidden="1">
      <c r="A670" s="7" t="s">
        <v>3520</v>
      </c>
      <c r="B670" s="7" t="s">
        <v>2103</v>
      </c>
      <c r="C670" s="14" t="s">
        <v>2104</v>
      </c>
      <c r="D670" s="14" t="s">
        <v>4557</v>
      </c>
      <c r="E670" s="14" t="s">
        <v>51</v>
      </c>
      <c r="F670" s="14" t="s">
        <v>15</v>
      </c>
      <c r="G670" s="7" t="s">
        <v>4066</v>
      </c>
      <c r="H670" s="7" t="s">
        <v>3887</v>
      </c>
      <c r="I670" s="16">
        <v>19821</v>
      </c>
      <c r="J670" s="7"/>
      <c r="K670" s="14" t="s">
        <v>17</v>
      </c>
      <c r="L670" s="7" t="s">
        <v>2152</v>
      </c>
      <c r="M670" s="7" t="s">
        <v>3856</v>
      </c>
      <c r="N670" s="7"/>
      <c r="O670" s="14" t="s">
        <v>63</v>
      </c>
      <c r="P670" s="14" t="s">
        <v>54</v>
      </c>
      <c r="Q670" s="7" t="s">
        <v>118</v>
      </c>
      <c r="R670" s="7" t="s">
        <v>4067</v>
      </c>
    </row>
    <row r="671" spans="1:18" s="1" customFormat="1" ht="12.75" hidden="1">
      <c r="A671" s="7" t="s">
        <v>3520</v>
      </c>
      <c r="B671" s="7" t="s">
        <v>2103</v>
      </c>
      <c r="C671" s="14" t="s">
        <v>2104</v>
      </c>
      <c r="D671" s="14" t="s">
        <v>4557</v>
      </c>
      <c r="E671" s="14" t="s">
        <v>51</v>
      </c>
      <c r="F671" s="14" t="s">
        <v>15</v>
      </c>
      <c r="G671" s="7" t="s">
        <v>4072</v>
      </c>
      <c r="H671" s="7" t="s">
        <v>4073</v>
      </c>
      <c r="I671" s="16" t="s">
        <v>4074</v>
      </c>
      <c r="J671" s="7"/>
      <c r="K671" s="14" t="s">
        <v>17</v>
      </c>
      <c r="L671" s="7" t="s">
        <v>2152</v>
      </c>
      <c r="M671" s="7" t="s">
        <v>3856</v>
      </c>
      <c r="N671" s="7"/>
      <c r="O671" s="14" t="s">
        <v>63</v>
      </c>
      <c r="P671" s="14" t="s">
        <v>54</v>
      </c>
      <c r="Q671" s="7" t="s">
        <v>93</v>
      </c>
      <c r="R671" s="7" t="s">
        <v>94</v>
      </c>
    </row>
    <row r="672" spans="1:18" s="1" customFormat="1" ht="12.75" hidden="1">
      <c r="A672" s="7" t="s">
        <v>3520</v>
      </c>
      <c r="B672" s="7" t="s">
        <v>2103</v>
      </c>
      <c r="C672" s="14" t="s">
        <v>2104</v>
      </c>
      <c r="D672" s="14" t="s">
        <v>4557</v>
      </c>
      <c r="E672" s="14" t="s">
        <v>51</v>
      </c>
      <c r="F672" s="14" t="s">
        <v>15</v>
      </c>
      <c r="G672" s="7" t="s">
        <v>4099</v>
      </c>
      <c r="H672" s="7" t="s">
        <v>3692</v>
      </c>
      <c r="I672" s="16" t="s">
        <v>4100</v>
      </c>
      <c r="J672" s="7"/>
      <c r="K672" s="14" t="s">
        <v>17</v>
      </c>
      <c r="L672" s="7" t="s">
        <v>2152</v>
      </c>
      <c r="M672" s="7" t="s">
        <v>3856</v>
      </c>
      <c r="N672" s="7"/>
      <c r="O672" s="14" t="s">
        <v>63</v>
      </c>
      <c r="P672" s="14" t="s">
        <v>54</v>
      </c>
      <c r="Q672" s="7" t="s">
        <v>236</v>
      </c>
      <c r="R672" s="7" t="s">
        <v>3981</v>
      </c>
    </row>
    <row r="673" spans="1:18" s="1" customFormat="1" ht="12.75" hidden="1">
      <c r="A673" s="7" t="s">
        <v>3520</v>
      </c>
      <c r="B673" s="7" t="s">
        <v>2103</v>
      </c>
      <c r="C673" s="14" t="s">
        <v>2104</v>
      </c>
      <c r="D673" s="14" t="s">
        <v>4557</v>
      </c>
      <c r="E673" s="14" t="s">
        <v>51</v>
      </c>
      <c r="F673" s="14" t="s">
        <v>15</v>
      </c>
      <c r="G673" s="7" t="s">
        <v>4144</v>
      </c>
      <c r="H673" s="7" t="s">
        <v>3990</v>
      </c>
      <c r="I673" s="16" t="s">
        <v>4145</v>
      </c>
      <c r="J673" s="7"/>
      <c r="K673" s="14" t="s">
        <v>17</v>
      </c>
      <c r="L673" s="7" t="s">
        <v>2152</v>
      </c>
      <c r="M673" s="7" t="s">
        <v>3856</v>
      </c>
      <c r="N673" s="7"/>
      <c r="O673" s="14" t="s">
        <v>63</v>
      </c>
      <c r="P673" s="14" t="s">
        <v>54</v>
      </c>
      <c r="Q673" s="7" t="s">
        <v>143</v>
      </c>
      <c r="R673" s="7" t="s">
        <v>4146</v>
      </c>
    </row>
    <row r="674" spans="1:18" s="1" customFormat="1" ht="12.75" hidden="1">
      <c r="A674" s="7" t="s">
        <v>3520</v>
      </c>
      <c r="B674" s="7" t="s">
        <v>2103</v>
      </c>
      <c r="C674" s="14" t="s">
        <v>2104</v>
      </c>
      <c r="D674" s="14" t="s">
        <v>4557</v>
      </c>
      <c r="E674" s="14" t="s">
        <v>169</v>
      </c>
      <c r="F674" s="14" t="s">
        <v>15</v>
      </c>
      <c r="G674" s="7" t="s">
        <v>4179</v>
      </c>
      <c r="H674" s="7" t="s">
        <v>3692</v>
      </c>
      <c r="I674" s="16">
        <v>19922</v>
      </c>
      <c r="J674" s="7"/>
      <c r="K674" s="14" t="s">
        <v>17</v>
      </c>
      <c r="L674" s="7" t="s">
        <v>2152</v>
      </c>
      <c r="M674" s="7" t="s">
        <v>3856</v>
      </c>
      <c r="N674" s="7"/>
      <c r="O674" s="14" t="s">
        <v>63</v>
      </c>
      <c r="P674" s="14" t="s">
        <v>169</v>
      </c>
      <c r="Q674" s="7"/>
      <c r="R674" s="7"/>
    </row>
    <row r="675" spans="1:18" s="1" customFormat="1" ht="12.75" hidden="1">
      <c r="A675" s="7" t="s">
        <v>3520</v>
      </c>
      <c r="B675" s="7" t="s">
        <v>2103</v>
      </c>
      <c r="C675" s="14" t="s">
        <v>2104</v>
      </c>
      <c r="D675" s="14" t="s">
        <v>4557</v>
      </c>
      <c r="E675" s="14" t="s">
        <v>172</v>
      </c>
      <c r="F675" s="14" t="s">
        <v>15</v>
      </c>
      <c r="G675" s="7" t="s">
        <v>4180</v>
      </c>
      <c r="H675" s="7" t="s">
        <v>4181</v>
      </c>
      <c r="I675" s="16" t="s">
        <v>3986</v>
      </c>
      <c r="J675" s="7"/>
      <c r="K675" s="14" t="s">
        <v>17</v>
      </c>
      <c r="L675" s="7" t="s">
        <v>2152</v>
      </c>
      <c r="M675" s="7" t="s">
        <v>3856</v>
      </c>
      <c r="N675" s="14"/>
      <c r="O675" s="14"/>
      <c r="P675" s="14" t="s">
        <v>172</v>
      </c>
      <c r="Q675" s="7"/>
      <c r="R675" s="7"/>
    </row>
    <row r="676" spans="1:18" s="1" customFormat="1" ht="12.75" hidden="1">
      <c r="A676" s="7" t="s">
        <v>3520</v>
      </c>
      <c r="B676" s="7" t="s">
        <v>2103</v>
      </c>
      <c r="C676" s="14" t="s">
        <v>2104</v>
      </c>
      <c r="D676" s="14" t="s">
        <v>4557</v>
      </c>
      <c r="E676" s="14" t="s">
        <v>172</v>
      </c>
      <c r="F676" s="14" t="s">
        <v>15</v>
      </c>
      <c r="G676" s="7" t="s">
        <v>4182</v>
      </c>
      <c r="H676" s="7" t="s">
        <v>4183</v>
      </c>
      <c r="I676" s="16" t="s">
        <v>4184</v>
      </c>
      <c r="J676" s="7"/>
      <c r="K676" s="14" t="s">
        <v>17</v>
      </c>
      <c r="L676" s="7" t="s">
        <v>2152</v>
      </c>
      <c r="M676" s="7" t="s">
        <v>3856</v>
      </c>
      <c r="N676" s="14"/>
      <c r="O676" s="14"/>
      <c r="P676" s="14" t="s">
        <v>172</v>
      </c>
      <c r="Q676" s="7"/>
      <c r="R676" s="7"/>
    </row>
    <row r="677" spans="1:18" s="1" customFormat="1" ht="12.75" hidden="1">
      <c r="A677" s="7" t="s">
        <v>3520</v>
      </c>
      <c r="B677" s="7" t="s">
        <v>2103</v>
      </c>
      <c r="C677" s="14" t="s">
        <v>2104</v>
      </c>
      <c r="D677" s="14" t="s">
        <v>174</v>
      </c>
      <c r="E677" s="14" t="s">
        <v>172</v>
      </c>
      <c r="F677" s="14" t="s">
        <v>15</v>
      </c>
      <c r="G677" s="7" t="s">
        <v>2572</v>
      </c>
      <c r="H677" s="7" t="s">
        <v>297</v>
      </c>
      <c r="I677" s="15" t="s">
        <v>43</v>
      </c>
      <c r="J677" s="7" t="s">
        <v>2573</v>
      </c>
      <c r="K677" s="14" t="s">
        <v>19</v>
      </c>
      <c r="L677" s="7" t="s">
        <v>2574</v>
      </c>
      <c r="M677" s="7" t="s">
        <v>2575</v>
      </c>
      <c r="N677" s="14" t="s">
        <v>53</v>
      </c>
      <c r="O677" s="14"/>
      <c r="P677" s="14" t="s">
        <v>172</v>
      </c>
      <c r="Q677" s="7"/>
      <c r="R677" s="7"/>
    </row>
    <row r="678" spans="1:18" s="1" customFormat="1" ht="12.75" hidden="1">
      <c r="A678" s="7" t="s">
        <v>3520</v>
      </c>
      <c r="B678" s="7" t="s">
        <v>2103</v>
      </c>
      <c r="C678" s="14" t="s">
        <v>2104</v>
      </c>
      <c r="D678" s="14" t="s">
        <v>174</v>
      </c>
      <c r="E678" s="14" t="s">
        <v>172</v>
      </c>
      <c r="F678" s="14" t="s">
        <v>15</v>
      </c>
      <c r="G678" s="7" t="s">
        <v>1115</v>
      </c>
      <c r="H678" s="7" t="s">
        <v>397</v>
      </c>
      <c r="I678" s="15" t="s">
        <v>849</v>
      </c>
      <c r="J678" s="7" t="s">
        <v>2576</v>
      </c>
      <c r="K678" s="14" t="s">
        <v>19</v>
      </c>
      <c r="L678" s="7" t="s">
        <v>2574</v>
      </c>
      <c r="M678" s="7" t="s">
        <v>2575</v>
      </c>
      <c r="N678" s="14" t="s">
        <v>53</v>
      </c>
      <c r="O678" s="14"/>
      <c r="P678" s="14" t="s">
        <v>172</v>
      </c>
      <c r="Q678" s="7"/>
      <c r="R678" s="7"/>
    </row>
    <row r="679" spans="1:18" s="1" customFormat="1" ht="12.75" hidden="1">
      <c r="A679" s="7" t="s">
        <v>3520</v>
      </c>
      <c r="B679" s="7" t="s">
        <v>2577</v>
      </c>
      <c r="C679" s="14" t="s">
        <v>2578</v>
      </c>
      <c r="D679" s="14" t="s">
        <v>4557</v>
      </c>
      <c r="E679" s="14" t="s">
        <v>51</v>
      </c>
      <c r="F679" s="14" t="s">
        <v>15</v>
      </c>
      <c r="G679" s="7" t="s">
        <v>4288</v>
      </c>
      <c r="H679" s="7" t="s">
        <v>4289</v>
      </c>
      <c r="I679" s="16" t="s">
        <v>4290</v>
      </c>
      <c r="J679" s="7"/>
      <c r="K679" s="14" t="s">
        <v>17</v>
      </c>
      <c r="L679" s="7" t="s">
        <v>2647</v>
      </c>
      <c r="M679" s="7" t="s">
        <v>4291</v>
      </c>
      <c r="N679" s="7"/>
      <c r="O679" s="14" t="s">
        <v>24</v>
      </c>
      <c r="P679" s="14" t="s">
        <v>54</v>
      </c>
      <c r="Q679" s="7"/>
      <c r="R679" s="7"/>
    </row>
    <row r="680" spans="1:18" s="1" customFormat="1" ht="12.75" hidden="1">
      <c r="A680" s="7" t="s">
        <v>3520</v>
      </c>
      <c r="B680" s="7" t="s">
        <v>2577</v>
      </c>
      <c r="C680" s="14" t="s">
        <v>2578</v>
      </c>
      <c r="D680" s="14" t="s">
        <v>4557</v>
      </c>
      <c r="E680" s="14" t="s">
        <v>51</v>
      </c>
      <c r="F680" s="14" t="s">
        <v>15</v>
      </c>
      <c r="G680" s="7" t="s">
        <v>2646</v>
      </c>
      <c r="H680" s="7" t="s">
        <v>239</v>
      </c>
      <c r="I680" s="16" t="s">
        <v>46</v>
      </c>
      <c r="J680" s="7"/>
      <c r="K680" s="14" t="s">
        <v>17</v>
      </c>
      <c r="L680" s="7" t="s">
        <v>2647</v>
      </c>
      <c r="M680" s="7" t="s">
        <v>2648</v>
      </c>
      <c r="N680" s="7" t="s">
        <v>53</v>
      </c>
      <c r="O680" s="14" t="s">
        <v>24</v>
      </c>
      <c r="P680" s="14" t="s">
        <v>54</v>
      </c>
      <c r="Q680" s="7"/>
      <c r="R680" s="7"/>
    </row>
    <row r="681" spans="1:18" s="1" customFormat="1" ht="12.75" hidden="1">
      <c r="A681" s="7" t="s">
        <v>3520</v>
      </c>
      <c r="B681" s="7" t="s">
        <v>2577</v>
      </c>
      <c r="C681" s="14" t="s">
        <v>2578</v>
      </c>
      <c r="D681" s="14" t="s">
        <v>174</v>
      </c>
      <c r="E681" s="14" t="s">
        <v>51</v>
      </c>
      <c r="F681" s="14" t="s">
        <v>15</v>
      </c>
      <c r="G681" s="7" t="s">
        <v>2842</v>
      </c>
      <c r="H681" s="7" t="s">
        <v>90</v>
      </c>
      <c r="I681" s="15" t="s">
        <v>943</v>
      </c>
      <c r="J681" s="7" t="s">
        <v>2843</v>
      </c>
      <c r="K681" s="14" t="s">
        <v>19</v>
      </c>
      <c r="L681" s="7" t="s">
        <v>2844</v>
      </c>
      <c r="M681" s="7" t="s">
        <v>2845</v>
      </c>
      <c r="N681" s="14" t="s">
        <v>53</v>
      </c>
      <c r="O681" s="14" t="s">
        <v>24</v>
      </c>
      <c r="P681" s="14" t="s">
        <v>54</v>
      </c>
      <c r="Q681" s="7"/>
      <c r="R681" s="7"/>
    </row>
    <row r="682" spans="1:18" s="1" customFormat="1" ht="12.75" hidden="1">
      <c r="A682" s="7" t="s">
        <v>3520</v>
      </c>
      <c r="B682" s="7" t="s">
        <v>2577</v>
      </c>
      <c r="C682" s="14" t="s">
        <v>2578</v>
      </c>
      <c r="D682" s="14" t="s">
        <v>13</v>
      </c>
      <c r="E682" s="14" t="s">
        <v>51</v>
      </c>
      <c r="F682" s="14" t="s">
        <v>15</v>
      </c>
      <c r="G682" s="7" t="s">
        <v>2661</v>
      </c>
      <c r="H682" s="7" t="s">
        <v>2662</v>
      </c>
      <c r="I682" s="15" t="s">
        <v>241</v>
      </c>
      <c r="J682" s="7" t="s">
        <v>2663</v>
      </c>
      <c r="K682" s="14" t="s">
        <v>19</v>
      </c>
      <c r="L682" s="7" t="s">
        <v>2664</v>
      </c>
      <c r="M682" s="7" t="s">
        <v>2665</v>
      </c>
      <c r="N682" s="14" t="s">
        <v>53</v>
      </c>
      <c r="O682" s="14" t="s">
        <v>24</v>
      </c>
      <c r="P682" s="14" t="s">
        <v>54</v>
      </c>
      <c r="Q682" s="7"/>
      <c r="R682" s="7"/>
    </row>
    <row r="683" spans="1:18" s="1" customFormat="1" ht="12.75" hidden="1">
      <c r="A683" s="7" t="s">
        <v>3520</v>
      </c>
      <c r="B683" s="7" t="s">
        <v>2577</v>
      </c>
      <c r="C683" s="14" t="s">
        <v>2578</v>
      </c>
      <c r="D683" s="14" t="s">
        <v>13</v>
      </c>
      <c r="E683" s="14" t="s">
        <v>51</v>
      </c>
      <c r="F683" s="14" t="s">
        <v>15</v>
      </c>
      <c r="G683" s="7" t="s">
        <v>408</v>
      </c>
      <c r="H683" s="7" t="s">
        <v>90</v>
      </c>
      <c r="I683" s="15" t="s">
        <v>934</v>
      </c>
      <c r="J683" s="7" t="s">
        <v>2713</v>
      </c>
      <c r="K683" s="14" t="s">
        <v>19</v>
      </c>
      <c r="L683" s="7" t="s">
        <v>2664</v>
      </c>
      <c r="M683" s="7" t="s">
        <v>2665</v>
      </c>
      <c r="N683" s="14" t="s">
        <v>53</v>
      </c>
      <c r="O683" s="14" t="s">
        <v>24</v>
      </c>
      <c r="P683" s="14" t="s">
        <v>54</v>
      </c>
      <c r="Q683" s="7"/>
      <c r="R683" s="7"/>
    </row>
    <row r="684" spans="1:18" s="1" customFormat="1" ht="12.75" hidden="1">
      <c r="A684" s="7" t="s">
        <v>3520</v>
      </c>
      <c r="B684" s="7" t="s">
        <v>2577</v>
      </c>
      <c r="C684" s="14" t="s">
        <v>2578</v>
      </c>
      <c r="D684" s="14" t="s">
        <v>174</v>
      </c>
      <c r="E684" s="14" t="s">
        <v>51</v>
      </c>
      <c r="F684" s="14" t="s">
        <v>15</v>
      </c>
      <c r="G684" s="7" t="s">
        <v>1106</v>
      </c>
      <c r="H684" s="7" t="s">
        <v>959</v>
      </c>
      <c r="I684" s="15" t="s">
        <v>261</v>
      </c>
      <c r="J684" s="7" t="s">
        <v>2855</v>
      </c>
      <c r="K684" s="14" t="s">
        <v>19</v>
      </c>
      <c r="L684" s="7" t="s">
        <v>2856</v>
      </c>
      <c r="M684" s="7" t="s">
        <v>1304</v>
      </c>
      <c r="N684" s="14" t="s">
        <v>53</v>
      </c>
      <c r="O684" s="14" t="s">
        <v>24</v>
      </c>
      <c r="P684" s="14" t="s">
        <v>54</v>
      </c>
      <c r="Q684" s="7"/>
      <c r="R684" s="7"/>
    </row>
    <row r="685" spans="1:18" s="1" customFormat="1" ht="12.75" hidden="1">
      <c r="A685" s="7" t="s">
        <v>3520</v>
      </c>
      <c r="B685" s="7" t="s">
        <v>2577</v>
      </c>
      <c r="C685" s="14" t="s">
        <v>2578</v>
      </c>
      <c r="D685" s="14" t="s">
        <v>174</v>
      </c>
      <c r="E685" s="14" t="s">
        <v>51</v>
      </c>
      <c r="F685" s="14" t="s">
        <v>15</v>
      </c>
      <c r="G685" s="7" t="s">
        <v>2973</v>
      </c>
      <c r="H685" s="7" t="s">
        <v>133</v>
      </c>
      <c r="I685" s="15" t="s">
        <v>907</v>
      </c>
      <c r="J685" s="7" t="s">
        <v>2974</v>
      </c>
      <c r="K685" s="14" t="s">
        <v>19</v>
      </c>
      <c r="L685" s="7" t="s">
        <v>2856</v>
      </c>
      <c r="M685" s="7" t="s">
        <v>1304</v>
      </c>
      <c r="N685" s="14" t="s">
        <v>53</v>
      </c>
      <c r="O685" s="14" t="s">
        <v>24</v>
      </c>
      <c r="P685" s="14" t="s">
        <v>54</v>
      </c>
      <c r="Q685" s="7"/>
      <c r="R685" s="7"/>
    </row>
    <row r="686" spans="1:18" s="1" customFormat="1" ht="12.75" hidden="1">
      <c r="A686" s="7" t="s">
        <v>3520</v>
      </c>
      <c r="B686" s="7" t="s">
        <v>2577</v>
      </c>
      <c r="C686" s="14" t="s">
        <v>2578</v>
      </c>
      <c r="D686" s="14" t="s">
        <v>174</v>
      </c>
      <c r="E686" s="14" t="s">
        <v>51</v>
      </c>
      <c r="F686" s="14" t="s">
        <v>15</v>
      </c>
      <c r="G686" s="7" t="s">
        <v>1305</v>
      </c>
      <c r="H686" s="7" t="s">
        <v>2892</v>
      </c>
      <c r="I686" s="15" t="s">
        <v>779</v>
      </c>
      <c r="J686" s="7" t="s">
        <v>2893</v>
      </c>
      <c r="K686" s="14" t="s">
        <v>19</v>
      </c>
      <c r="L686" s="7" t="s">
        <v>2894</v>
      </c>
      <c r="M686" s="7" t="s">
        <v>2895</v>
      </c>
      <c r="N686" s="14" t="s">
        <v>53</v>
      </c>
      <c r="O686" s="14" t="s">
        <v>24</v>
      </c>
      <c r="P686" s="14" t="s">
        <v>54</v>
      </c>
      <c r="Q686" s="7"/>
      <c r="R686" s="7"/>
    </row>
    <row r="687" spans="1:18" s="1" customFormat="1" ht="12.75" hidden="1">
      <c r="A687" s="7" t="s">
        <v>3520</v>
      </c>
      <c r="B687" s="7" t="s">
        <v>2577</v>
      </c>
      <c r="C687" s="14" t="s">
        <v>2578</v>
      </c>
      <c r="D687" s="14" t="s">
        <v>13</v>
      </c>
      <c r="E687" s="14" t="s">
        <v>51</v>
      </c>
      <c r="F687" s="14" t="s">
        <v>15</v>
      </c>
      <c r="G687" s="7" t="s">
        <v>2757</v>
      </c>
      <c r="H687" s="7" t="s">
        <v>37</v>
      </c>
      <c r="I687" s="15" t="s">
        <v>1437</v>
      </c>
      <c r="J687" s="7" t="s">
        <v>2758</v>
      </c>
      <c r="K687" s="14" t="s">
        <v>19</v>
      </c>
      <c r="L687" s="7" t="s">
        <v>2759</v>
      </c>
      <c r="M687" s="7" t="s">
        <v>2589</v>
      </c>
      <c r="N687" s="14" t="s">
        <v>53</v>
      </c>
      <c r="O687" s="14" t="s">
        <v>24</v>
      </c>
      <c r="P687" s="14" t="s">
        <v>54</v>
      </c>
      <c r="Q687" s="7"/>
      <c r="R687" s="7"/>
    </row>
    <row r="688" spans="1:18" s="1" customFormat="1" ht="12.75" hidden="1">
      <c r="A688" s="7" t="s">
        <v>3520</v>
      </c>
      <c r="B688" s="7" t="s">
        <v>2577</v>
      </c>
      <c r="C688" s="14" t="s">
        <v>2578</v>
      </c>
      <c r="D688" s="14" t="s">
        <v>4557</v>
      </c>
      <c r="E688" s="14" t="s">
        <v>51</v>
      </c>
      <c r="F688" s="14" t="s">
        <v>15</v>
      </c>
      <c r="G688" s="7" t="s">
        <v>4284</v>
      </c>
      <c r="H688" s="7" t="s">
        <v>4285</v>
      </c>
      <c r="I688" s="16" t="s">
        <v>4286</v>
      </c>
      <c r="J688" s="7"/>
      <c r="K688" s="14" t="s">
        <v>17</v>
      </c>
      <c r="L688" s="7" t="s">
        <v>2759</v>
      </c>
      <c r="M688" s="7" t="s">
        <v>4287</v>
      </c>
      <c r="N688" s="7"/>
      <c r="O688" s="14" t="s">
        <v>24</v>
      </c>
      <c r="P688" s="14" t="s">
        <v>54</v>
      </c>
      <c r="Q688" s="7"/>
      <c r="R688" s="7"/>
    </row>
    <row r="689" spans="1:18" s="1" customFormat="1" ht="12.75" hidden="1">
      <c r="A689" s="7" t="s">
        <v>3520</v>
      </c>
      <c r="B689" s="7" t="s">
        <v>2577</v>
      </c>
      <c r="C689" s="14" t="s">
        <v>2578</v>
      </c>
      <c r="D689" s="14" t="s">
        <v>174</v>
      </c>
      <c r="E689" s="14" t="s">
        <v>51</v>
      </c>
      <c r="F689" s="14" t="s">
        <v>15</v>
      </c>
      <c r="G689" s="7" t="s">
        <v>1352</v>
      </c>
      <c r="H689" s="7" t="s">
        <v>399</v>
      </c>
      <c r="I689" s="15" t="s">
        <v>976</v>
      </c>
      <c r="J689" s="7" t="s">
        <v>2956</v>
      </c>
      <c r="K689" s="14" t="s">
        <v>19</v>
      </c>
      <c r="L689" s="7" t="s">
        <v>2957</v>
      </c>
      <c r="M689" s="7" t="s">
        <v>2597</v>
      </c>
      <c r="N689" s="14" t="s">
        <v>53</v>
      </c>
      <c r="O689" s="14" t="s">
        <v>24</v>
      </c>
      <c r="P689" s="14" t="s">
        <v>54</v>
      </c>
      <c r="Q689" s="7"/>
      <c r="R689" s="7"/>
    </row>
    <row r="690" spans="1:18" s="1" customFormat="1" ht="12.75" hidden="1">
      <c r="A690" s="7" t="s">
        <v>3520</v>
      </c>
      <c r="B690" s="7" t="s">
        <v>2577</v>
      </c>
      <c r="C690" s="14" t="s">
        <v>2578</v>
      </c>
      <c r="D690" s="14" t="s">
        <v>4557</v>
      </c>
      <c r="E690" s="14" t="s">
        <v>51</v>
      </c>
      <c r="F690" s="14" t="s">
        <v>15</v>
      </c>
      <c r="G690" s="7" t="s">
        <v>4371</v>
      </c>
      <c r="H690" s="7" t="s">
        <v>4372</v>
      </c>
      <c r="I690" s="16">
        <v>20056</v>
      </c>
      <c r="J690" s="7"/>
      <c r="K690" s="14" t="s">
        <v>17</v>
      </c>
      <c r="L690" s="7" t="s">
        <v>4373</v>
      </c>
      <c r="M690" s="7" t="s">
        <v>4374</v>
      </c>
      <c r="N690" s="7"/>
      <c r="O690" s="14" t="s">
        <v>24</v>
      </c>
      <c r="P690" s="14" t="s">
        <v>54</v>
      </c>
      <c r="Q690" s="7"/>
      <c r="R690" s="7"/>
    </row>
    <row r="691" spans="1:18" s="1" customFormat="1" ht="12.75" hidden="1">
      <c r="A691" s="7" t="s">
        <v>3520</v>
      </c>
      <c r="B691" s="7" t="s">
        <v>2577</v>
      </c>
      <c r="C691" s="14" t="s">
        <v>2578</v>
      </c>
      <c r="D691" s="14" t="s">
        <v>4557</v>
      </c>
      <c r="E691" s="14" t="s">
        <v>51</v>
      </c>
      <c r="F691" s="14" t="s">
        <v>15</v>
      </c>
      <c r="G691" s="7" t="s">
        <v>1421</v>
      </c>
      <c r="H691" s="7" t="s">
        <v>540</v>
      </c>
      <c r="I691" s="16" t="s">
        <v>265</v>
      </c>
      <c r="J691" s="7"/>
      <c r="K691" s="14" t="s">
        <v>17</v>
      </c>
      <c r="L691" s="7" t="s">
        <v>2777</v>
      </c>
      <c r="M691" s="7" t="s">
        <v>2593</v>
      </c>
      <c r="N691" s="7" t="s">
        <v>53</v>
      </c>
      <c r="O691" s="14" t="s">
        <v>24</v>
      </c>
      <c r="P691" s="14" t="s">
        <v>54</v>
      </c>
      <c r="Q691" s="7"/>
      <c r="R691" s="7"/>
    </row>
    <row r="692" spans="1:18" s="1" customFormat="1" ht="12.75" hidden="1">
      <c r="A692" s="7" t="s">
        <v>3520</v>
      </c>
      <c r="B692" s="7" t="s">
        <v>2577</v>
      </c>
      <c r="C692" s="14" t="s">
        <v>2578</v>
      </c>
      <c r="D692" s="14" t="s">
        <v>174</v>
      </c>
      <c r="E692" s="14" t="s">
        <v>51</v>
      </c>
      <c r="F692" s="14" t="s">
        <v>15</v>
      </c>
      <c r="G692" s="7" t="s">
        <v>2906</v>
      </c>
      <c r="H692" s="7" t="s">
        <v>267</v>
      </c>
      <c r="I692" s="15" t="s">
        <v>129</v>
      </c>
      <c r="J692" s="7" t="s">
        <v>2907</v>
      </c>
      <c r="K692" s="14" t="s">
        <v>19</v>
      </c>
      <c r="L692" s="7" t="s">
        <v>2908</v>
      </c>
      <c r="M692" s="7" t="s">
        <v>2633</v>
      </c>
      <c r="N692" s="14" t="s">
        <v>53</v>
      </c>
      <c r="O692" s="14" t="s">
        <v>24</v>
      </c>
      <c r="P692" s="14" t="s">
        <v>54</v>
      </c>
      <c r="Q692" s="7"/>
      <c r="R692" s="7"/>
    </row>
    <row r="693" spans="1:18" s="1" customFormat="1" ht="12.75" hidden="1">
      <c r="A693" s="7" t="s">
        <v>3520</v>
      </c>
      <c r="B693" s="7" t="s">
        <v>2577</v>
      </c>
      <c r="C693" s="14" t="s">
        <v>2578</v>
      </c>
      <c r="D693" s="14" t="s">
        <v>174</v>
      </c>
      <c r="E693" s="14" t="s">
        <v>51</v>
      </c>
      <c r="F693" s="14" t="s">
        <v>15</v>
      </c>
      <c r="G693" s="7" t="s">
        <v>2846</v>
      </c>
      <c r="H693" s="7" t="s">
        <v>339</v>
      </c>
      <c r="I693" s="15" t="s">
        <v>577</v>
      </c>
      <c r="J693" s="7" t="s">
        <v>2847</v>
      </c>
      <c r="K693" s="14" t="s">
        <v>19</v>
      </c>
      <c r="L693" s="7" t="s">
        <v>2848</v>
      </c>
      <c r="M693" s="7" t="s">
        <v>2849</v>
      </c>
      <c r="N693" s="14" t="s">
        <v>53</v>
      </c>
      <c r="O693" s="14" t="s">
        <v>24</v>
      </c>
      <c r="P693" s="14" t="s">
        <v>54</v>
      </c>
      <c r="Q693" s="7"/>
      <c r="R693" s="7"/>
    </row>
    <row r="694" spans="1:18" s="1" customFormat="1" ht="12.75" hidden="1">
      <c r="A694" s="7" t="s">
        <v>3520</v>
      </c>
      <c r="B694" s="7" t="s">
        <v>2577</v>
      </c>
      <c r="C694" s="14" t="s">
        <v>2578</v>
      </c>
      <c r="D694" s="14" t="s">
        <v>174</v>
      </c>
      <c r="E694" s="14" t="s">
        <v>51</v>
      </c>
      <c r="F694" s="14" t="s">
        <v>15</v>
      </c>
      <c r="G694" s="7" t="s">
        <v>2833</v>
      </c>
      <c r="H694" s="7" t="s">
        <v>531</v>
      </c>
      <c r="I694" s="15" t="s">
        <v>581</v>
      </c>
      <c r="J694" s="7" t="s">
        <v>2834</v>
      </c>
      <c r="K694" s="14" t="s">
        <v>19</v>
      </c>
      <c r="L694" s="7" t="s">
        <v>2835</v>
      </c>
      <c r="M694" s="7" t="s">
        <v>2641</v>
      </c>
      <c r="N694" s="14" t="s">
        <v>53</v>
      </c>
      <c r="O694" s="14" t="s">
        <v>24</v>
      </c>
      <c r="P694" s="14" t="s">
        <v>54</v>
      </c>
      <c r="Q694" s="7"/>
      <c r="R694" s="7"/>
    </row>
    <row r="695" spans="1:18" s="1" customFormat="1" ht="12.75" hidden="1">
      <c r="A695" s="7" t="s">
        <v>3520</v>
      </c>
      <c r="B695" s="7" t="s">
        <v>2577</v>
      </c>
      <c r="C695" s="14" t="s">
        <v>2578</v>
      </c>
      <c r="D695" s="14" t="s">
        <v>174</v>
      </c>
      <c r="E695" s="14" t="s">
        <v>51</v>
      </c>
      <c r="F695" s="14" t="s">
        <v>15</v>
      </c>
      <c r="G695" s="7" t="s">
        <v>1179</v>
      </c>
      <c r="H695" s="7" t="s">
        <v>28</v>
      </c>
      <c r="I695" s="15" t="s">
        <v>488</v>
      </c>
      <c r="J695" s="7" t="s">
        <v>2868</v>
      </c>
      <c r="K695" s="14" t="s">
        <v>19</v>
      </c>
      <c r="L695" s="7" t="s">
        <v>2869</v>
      </c>
      <c r="M695" s="7" t="s">
        <v>2870</v>
      </c>
      <c r="N695" s="14" t="s">
        <v>53</v>
      </c>
      <c r="O695" s="14" t="s">
        <v>24</v>
      </c>
      <c r="P695" s="14" t="s">
        <v>54</v>
      </c>
      <c r="Q695" s="7"/>
      <c r="R695" s="7"/>
    </row>
    <row r="696" spans="1:18" s="1" customFormat="1" ht="12.75" hidden="1">
      <c r="A696" s="7" t="s">
        <v>3520</v>
      </c>
      <c r="B696" s="7" t="s">
        <v>2577</v>
      </c>
      <c r="C696" s="14" t="s">
        <v>2578</v>
      </c>
      <c r="D696" s="14" t="s">
        <v>13</v>
      </c>
      <c r="E696" s="14" t="s">
        <v>51</v>
      </c>
      <c r="F696" s="14" t="s">
        <v>15</v>
      </c>
      <c r="G696" s="7" t="s">
        <v>453</v>
      </c>
      <c r="H696" s="7" t="s">
        <v>183</v>
      </c>
      <c r="I696" s="15" t="s">
        <v>1041</v>
      </c>
      <c r="J696" s="7" t="s">
        <v>2711</v>
      </c>
      <c r="K696" s="14" t="s">
        <v>19</v>
      </c>
      <c r="L696" s="7" t="s">
        <v>2712</v>
      </c>
      <c r="M696" s="7" t="s">
        <v>2615</v>
      </c>
      <c r="N696" s="14" t="s">
        <v>53</v>
      </c>
      <c r="O696" s="14" t="s">
        <v>24</v>
      </c>
      <c r="P696" s="14" t="s">
        <v>54</v>
      </c>
      <c r="Q696" s="7"/>
      <c r="R696" s="7"/>
    </row>
    <row r="697" spans="1:18" s="1" customFormat="1" ht="12.75" hidden="1">
      <c r="A697" s="7" t="s">
        <v>3520</v>
      </c>
      <c r="B697" s="7" t="s">
        <v>2577</v>
      </c>
      <c r="C697" s="14" t="s">
        <v>2578</v>
      </c>
      <c r="D697" s="14" t="s">
        <v>13</v>
      </c>
      <c r="E697" s="14" t="s">
        <v>51</v>
      </c>
      <c r="F697" s="14" t="s">
        <v>15</v>
      </c>
      <c r="G697" s="7" t="s">
        <v>1112</v>
      </c>
      <c r="H697" s="7" t="s">
        <v>1246</v>
      </c>
      <c r="I697" s="15" t="s">
        <v>696</v>
      </c>
      <c r="J697" s="7" t="s">
        <v>2716</v>
      </c>
      <c r="K697" s="14" t="s">
        <v>19</v>
      </c>
      <c r="L697" s="7" t="s">
        <v>2717</v>
      </c>
      <c r="M697" s="7" t="s">
        <v>2637</v>
      </c>
      <c r="N697" s="14" t="s">
        <v>53</v>
      </c>
      <c r="O697" s="14" t="s">
        <v>24</v>
      </c>
      <c r="P697" s="14" t="s">
        <v>54</v>
      </c>
      <c r="Q697" s="7"/>
      <c r="R697" s="7"/>
    </row>
    <row r="698" spans="1:18" s="1" customFormat="1" ht="12.75" hidden="1">
      <c r="A698" s="7" t="s">
        <v>3520</v>
      </c>
      <c r="B698" s="7" t="s">
        <v>2577</v>
      </c>
      <c r="C698" s="14" t="s">
        <v>2578</v>
      </c>
      <c r="D698" s="14" t="s">
        <v>174</v>
      </c>
      <c r="E698" s="14" t="s">
        <v>51</v>
      </c>
      <c r="F698" s="14" t="s">
        <v>15</v>
      </c>
      <c r="G698" s="7" t="s">
        <v>484</v>
      </c>
      <c r="H698" s="7" t="s">
        <v>2935</v>
      </c>
      <c r="I698" s="15" t="s">
        <v>608</v>
      </c>
      <c r="J698" s="7" t="s">
        <v>2936</v>
      </c>
      <c r="K698" s="14" t="s">
        <v>19</v>
      </c>
      <c r="L698" s="7" t="s">
        <v>2937</v>
      </c>
      <c r="M698" s="7" t="s">
        <v>2938</v>
      </c>
      <c r="N698" s="14" t="s">
        <v>53</v>
      </c>
      <c r="O698" s="14" t="s">
        <v>24</v>
      </c>
      <c r="P698" s="14" t="s">
        <v>54</v>
      </c>
      <c r="Q698" s="7"/>
      <c r="R698" s="7"/>
    </row>
    <row r="699" spans="1:18" s="1" customFormat="1" ht="12.75" hidden="1">
      <c r="A699" s="7" t="s">
        <v>3520</v>
      </c>
      <c r="B699" s="7" t="s">
        <v>2577</v>
      </c>
      <c r="C699" s="14" t="s">
        <v>2578</v>
      </c>
      <c r="D699" s="14" t="s">
        <v>174</v>
      </c>
      <c r="E699" s="14" t="s">
        <v>51</v>
      </c>
      <c r="F699" s="14" t="s">
        <v>15</v>
      </c>
      <c r="G699" s="7" t="s">
        <v>2984</v>
      </c>
      <c r="H699" s="7" t="s">
        <v>897</v>
      </c>
      <c r="I699" s="15" t="s">
        <v>839</v>
      </c>
      <c r="J699" s="7" t="s">
        <v>2985</v>
      </c>
      <c r="K699" s="14" t="s">
        <v>19</v>
      </c>
      <c r="L699" s="7" t="s">
        <v>2937</v>
      </c>
      <c r="M699" s="7" t="s">
        <v>2938</v>
      </c>
      <c r="N699" s="14" t="s">
        <v>53</v>
      </c>
      <c r="O699" s="14" t="s">
        <v>24</v>
      </c>
      <c r="P699" s="14" t="s">
        <v>54</v>
      </c>
      <c r="Q699" s="7"/>
      <c r="R699" s="7"/>
    </row>
    <row r="700" spans="1:18" s="1" customFormat="1" ht="12.75" hidden="1">
      <c r="A700" s="7" t="s">
        <v>3520</v>
      </c>
      <c r="B700" s="7" t="s">
        <v>2577</v>
      </c>
      <c r="C700" s="14" t="s">
        <v>2578</v>
      </c>
      <c r="D700" s="14" t="s">
        <v>4557</v>
      </c>
      <c r="E700" s="14" t="s">
        <v>51</v>
      </c>
      <c r="F700" s="14" t="s">
        <v>15</v>
      </c>
      <c r="G700" s="7" t="s">
        <v>4382</v>
      </c>
      <c r="H700" s="7" t="s">
        <v>3554</v>
      </c>
      <c r="I700" s="16" t="s">
        <v>987</v>
      </c>
      <c r="J700" s="7"/>
      <c r="K700" s="14" t="s">
        <v>17</v>
      </c>
      <c r="L700" s="7" t="s">
        <v>2937</v>
      </c>
      <c r="M700" s="7" t="s">
        <v>4279</v>
      </c>
      <c r="N700" s="7"/>
      <c r="O700" s="14" t="s">
        <v>24</v>
      </c>
      <c r="P700" s="14" t="s">
        <v>54</v>
      </c>
      <c r="Q700" s="7"/>
      <c r="R700" s="7"/>
    </row>
    <row r="701" spans="1:18" s="1" customFormat="1" ht="12.75" hidden="1">
      <c r="A701" s="7" t="s">
        <v>3520</v>
      </c>
      <c r="B701" s="7" t="s">
        <v>2577</v>
      </c>
      <c r="C701" s="14" t="s">
        <v>2578</v>
      </c>
      <c r="D701" s="14" t="s">
        <v>4557</v>
      </c>
      <c r="E701" s="14" t="s">
        <v>51</v>
      </c>
      <c r="F701" s="14" t="s">
        <v>15</v>
      </c>
      <c r="G701" s="7" t="s">
        <v>4336</v>
      </c>
      <c r="H701" s="7" t="s">
        <v>3522</v>
      </c>
      <c r="I701" s="16" t="s">
        <v>4148</v>
      </c>
      <c r="J701" s="7"/>
      <c r="K701" s="14" t="s">
        <v>17</v>
      </c>
      <c r="L701" s="7" t="s">
        <v>4337</v>
      </c>
      <c r="M701" s="7" t="s">
        <v>4254</v>
      </c>
      <c r="N701" s="7"/>
      <c r="O701" s="14" t="s">
        <v>24</v>
      </c>
      <c r="P701" s="14" t="s">
        <v>54</v>
      </c>
      <c r="Q701" s="7"/>
      <c r="R701" s="7"/>
    </row>
    <row r="702" spans="1:18" s="1" customFormat="1" ht="12.75" hidden="1">
      <c r="A702" s="7" t="s">
        <v>3520</v>
      </c>
      <c r="B702" s="7" t="s">
        <v>2577</v>
      </c>
      <c r="C702" s="14" t="s">
        <v>2578</v>
      </c>
      <c r="D702" s="14" t="s">
        <v>4557</v>
      </c>
      <c r="E702" s="14" t="s">
        <v>51</v>
      </c>
      <c r="F702" s="14" t="s">
        <v>15</v>
      </c>
      <c r="G702" s="7" t="s">
        <v>4392</v>
      </c>
      <c r="H702" s="7" t="s">
        <v>3531</v>
      </c>
      <c r="I702" s="16" t="s">
        <v>4393</v>
      </c>
      <c r="J702" s="7"/>
      <c r="K702" s="14" t="s">
        <v>17</v>
      </c>
      <c r="L702" s="7" t="s">
        <v>4394</v>
      </c>
      <c r="M702" s="7" t="s">
        <v>4395</v>
      </c>
      <c r="N702" s="7"/>
      <c r="O702" s="14" t="s">
        <v>24</v>
      </c>
      <c r="P702" s="14" t="s">
        <v>54</v>
      </c>
      <c r="Q702" s="7"/>
      <c r="R702" s="7"/>
    </row>
    <row r="703" spans="1:18" s="1" customFormat="1" ht="12.75" hidden="1">
      <c r="A703" s="7" t="s">
        <v>3520</v>
      </c>
      <c r="B703" s="7" t="s">
        <v>2577</v>
      </c>
      <c r="C703" s="14" t="s">
        <v>2578</v>
      </c>
      <c r="D703" s="14" t="s">
        <v>174</v>
      </c>
      <c r="E703" s="14" t="s">
        <v>14</v>
      </c>
      <c r="F703" s="14" t="s">
        <v>15</v>
      </c>
      <c r="G703" s="7" t="s">
        <v>1318</v>
      </c>
      <c r="H703" s="7" t="s">
        <v>35</v>
      </c>
      <c r="I703" s="15" t="s">
        <v>1018</v>
      </c>
      <c r="J703" s="7" t="s">
        <v>2795</v>
      </c>
      <c r="K703" s="14" t="s">
        <v>19</v>
      </c>
      <c r="L703" s="7" t="s">
        <v>2796</v>
      </c>
      <c r="M703" s="7" t="s">
        <v>171</v>
      </c>
      <c r="N703" s="14" t="s">
        <v>20</v>
      </c>
      <c r="O703" s="14"/>
      <c r="P703" s="14"/>
      <c r="Q703" s="7"/>
      <c r="R703" s="7"/>
    </row>
    <row r="704" spans="1:18" s="1" customFormat="1" ht="12.75" hidden="1">
      <c r="A704" s="7" t="s">
        <v>3520</v>
      </c>
      <c r="B704" s="7" t="s">
        <v>2577</v>
      </c>
      <c r="C704" s="14" t="s">
        <v>2578</v>
      </c>
      <c r="D704" s="14" t="s">
        <v>174</v>
      </c>
      <c r="E704" s="14" t="s">
        <v>51</v>
      </c>
      <c r="F704" s="14" t="s">
        <v>15</v>
      </c>
      <c r="G704" s="7" t="s">
        <v>2896</v>
      </c>
      <c r="H704" s="7" t="s">
        <v>278</v>
      </c>
      <c r="I704" s="15" t="s">
        <v>262</v>
      </c>
      <c r="J704" s="7" t="s">
        <v>2897</v>
      </c>
      <c r="K704" s="14" t="s">
        <v>19</v>
      </c>
      <c r="L704" s="7" t="s">
        <v>2898</v>
      </c>
      <c r="M704" s="7" t="s">
        <v>2899</v>
      </c>
      <c r="N704" s="14" t="s">
        <v>53</v>
      </c>
      <c r="O704" s="14" t="s">
        <v>69</v>
      </c>
      <c r="P704" s="14" t="s">
        <v>54</v>
      </c>
      <c r="Q704" s="7"/>
      <c r="R704" s="7"/>
    </row>
    <row r="705" spans="1:18" s="1" customFormat="1" ht="12.75" hidden="1">
      <c r="A705" s="7" t="s">
        <v>3520</v>
      </c>
      <c r="B705" s="7" t="s">
        <v>2577</v>
      </c>
      <c r="C705" s="14" t="s">
        <v>2578</v>
      </c>
      <c r="D705" s="14" t="s">
        <v>4557</v>
      </c>
      <c r="E705" s="14" t="s">
        <v>51</v>
      </c>
      <c r="F705" s="14" t="s">
        <v>15</v>
      </c>
      <c r="G705" s="7" t="s">
        <v>4383</v>
      </c>
      <c r="H705" s="7" t="s">
        <v>4221</v>
      </c>
      <c r="I705" s="16" t="s">
        <v>4222</v>
      </c>
      <c r="J705" s="7"/>
      <c r="K705" s="14" t="s">
        <v>17</v>
      </c>
      <c r="L705" s="7" t="s">
        <v>4384</v>
      </c>
      <c r="M705" s="7" t="s">
        <v>4291</v>
      </c>
      <c r="N705" s="7"/>
      <c r="O705" s="14" t="s">
        <v>69</v>
      </c>
      <c r="P705" s="14" t="s">
        <v>54</v>
      </c>
      <c r="Q705" s="7"/>
      <c r="R705" s="7"/>
    </row>
    <row r="706" spans="1:18" s="1" customFormat="1" ht="12.75" hidden="1">
      <c r="A706" s="7" t="s">
        <v>3520</v>
      </c>
      <c r="B706" s="7" t="s">
        <v>2577</v>
      </c>
      <c r="C706" s="14" t="s">
        <v>2578</v>
      </c>
      <c r="D706" s="14" t="s">
        <v>13</v>
      </c>
      <c r="E706" s="14" t="s">
        <v>51</v>
      </c>
      <c r="F706" s="14" t="s">
        <v>15</v>
      </c>
      <c r="G706" s="7" t="s">
        <v>1107</v>
      </c>
      <c r="H706" s="7" t="s">
        <v>2684</v>
      </c>
      <c r="I706" s="15" t="s">
        <v>907</v>
      </c>
      <c r="J706" s="7" t="s">
        <v>2685</v>
      </c>
      <c r="K706" s="14" t="s">
        <v>19</v>
      </c>
      <c r="L706" s="7" t="s">
        <v>2686</v>
      </c>
      <c r="M706" s="7" t="s">
        <v>2687</v>
      </c>
      <c r="N706" s="14" t="s">
        <v>53</v>
      </c>
      <c r="O706" s="14" t="s">
        <v>69</v>
      </c>
      <c r="P706" s="14" t="s">
        <v>54</v>
      </c>
      <c r="Q706" s="7"/>
      <c r="R706" s="7"/>
    </row>
    <row r="707" spans="1:18" s="1" customFormat="1" ht="12.75" hidden="1">
      <c r="A707" s="7" t="s">
        <v>3520</v>
      </c>
      <c r="B707" s="7" t="s">
        <v>2577</v>
      </c>
      <c r="C707" s="14" t="s">
        <v>2578</v>
      </c>
      <c r="D707" s="14" t="s">
        <v>13</v>
      </c>
      <c r="E707" s="14" t="s">
        <v>51</v>
      </c>
      <c r="F707" s="14" t="s">
        <v>15</v>
      </c>
      <c r="G707" s="7" t="s">
        <v>2680</v>
      </c>
      <c r="H707" s="7" t="s">
        <v>994</v>
      </c>
      <c r="I707" s="15" t="s">
        <v>1276</v>
      </c>
      <c r="J707" s="7" t="s">
        <v>2681</v>
      </c>
      <c r="K707" s="14" t="s">
        <v>19</v>
      </c>
      <c r="L707" s="7" t="s">
        <v>2682</v>
      </c>
      <c r="M707" s="7" t="s">
        <v>2683</v>
      </c>
      <c r="N707" s="14" t="s">
        <v>53</v>
      </c>
      <c r="O707" s="14" t="s">
        <v>69</v>
      </c>
      <c r="P707" s="14" t="s">
        <v>54</v>
      </c>
      <c r="Q707" s="7"/>
      <c r="R707" s="7"/>
    </row>
    <row r="708" spans="1:18" s="1" customFormat="1" ht="12.75" hidden="1">
      <c r="A708" s="7" t="s">
        <v>3520</v>
      </c>
      <c r="B708" s="7" t="s">
        <v>2577</v>
      </c>
      <c r="C708" s="14" t="s">
        <v>2578</v>
      </c>
      <c r="D708" s="14" t="s">
        <v>4557</v>
      </c>
      <c r="E708" s="14" t="s">
        <v>51</v>
      </c>
      <c r="F708" s="14" t="s">
        <v>15</v>
      </c>
      <c r="G708" s="7" t="s">
        <v>4282</v>
      </c>
      <c r="H708" s="7" t="s">
        <v>4283</v>
      </c>
      <c r="I708" s="16">
        <v>20053</v>
      </c>
      <c r="J708" s="7"/>
      <c r="K708" s="14" t="s">
        <v>17</v>
      </c>
      <c r="L708" s="7" t="s">
        <v>2682</v>
      </c>
      <c r="M708" s="7" t="s">
        <v>4196</v>
      </c>
      <c r="N708" s="7"/>
      <c r="O708" s="14" t="s">
        <v>69</v>
      </c>
      <c r="P708" s="14" t="s">
        <v>54</v>
      </c>
      <c r="Q708" s="7"/>
      <c r="R708" s="7"/>
    </row>
    <row r="709" spans="1:18" s="1" customFormat="1" ht="12.75" hidden="1">
      <c r="A709" s="7" t="s">
        <v>3520</v>
      </c>
      <c r="B709" s="7" t="s">
        <v>2577</v>
      </c>
      <c r="C709" s="14" t="s">
        <v>2578</v>
      </c>
      <c r="D709" s="14" t="s">
        <v>174</v>
      </c>
      <c r="E709" s="14" t="s">
        <v>51</v>
      </c>
      <c r="F709" s="14" t="s">
        <v>15</v>
      </c>
      <c r="G709" s="7" t="s">
        <v>1819</v>
      </c>
      <c r="H709" s="7" t="s">
        <v>316</v>
      </c>
      <c r="I709" s="15" t="s">
        <v>1196</v>
      </c>
      <c r="J709" s="7" t="s">
        <v>2932</v>
      </c>
      <c r="K709" s="14" t="s">
        <v>19</v>
      </c>
      <c r="L709" s="7" t="s">
        <v>2933</v>
      </c>
      <c r="M709" s="7" t="s">
        <v>2934</v>
      </c>
      <c r="N709" s="14" t="s">
        <v>53</v>
      </c>
      <c r="O709" s="14" t="s">
        <v>69</v>
      </c>
      <c r="P709" s="14" t="s">
        <v>54</v>
      </c>
      <c r="Q709" s="7"/>
      <c r="R709" s="7"/>
    </row>
    <row r="710" spans="1:18" s="1" customFormat="1" ht="12.75" hidden="1">
      <c r="A710" s="7" t="s">
        <v>3520</v>
      </c>
      <c r="B710" s="7" t="s">
        <v>2577</v>
      </c>
      <c r="C710" s="14" t="s">
        <v>2578</v>
      </c>
      <c r="D710" s="14" t="s">
        <v>174</v>
      </c>
      <c r="E710" s="14" t="s">
        <v>51</v>
      </c>
      <c r="F710" s="14" t="s">
        <v>15</v>
      </c>
      <c r="G710" s="7" t="s">
        <v>1185</v>
      </c>
      <c r="H710" s="7" t="s">
        <v>444</v>
      </c>
      <c r="I710" s="15" t="s">
        <v>344</v>
      </c>
      <c r="J710" s="7" t="s">
        <v>2966</v>
      </c>
      <c r="K710" s="14" t="s">
        <v>19</v>
      </c>
      <c r="L710" s="7" t="s">
        <v>2933</v>
      </c>
      <c r="M710" s="7" t="s">
        <v>2934</v>
      </c>
      <c r="N710" s="14" t="s">
        <v>53</v>
      </c>
      <c r="O710" s="14" t="s">
        <v>69</v>
      </c>
      <c r="P710" s="14" t="s">
        <v>54</v>
      </c>
      <c r="Q710" s="7"/>
      <c r="R710" s="7"/>
    </row>
    <row r="711" spans="1:18" s="1" customFormat="1" ht="12.75" hidden="1">
      <c r="A711" s="7" t="s">
        <v>3520</v>
      </c>
      <c r="B711" s="7" t="s">
        <v>2577</v>
      </c>
      <c r="C711" s="14" t="s">
        <v>2578</v>
      </c>
      <c r="D711" s="14" t="s">
        <v>13</v>
      </c>
      <c r="E711" s="14" t="s">
        <v>51</v>
      </c>
      <c r="F711" s="14" t="s">
        <v>15</v>
      </c>
      <c r="G711" s="7" t="s">
        <v>2753</v>
      </c>
      <c r="H711" s="7" t="s">
        <v>326</v>
      </c>
      <c r="I711" s="15" t="s">
        <v>108</v>
      </c>
      <c r="J711" s="7" t="s">
        <v>2754</v>
      </c>
      <c r="K711" s="14" t="s">
        <v>19</v>
      </c>
      <c r="L711" s="7" t="s">
        <v>2755</v>
      </c>
      <c r="M711" s="7" t="s">
        <v>2756</v>
      </c>
      <c r="N711" s="14" t="s">
        <v>53</v>
      </c>
      <c r="O711" s="14" t="s">
        <v>69</v>
      </c>
      <c r="P711" s="14" t="s">
        <v>54</v>
      </c>
      <c r="Q711" s="7"/>
      <c r="R711" s="7"/>
    </row>
    <row r="712" spans="1:18" s="1" customFormat="1" ht="12.75" hidden="1">
      <c r="A712" s="7" t="s">
        <v>3520</v>
      </c>
      <c r="B712" s="7" t="s">
        <v>2577</v>
      </c>
      <c r="C712" s="14" t="s">
        <v>2578</v>
      </c>
      <c r="D712" s="14" t="s">
        <v>4557</v>
      </c>
      <c r="E712" s="14" t="s">
        <v>51</v>
      </c>
      <c r="F712" s="14" t="s">
        <v>15</v>
      </c>
      <c r="G712" s="7" t="s">
        <v>4399</v>
      </c>
      <c r="H712" s="7" t="s">
        <v>4110</v>
      </c>
      <c r="I712" s="16">
        <v>20230</v>
      </c>
      <c r="J712" s="7"/>
      <c r="K712" s="14" t="s">
        <v>17</v>
      </c>
      <c r="L712" s="7" t="s">
        <v>2755</v>
      </c>
      <c r="M712" s="7" t="s">
        <v>4217</v>
      </c>
      <c r="N712" s="7"/>
      <c r="O712" s="14" t="s">
        <v>69</v>
      </c>
      <c r="P712" s="14" t="s">
        <v>54</v>
      </c>
      <c r="Q712" s="7"/>
      <c r="R712" s="7"/>
    </row>
    <row r="713" spans="1:18" s="1" customFormat="1" ht="12.75" hidden="1">
      <c r="A713" s="7" t="s">
        <v>3520</v>
      </c>
      <c r="B713" s="7" t="s">
        <v>2577</v>
      </c>
      <c r="C713" s="14" t="s">
        <v>2578</v>
      </c>
      <c r="D713" s="14" t="s">
        <v>174</v>
      </c>
      <c r="E713" s="14" t="s">
        <v>51</v>
      </c>
      <c r="F713" s="14" t="s">
        <v>15</v>
      </c>
      <c r="G713" s="7" t="s">
        <v>2920</v>
      </c>
      <c r="H713" s="7" t="s">
        <v>2921</v>
      </c>
      <c r="I713" s="15" t="s">
        <v>1090</v>
      </c>
      <c r="J713" s="7" t="s">
        <v>2922</v>
      </c>
      <c r="K713" s="14" t="s">
        <v>19</v>
      </c>
      <c r="L713" s="7" t="s">
        <v>2923</v>
      </c>
      <c r="M713" s="7" t="s">
        <v>2924</v>
      </c>
      <c r="N713" s="14" t="s">
        <v>53</v>
      </c>
      <c r="O713" s="14" t="s">
        <v>69</v>
      </c>
      <c r="P713" s="14" t="s">
        <v>54</v>
      </c>
      <c r="Q713" s="7"/>
      <c r="R713" s="7"/>
    </row>
    <row r="714" spans="1:18" s="1" customFormat="1" ht="12.75" hidden="1">
      <c r="A714" s="7" t="s">
        <v>3520</v>
      </c>
      <c r="B714" s="7" t="s">
        <v>2577</v>
      </c>
      <c r="C714" s="14" t="s">
        <v>2578</v>
      </c>
      <c r="D714" s="14" t="s">
        <v>13</v>
      </c>
      <c r="E714" s="14" t="s">
        <v>51</v>
      </c>
      <c r="F714" s="14" t="s">
        <v>15</v>
      </c>
      <c r="G714" s="7" t="s">
        <v>2114</v>
      </c>
      <c r="H714" s="7" t="s">
        <v>449</v>
      </c>
      <c r="I714" s="15" t="s">
        <v>973</v>
      </c>
      <c r="J714" s="7" t="s">
        <v>2688</v>
      </c>
      <c r="K714" s="14" t="s">
        <v>19</v>
      </c>
      <c r="L714" s="7" t="s">
        <v>2689</v>
      </c>
      <c r="M714" s="7" t="s">
        <v>2690</v>
      </c>
      <c r="N714" s="14" t="s">
        <v>53</v>
      </c>
      <c r="O714" s="14" t="s">
        <v>69</v>
      </c>
      <c r="P714" s="14" t="s">
        <v>54</v>
      </c>
      <c r="Q714" s="7"/>
      <c r="R714" s="7"/>
    </row>
    <row r="715" spans="1:18" s="1" customFormat="1" ht="12.75" hidden="1">
      <c r="A715" s="7" t="s">
        <v>3520</v>
      </c>
      <c r="B715" s="7" t="s">
        <v>2577</v>
      </c>
      <c r="C715" s="14" t="s">
        <v>2578</v>
      </c>
      <c r="D715" s="14" t="s">
        <v>174</v>
      </c>
      <c r="E715" s="14" t="s">
        <v>51</v>
      </c>
      <c r="F715" s="14" t="s">
        <v>15</v>
      </c>
      <c r="G715" s="7" t="s">
        <v>2913</v>
      </c>
      <c r="H715" s="7" t="s">
        <v>170</v>
      </c>
      <c r="I715" s="15" t="s">
        <v>632</v>
      </c>
      <c r="J715" s="7" t="s">
        <v>2914</v>
      </c>
      <c r="K715" s="14" t="s">
        <v>19</v>
      </c>
      <c r="L715" s="7" t="s">
        <v>2689</v>
      </c>
      <c r="M715" s="7" t="s">
        <v>2690</v>
      </c>
      <c r="N715" s="14" t="s">
        <v>53</v>
      </c>
      <c r="O715" s="14" t="s">
        <v>69</v>
      </c>
      <c r="P715" s="14" t="s">
        <v>54</v>
      </c>
      <c r="Q715" s="7"/>
      <c r="R715" s="7"/>
    </row>
    <row r="716" spans="1:18" s="1" customFormat="1" ht="12.75" hidden="1">
      <c r="A716" s="7" t="s">
        <v>3520</v>
      </c>
      <c r="B716" s="7" t="s">
        <v>2577</v>
      </c>
      <c r="C716" s="14" t="s">
        <v>2578</v>
      </c>
      <c r="D716" s="14" t="s">
        <v>4557</v>
      </c>
      <c r="E716" s="14" t="s">
        <v>51</v>
      </c>
      <c r="F716" s="14" t="s">
        <v>15</v>
      </c>
      <c r="G716" s="7" t="s">
        <v>4292</v>
      </c>
      <c r="H716" s="7" t="s">
        <v>4293</v>
      </c>
      <c r="I716" s="16">
        <v>20105</v>
      </c>
      <c r="J716" s="7"/>
      <c r="K716" s="14" t="s">
        <v>17</v>
      </c>
      <c r="L716" s="7" t="s">
        <v>2689</v>
      </c>
      <c r="M716" s="7" t="s">
        <v>4294</v>
      </c>
      <c r="N716" s="7"/>
      <c r="O716" s="14" t="s">
        <v>69</v>
      </c>
      <c r="P716" s="14" t="s">
        <v>54</v>
      </c>
      <c r="Q716" s="7"/>
      <c r="R716" s="7"/>
    </row>
    <row r="717" spans="1:18" s="1" customFormat="1" ht="12.75" hidden="1">
      <c r="A717" s="7" t="s">
        <v>3520</v>
      </c>
      <c r="B717" s="7" t="s">
        <v>2577</v>
      </c>
      <c r="C717" s="14" t="s">
        <v>2578</v>
      </c>
      <c r="D717" s="14" t="s">
        <v>174</v>
      </c>
      <c r="E717" s="14" t="s">
        <v>51</v>
      </c>
      <c r="F717" s="14" t="s">
        <v>15</v>
      </c>
      <c r="G717" s="7" t="s">
        <v>571</v>
      </c>
      <c r="H717" s="7" t="s">
        <v>87</v>
      </c>
      <c r="I717" s="15" t="s">
        <v>496</v>
      </c>
      <c r="J717" s="7" t="s">
        <v>2876</v>
      </c>
      <c r="K717" s="14" t="s">
        <v>19</v>
      </c>
      <c r="L717" s="7" t="s">
        <v>2877</v>
      </c>
      <c r="M717" s="7" t="s">
        <v>2878</v>
      </c>
      <c r="N717" s="14" t="s">
        <v>53</v>
      </c>
      <c r="O717" s="14" t="s">
        <v>69</v>
      </c>
      <c r="P717" s="14" t="s">
        <v>54</v>
      </c>
      <c r="Q717" s="7"/>
      <c r="R717" s="7"/>
    </row>
    <row r="718" spans="1:18" s="1" customFormat="1" ht="12.75" hidden="1">
      <c r="A718" s="7" t="s">
        <v>3520</v>
      </c>
      <c r="B718" s="7" t="s">
        <v>2577</v>
      </c>
      <c r="C718" s="14" t="s">
        <v>2578</v>
      </c>
      <c r="D718" s="14" t="s">
        <v>174</v>
      </c>
      <c r="E718" s="14" t="s">
        <v>51</v>
      </c>
      <c r="F718" s="14" t="s">
        <v>15</v>
      </c>
      <c r="G718" s="7" t="s">
        <v>1414</v>
      </c>
      <c r="H718" s="7" t="s">
        <v>724</v>
      </c>
      <c r="I718" s="15" t="s">
        <v>207</v>
      </c>
      <c r="J718" s="7" t="s">
        <v>2889</v>
      </c>
      <c r="K718" s="14" t="s">
        <v>19</v>
      </c>
      <c r="L718" s="7" t="s">
        <v>2748</v>
      </c>
      <c r="M718" s="7" t="s">
        <v>1177</v>
      </c>
      <c r="N718" s="14" t="s">
        <v>53</v>
      </c>
      <c r="O718" s="14" t="s">
        <v>69</v>
      </c>
      <c r="P718" s="14" t="s">
        <v>54</v>
      </c>
      <c r="Q718" s="7"/>
      <c r="R718" s="7"/>
    </row>
    <row r="719" spans="1:18" s="1" customFormat="1" ht="12.75" hidden="1">
      <c r="A719" s="7" t="s">
        <v>3520</v>
      </c>
      <c r="B719" s="7" t="s">
        <v>2577</v>
      </c>
      <c r="C719" s="14" t="s">
        <v>2578</v>
      </c>
      <c r="D719" s="14" t="s">
        <v>13</v>
      </c>
      <c r="E719" s="14" t="s">
        <v>51</v>
      </c>
      <c r="F719" s="14" t="s">
        <v>15</v>
      </c>
      <c r="G719" s="7" t="s">
        <v>1299</v>
      </c>
      <c r="H719" s="7" t="s">
        <v>546</v>
      </c>
      <c r="I719" s="15" t="s">
        <v>498</v>
      </c>
      <c r="J719" s="7" t="s">
        <v>2747</v>
      </c>
      <c r="K719" s="14" t="s">
        <v>19</v>
      </c>
      <c r="L719" s="7" t="s">
        <v>2748</v>
      </c>
      <c r="M719" s="7" t="s">
        <v>1177</v>
      </c>
      <c r="N719" s="14" t="s">
        <v>53</v>
      </c>
      <c r="O719" s="14" t="s">
        <v>69</v>
      </c>
      <c r="P719" s="14" t="s">
        <v>54</v>
      </c>
      <c r="Q719" s="7"/>
      <c r="R719" s="7"/>
    </row>
    <row r="720" spans="1:18" s="1" customFormat="1" ht="12.75" hidden="1">
      <c r="A720" s="7" t="s">
        <v>3520</v>
      </c>
      <c r="B720" s="7" t="s">
        <v>2577</v>
      </c>
      <c r="C720" s="14" t="s">
        <v>2578</v>
      </c>
      <c r="D720" s="14" t="s">
        <v>13</v>
      </c>
      <c r="E720" s="14" t="s">
        <v>51</v>
      </c>
      <c r="F720" s="14" t="s">
        <v>15</v>
      </c>
      <c r="G720" s="7" t="s">
        <v>2768</v>
      </c>
      <c r="H720" s="7" t="s">
        <v>314</v>
      </c>
      <c r="I720" s="15" t="s">
        <v>1027</v>
      </c>
      <c r="J720" s="7" t="s">
        <v>2769</v>
      </c>
      <c r="K720" s="14" t="s">
        <v>19</v>
      </c>
      <c r="L720" s="7" t="s">
        <v>2770</v>
      </c>
      <c r="M720" s="7" t="s">
        <v>2771</v>
      </c>
      <c r="N720" s="14" t="s">
        <v>53</v>
      </c>
      <c r="O720" s="14" t="s">
        <v>69</v>
      </c>
      <c r="P720" s="14" t="s">
        <v>54</v>
      </c>
      <c r="Q720" s="7"/>
      <c r="R720" s="7"/>
    </row>
    <row r="721" spans="1:18" s="1" customFormat="1" ht="12.75" hidden="1">
      <c r="A721" s="7" t="s">
        <v>3520</v>
      </c>
      <c r="B721" s="7" t="s">
        <v>2577</v>
      </c>
      <c r="C721" s="14" t="s">
        <v>2578</v>
      </c>
      <c r="D721" s="14" t="s">
        <v>4557</v>
      </c>
      <c r="E721" s="14" t="s">
        <v>51</v>
      </c>
      <c r="F721" s="14" t="s">
        <v>15</v>
      </c>
      <c r="G721" s="7" t="s">
        <v>4355</v>
      </c>
      <c r="H721" s="7" t="s">
        <v>4356</v>
      </c>
      <c r="I721" s="16" t="s">
        <v>4357</v>
      </c>
      <c r="J721" s="7"/>
      <c r="K721" s="14" t="s">
        <v>17</v>
      </c>
      <c r="L721" s="7" t="s">
        <v>2770</v>
      </c>
      <c r="M721" s="7" t="s">
        <v>4233</v>
      </c>
      <c r="N721" s="7"/>
      <c r="O721" s="14" t="s">
        <v>69</v>
      </c>
      <c r="P721" s="14" t="s">
        <v>54</v>
      </c>
      <c r="Q721" s="7"/>
      <c r="R721" s="7"/>
    </row>
    <row r="722" spans="1:18" s="1" customFormat="1" ht="12.75" hidden="1">
      <c r="A722" s="7" t="s">
        <v>3520</v>
      </c>
      <c r="B722" s="7" t="s">
        <v>2577</v>
      </c>
      <c r="C722" s="14" t="s">
        <v>2578</v>
      </c>
      <c r="D722" s="14" t="s">
        <v>4557</v>
      </c>
      <c r="E722" s="14" t="s">
        <v>51</v>
      </c>
      <c r="F722" s="14" t="s">
        <v>15</v>
      </c>
      <c r="G722" s="7" t="s">
        <v>4248</v>
      </c>
      <c r="H722" s="7" t="s">
        <v>3744</v>
      </c>
      <c r="I722" s="16" t="s">
        <v>4184</v>
      </c>
      <c r="J722" s="7"/>
      <c r="K722" s="14" t="s">
        <v>17</v>
      </c>
      <c r="L722" s="7" t="s">
        <v>4249</v>
      </c>
      <c r="M722" s="7" t="s">
        <v>4250</v>
      </c>
      <c r="N722" s="7"/>
      <c r="O722" s="14" t="s">
        <v>69</v>
      </c>
      <c r="P722" s="14" t="s">
        <v>54</v>
      </c>
      <c r="Q722" s="7"/>
      <c r="R722" s="7"/>
    </row>
    <row r="723" spans="1:18" s="1" customFormat="1" ht="12.75" hidden="1">
      <c r="A723" s="7" t="s">
        <v>3520</v>
      </c>
      <c r="B723" s="7" t="s">
        <v>2577</v>
      </c>
      <c r="C723" s="14" t="s">
        <v>2578</v>
      </c>
      <c r="D723" s="14" t="s">
        <v>13</v>
      </c>
      <c r="E723" s="14" t="s">
        <v>51</v>
      </c>
      <c r="F723" s="14" t="s">
        <v>15</v>
      </c>
      <c r="G723" s="7" t="s">
        <v>1171</v>
      </c>
      <c r="H723" s="7" t="s">
        <v>279</v>
      </c>
      <c r="I723" s="15" t="s">
        <v>976</v>
      </c>
      <c r="J723" s="7" t="s">
        <v>2750</v>
      </c>
      <c r="K723" s="14" t="s">
        <v>19</v>
      </c>
      <c r="L723" s="7" t="s">
        <v>2751</v>
      </c>
      <c r="M723" s="7" t="s">
        <v>2752</v>
      </c>
      <c r="N723" s="14" t="s">
        <v>53</v>
      </c>
      <c r="O723" s="14" t="s">
        <v>69</v>
      </c>
      <c r="P723" s="14" t="s">
        <v>54</v>
      </c>
      <c r="Q723" s="7"/>
      <c r="R723" s="7"/>
    </row>
    <row r="724" spans="1:18" s="1" customFormat="1" ht="12.75" hidden="1">
      <c r="A724" s="7" t="s">
        <v>3520</v>
      </c>
      <c r="B724" s="7" t="s">
        <v>2577</v>
      </c>
      <c r="C724" s="14" t="s">
        <v>2578</v>
      </c>
      <c r="D724" s="14" t="s">
        <v>4557</v>
      </c>
      <c r="E724" s="14" t="s">
        <v>51</v>
      </c>
      <c r="F724" s="14" t="s">
        <v>15</v>
      </c>
      <c r="G724" s="7" t="s">
        <v>4385</v>
      </c>
      <c r="H724" s="7" t="s">
        <v>4110</v>
      </c>
      <c r="I724" s="16" t="s">
        <v>4296</v>
      </c>
      <c r="J724" s="7"/>
      <c r="K724" s="14" t="s">
        <v>17</v>
      </c>
      <c r="L724" s="7" t="s">
        <v>4386</v>
      </c>
      <c r="M724" s="7" t="s">
        <v>4379</v>
      </c>
      <c r="N724" s="7"/>
      <c r="O724" s="14" t="s">
        <v>69</v>
      </c>
      <c r="P724" s="14" t="s">
        <v>54</v>
      </c>
      <c r="Q724" s="7"/>
      <c r="R724" s="7"/>
    </row>
    <row r="725" spans="1:18" s="1" customFormat="1" ht="12.75" hidden="1">
      <c r="A725" s="7" t="s">
        <v>3520</v>
      </c>
      <c r="B725" s="7" t="s">
        <v>2577</v>
      </c>
      <c r="C725" s="14" t="s">
        <v>2578</v>
      </c>
      <c r="D725" s="14" t="s">
        <v>174</v>
      </c>
      <c r="E725" s="14" t="s">
        <v>51</v>
      </c>
      <c r="F725" s="14" t="s">
        <v>15</v>
      </c>
      <c r="G725" s="7" t="s">
        <v>2962</v>
      </c>
      <c r="H725" s="7" t="s">
        <v>573</v>
      </c>
      <c r="I725" s="15" t="s">
        <v>815</v>
      </c>
      <c r="J725" s="7" t="s">
        <v>2963</v>
      </c>
      <c r="K725" s="14" t="s">
        <v>19</v>
      </c>
      <c r="L725" s="7" t="s">
        <v>2964</v>
      </c>
      <c r="M725" s="7" t="s">
        <v>2965</v>
      </c>
      <c r="N725" s="14" t="s">
        <v>53</v>
      </c>
      <c r="O725" s="14" t="s">
        <v>69</v>
      </c>
      <c r="P725" s="14" t="s">
        <v>54</v>
      </c>
      <c r="Q725" s="7"/>
      <c r="R725" s="7"/>
    </row>
    <row r="726" spans="1:18" s="1" customFormat="1" ht="12.75" hidden="1">
      <c r="A726" s="7" t="s">
        <v>3520</v>
      </c>
      <c r="B726" s="7" t="s">
        <v>2577</v>
      </c>
      <c r="C726" s="14" t="s">
        <v>2578</v>
      </c>
      <c r="D726" s="14" t="s">
        <v>4557</v>
      </c>
      <c r="E726" s="14" t="s">
        <v>51</v>
      </c>
      <c r="F726" s="14" t="s">
        <v>15</v>
      </c>
      <c r="G726" s="7" t="s">
        <v>4316</v>
      </c>
      <c r="H726" s="7" t="s">
        <v>3889</v>
      </c>
      <c r="I726" s="16" t="s">
        <v>4317</v>
      </c>
      <c r="J726" s="7"/>
      <c r="K726" s="14" t="s">
        <v>17</v>
      </c>
      <c r="L726" s="7" t="s">
        <v>2964</v>
      </c>
      <c r="M726" s="7" t="s">
        <v>4318</v>
      </c>
      <c r="N726" s="7"/>
      <c r="O726" s="14" t="s">
        <v>69</v>
      </c>
      <c r="P726" s="14" t="s">
        <v>54</v>
      </c>
      <c r="Q726" s="7"/>
      <c r="R726" s="7"/>
    </row>
    <row r="727" spans="1:18" s="1" customFormat="1" ht="12.75" hidden="1">
      <c r="A727" s="7" t="s">
        <v>3520</v>
      </c>
      <c r="B727" s="7" t="s">
        <v>2577</v>
      </c>
      <c r="C727" s="14" t="s">
        <v>2578</v>
      </c>
      <c r="D727" s="14" t="s">
        <v>4557</v>
      </c>
      <c r="E727" s="14" t="s">
        <v>51</v>
      </c>
      <c r="F727" s="14" t="s">
        <v>15</v>
      </c>
      <c r="G727" s="7" t="s">
        <v>4262</v>
      </c>
      <c r="H727" s="7" t="s">
        <v>4263</v>
      </c>
      <c r="I727" s="16">
        <v>19768</v>
      </c>
      <c r="J727" s="7"/>
      <c r="K727" s="14" t="s">
        <v>17</v>
      </c>
      <c r="L727" s="7" t="s">
        <v>4264</v>
      </c>
      <c r="M727" s="7" t="s">
        <v>4265</v>
      </c>
      <c r="N727" s="7"/>
      <c r="O727" s="14" t="s">
        <v>69</v>
      </c>
      <c r="P727" s="14" t="s">
        <v>54</v>
      </c>
      <c r="Q727" s="7"/>
      <c r="R727" s="7"/>
    </row>
    <row r="728" spans="1:18" s="1" customFormat="1" ht="12.75" hidden="1">
      <c r="A728" s="7" t="s">
        <v>3520</v>
      </c>
      <c r="B728" s="7" t="s">
        <v>2577</v>
      </c>
      <c r="C728" s="14" t="s">
        <v>2578</v>
      </c>
      <c r="D728" s="14" t="s">
        <v>13</v>
      </c>
      <c r="E728" s="14" t="s">
        <v>51</v>
      </c>
      <c r="F728" s="14" t="s">
        <v>15</v>
      </c>
      <c r="G728" s="7" t="s">
        <v>761</v>
      </c>
      <c r="H728" s="7" t="s">
        <v>120</v>
      </c>
      <c r="I728" s="15" t="s">
        <v>422</v>
      </c>
      <c r="J728" s="7" t="s">
        <v>2778</v>
      </c>
      <c r="K728" s="14" t="s">
        <v>19</v>
      </c>
      <c r="L728" s="7" t="s">
        <v>2779</v>
      </c>
      <c r="M728" s="7" t="s">
        <v>853</v>
      </c>
      <c r="N728" s="14" t="s">
        <v>53</v>
      </c>
      <c r="O728" s="14" t="s">
        <v>69</v>
      </c>
      <c r="P728" s="14" t="s">
        <v>54</v>
      </c>
      <c r="Q728" s="7"/>
      <c r="R728" s="7"/>
    </row>
    <row r="729" spans="1:18" s="1" customFormat="1" ht="12.75" hidden="1">
      <c r="A729" s="7" t="s">
        <v>3520</v>
      </c>
      <c r="B729" s="7" t="s">
        <v>2577</v>
      </c>
      <c r="C729" s="14" t="s">
        <v>2578</v>
      </c>
      <c r="D729" s="14" t="s">
        <v>174</v>
      </c>
      <c r="E729" s="14" t="s">
        <v>51</v>
      </c>
      <c r="F729" s="14" t="s">
        <v>15</v>
      </c>
      <c r="G729" s="7" t="s">
        <v>1170</v>
      </c>
      <c r="H729" s="7" t="s">
        <v>1003</v>
      </c>
      <c r="I729" s="15" t="s">
        <v>813</v>
      </c>
      <c r="J729" s="7" t="s">
        <v>2949</v>
      </c>
      <c r="K729" s="14" t="s">
        <v>19</v>
      </c>
      <c r="L729" s="7" t="s">
        <v>2950</v>
      </c>
      <c r="M729" s="7" t="s">
        <v>2951</v>
      </c>
      <c r="N729" s="14" t="s">
        <v>53</v>
      </c>
      <c r="O729" s="14" t="s">
        <v>69</v>
      </c>
      <c r="P729" s="14" t="s">
        <v>54</v>
      </c>
      <c r="Q729" s="7"/>
      <c r="R729" s="7"/>
    </row>
    <row r="730" spans="1:18" s="1" customFormat="1" ht="12.75" hidden="1">
      <c r="A730" s="7" t="s">
        <v>3520</v>
      </c>
      <c r="B730" s="7" t="s">
        <v>2577</v>
      </c>
      <c r="C730" s="14" t="s">
        <v>2578</v>
      </c>
      <c r="D730" s="14" t="s">
        <v>174</v>
      </c>
      <c r="E730" s="14" t="s">
        <v>51</v>
      </c>
      <c r="F730" s="14" t="s">
        <v>15</v>
      </c>
      <c r="G730" s="7" t="s">
        <v>2982</v>
      </c>
      <c r="H730" s="7" t="s">
        <v>37</v>
      </c>
      <c r="I730" s="15" t="s">
        <v>470</v>
      </c>
      <c r="J730" s="7" t="s">
        <v>2983</v>
      </c>
      <c r="K730" s="14" t="s">
        <v>19</v>
      </c>
      <c r="L730" s="7" t="s">
        <v>2950</v>
      </c>
      <c r="M730" s="7" t="s">
        <v>2951</v>
      </c>
      <c r="N730" s="14" t="s">
        <v>53</v>
      </c>
      <c r="O730" s="14" t="s">
        <v>69</v>
      </c>
      <c r="P730" s="14" t="s">
        <v>122</v>
      </c>
      <c r="Q730" s="7"/>
      <c r="R730" s="7"/>
    </row>
    <row r="731" spans="1:18" s="1" customFormat="1" ht="12.75" hidden="1">
      <c r="A731" s="7" t="s">
        <v>3520</v>
      </c>
      <c r="B731" s="7" t="s">
        <v>2577</v>
      </c>
      <c r="C731" s="14" t="s">
        <v>2578</v>
      </c>
      <c r="D731" s="14" t="s">
        <v>174</v>
      </c>
      <c r="E731" s="14" t="s">
        <v>51</v>
      </c>
      <c r="F731" s="14" t="s">
        <v>15</v>
      </c>
      <c r="G731" s="7" t="s">
        <v>2840</v>
      </c>
      <c r="H731" s="7" t="s">
        <v>421</v>
      </c>
      <c r="I731" s="15" t="s">
        <v>580</v>
      </c>
      <c r="J731" s="7" t="s">
        <v>2841</v>
      </c>
      <c r="K731" s="14" t="s">
        <v>19</v>
      </c>
      <c r="L731" s="7" t="s">
        <v>2707</v>
      </c>
      <c r="M731" s="7" t="s">
        <v>1315</v>
      </c>
      <c r="N731" s="14" t="s">
        <v>53</v>
      </c>
      <c r="O731" s="14" t="s">
        <v>69</v>
      </c>
      <c r="P731" s="14" t="s">
        <v>54</v>
      </c>
      <c r="Q731" s="7"/>
      <c r="R731" s="7"/>
    </row>
    <row r="732" spans="1:18" s="1" customFormat="1" ht="12.75" hidden="1">
      <c r="A732" s="7" t="s">
        <v>3520</v>
      </c>
      <c r="B732" s="7" t="s">
        <v>2577</v>
      </c>
      <c r="C732" s="14" t="s">
        <v>2578</v>
      </c>
      <c r="D732" s="14" t="s">
        <v>13</v>
      </c>
      <c r="E732" s="14" t="s">
        <v>51</v>
      </c>
      <c r="F732" s="14" t="s">
        <v>15</v>
      </c>
      <c r="G732" s="7" t="s">
        <v>2705</v>
      </c>
      <c r="H732" s="7" t="s">
        <v>1033</v>
      </c>
      <c r="I732" s="15" t="s">
        <v>833</v>
      </c>
      <c r="J732" s="7" t="s">
        <v>2706</v>
      </c>
      <c r="K732" s="14" t="s">
        <v>19</v>
      </c>
      <c r="L732" s="7" t="s">
        <v>2707</v>
      </c>
      <c r="M732" s="7" t="s">
        <v>1315</v>
      </c>
      <c r="N732" s="14" t="s">
        <v>53</v>
      </c>
      <c r="O732" s="14" t="s">
        <v>69</v>
      </c>
      <c r="P732" s="14" t="s">
        <v>54</v>
      </c>
      <c r="Q732" s="7"/>
      <c r="R732" s="7"/>
    </row>
    <row r="733" spans="1:18" s="1" customFormat="1" ht="12.75" hidden="1">
      <c r="A733" s="7" t="s">
        <v>3520</v>
      </c>
      <c r="B733" s="7" t="s">
        <v>2577</v>
      </c>
      <c r="C733" s="14" t="s">
        <v>2578</v>
      </c>
      <c r="D733" s="14" t="s">
        <v>174</v>
      </c>
      <c r="E733" s="14" t="s">
        <v>51</v>
      </c>
      <c r="F733" s="14" t="s">
        <v>15</v>
      </c>
      <c r="G733" s="7" t="s">
        <v>1056</v>
      </c>
      <c r="H733" s="7" t="s">
        <v>252</v>
      </c>
      <c r="I733" s="15" t="s">
        <v>915</v>
      </c>
      <c r="J733" s="7" t="s">
        <v>2955</v>
      </c>
      <c r="K733" s="14" t="s">
        <v>19</v>
      </c>
      <c r="L733" s="7" t="s">
        <v>2707</v>
      </c>
      <c r="M733" s="7" t="s">
        <v>1315</v>
      </c>
      <c r="N733" s="14" t="s">
        <v>53</v>
      </c>
      <c r="O733" s="14" t="s">
        <v>69</v>
      </c>
      <c r="P733" s="14" t="s">
        <v>54</v>
      </c>
      <c r="Q733" s="7"/>
      <c r="R733" s="7"/>
    </row>
    <row r="734" spans="1:18" s="1" customFormat="1" ht="12.75" hidden="1">
      <c r="A734" s="7" t="s">
        <v>3520</v>
      </c>
      <c r="B734" s="7" t="s">
        <v>2577</v>
      </c>
      <c r="C734" s="14" t="s">
        <v>2578</v>
      </c>
      <c r="D734" s="14" t="s">
        <v>4557</v>
      </c>
      <c r="E734" s="14" t="s">
        <v>51</v>
      </c>
      <c r="F734" s="14" t="s">
        <v>15</v>
      </c>
      <c r="G734" s="7" t="s">
        <v>4212</v>
      </c>
      <c r="H734" s="7" t="s">
        <v>4314</v>
      </c>
      <c r="I734" s="16" t="s">
        <v>4315</v>
      </c>
      <c r="J734" s="7"/>
      <c r="K734" s="14" t="s">
        <v>17</v>
      </c>
      <c r="L734" s="7" t="s">
        <v>2707</v>
      </c>
      <c r="M734" s="7" t="s">
        <v>4188</v>
      </c>
      <c r="N734" s="7"/>
      <c r="O734" s="14" t="s">
        <v>69</v>
      </c>
      <c r="P734" s="14" t="s">
        <v>54</v>
      </c>
      <c r="Q734" s="7"/>
      <c r="R734" s="7"/>
    </row>
    <row r="735" spans="1:18" s="1" customFormat="1" ht="12.75" hidden="1">
      <c r="A735" s="7" t="s">
        <v>3520</v>
      </c>
      <c r="B735" s="7" t="s">
        <v>2577</v>
      </c>
      <c r="C735" s="14" t="s">
        <v>2578</v>
      </c>
      <c r="D735" s="14" t="s">
        <v>13</v>
      </c>
      <c r="E735" s="14" t="s">
        <v>51</v>
      </c>
      <c r="F735" s="14" t="s">
        <v>15</v>
      </c>
      <c r="G735" s="7" t="s">
        <v>235</v>
      </c>
      <c r="H735" s="7" t="s">
        <v>70</v>
      </c>
      <c r="I735" s="15" t="s">
        <v>660</v>
      </c>
      <c r="J735" s="7" t="s">
        <v>2718</v>
      </c>
      <c r="K735" s="14" t="s">
        <v>19</v>
      </c>
      <c r="L735" s="7" t="s">
        <v>2719</v>
      </c>
      <c r="M735" s="7" t="s">
        <v>2720</v>
      </c>
      <c r="N735" s="14" t="s">
        <v>53</v>
      </c>
      <c r="O735" s="14" t="s">
        <v>69</v>
      </c>
      <c r="P735" s="14" t="s">
        <v>54</v>
      </c>
      <c r="Q735" s="7"/>
      <c r="R735" s="7"/>
    </row>
    <row r="736" spans="1:18" s="1" customFormat="1" ht="12.75" hidden="1">
      <c r="A736" s="7" t="s">
        <v>3520</v>
      </c>
      <c r="B736" s="7" t="s">
        <v>2577</v>
      </c>
      <c r="C736" s="14" t="s">
        <v>2578</v>
      </c>
      <c r="D736" s="14" t="s">
        <v>4557</v>
      </c>
      <c r="E736" s="14" t="s">
        <v>51</v>
      </c>
      <c r="F736" s="14" t="s">
        <v>15</v>
      </c>
      <c r="G736" s="7" t="s">
        <v>4295</v>
      </c>
      <c r="H736" s="7" t="s">
        <v>4293</v>
      </c>
      <c r="I736" s="16" t="s">
        <v>4296</v>
      </c>
      <c r="J736" s="7"/>
      <c r="K736" s="14" t="s">
        <v>17</v>
      </c>
      <c r="L736" s="7" t="s">
        <v>2719</v>
      </c>
      <c r="M736" s="7" t="s">
        <v>4275</v>
      </c>
      <c r="N736" s="7"/>
      <c r="O736" s="14" t="s">
        <v>69</v>
      </c>
      <c r="P736" s="14" t="s">
        <v>54</v>
      </c>
      <c r="Q736" s="7"/>
      <c r="R736" s="7"/>
    </row>
    <row r="737" spans="1:18" s="1" customFormat="1" ht="12.75" hidden="1">
      <c r="A737" s="7" t="s">
        <v>3520</v>
      </c>
      <c r="B737" s="7" t="s">
        <v>2577</v>
      </c>
      <c r="C737" s="14" t="s">
        <v>2578</v>
      </c>
      <c r="D737" s="14" t="s">
        <v>4557</v>
      </c>
      <c r="E737" s="14" t="s">
        <v>51</v>
      </c>
      <c r="F737" s="14" t="s">
        <v>15</v>
      </c>
      <c r="G737" s="7" t="s">
        <v>4351</v>
      </c>
      <c r="H737" s="7" t="s">
        <v>3601</v>
      </c>
      <c r="I737" s="16">
        <v>20020</v>
      </c>
      <c r="J737" s="7"/>
      <c r="K737" s="14" t="s">
        <v>17</v>
      </c>
      <c r="L737" s="7" t="s">
        <v>2719</v>
      </c>
      <c r="M737" s="7" t="s">
        <v>4275</v>
      </c>
      <c r="N737" s="7"/>
      <c r="O737" s="14" t="s">
        <v>69</v>
      </c>
      <c r="P737" s="14" t="s">
        <v>54</v>
      </c>
      <c r="Q737" s="7"/>
      <c r="R737" s="7"/>
    </row>
    <row r="738" spans="1:18" s="1" customFormat="1" ht="12.75" hidden="1">
      <c r="A738" s="7" t="s">
        <v>3520</v>
      </c>
      <c r="B738" s="7" t="s">
        <v>2577</v>
      </c>
      <c r="C738" s="14" t="s">
        <v>2578</v>
      </c>
      <c r="D738" s="14" t="s">
        <v>4557</v>
      </c>
      <c r="E738" s="14" t="s">
        <v>51</v>
      </c>
      <c r="F738" s="14" t="s">
        <v>15</v>
      </c>
      <c r="G738" s="7" t="s">
        <v>607</v>
      </c>
      <c r="H738" s="7" t="s">
        <v>2670</v>
      </c>
      <c r="I738" s="16" t="s">
        <v>542</v>
      </c>
      <c r="J738" s="7"/>
      <c r="K738" s="14" t="s">
        <v>17</v>
      </c>
      <c r="L738" s="7" t="s">
        <v>2671</v>
      </c>
      <c r="M738" s="7" t="s">
        <v>2672</v>
      </c>
      <c r="N738" s="7" t="s">
        <v>53</v>
      </c>
      <c r="O738" s="14" t="s">
        <v>69</v>
      </c>
      <c r="P738" s="14" t="s">
        <v>122</v>
      </c>
      <c r="Q738" s="7"/>
      <c r="R738" s="7"/>
    </row>
    <row r="739" spans="1:18" s="1" customFormat="1" ht="12.75" hidden="1">
      <c r="A739" s="7" t="s">
        <v>3520</v>
      </c>
      <c r="B739" s="7" t="s">
        <v>2577</v>
      </c>
      <c r="C739" s="14" t="s">
        <v>2578</v>
      </c>
      <c r="D739" s="14" t="s">
        <v>4557</v>
      </c>
      <c r="E739" s="14" t="s">
        <v>51</v>
      </c>
      <c r="F739" s="14" t="s">
        <v>15</v>
      </c>
      <c r="G739" s="7" t="s">
        <v>4276</v>
      </c>
      <c r="H739" s="7" t="s">
        <v>3693</v>
      </c>
      <c r="I739" s="16" t="s">
        <v>4277</v>
      </c>
      <c r="J739" s="7"/>
      <c r="K739" s="14" t="s">
        <v>17</v>
      </c>
      <c r="L739" s="7" t="s">
        <v>4278</v>
      </c>
      <c r="M739" s="7" t="s">
        <v>4279</v>
      </c>
      <c r="N739" s="7"/>
      <c r="O739" s="14" t="s">
        <v>69</v>
      </c>
      <c r="P739" s="14" t="s">
        <v>54</v>
      </c>
      <c r="Q739" s="7"/>
      <c r="R739" s="7"/>
    </row>
    <row r="740" spans="1:18" s="1" customFormat="1" ht="12.75" hidden="1">
      <c r="A740" s="7" t="s">
        <v>3520</v>
      </c>
      <c r="B740" s="7" t="s">
        <v>2577</v>
      </c>
      <c r="C740" s="14" t="s">
        <v>2578</v>
      </c>
      <c r="D740" s="14" t="s">
        <v>4557</v>
      </c>
      <c r="E740" s="14" t="s">
        <v>51</v>
      </c>
      <c r="F740" s="14" t="s">
        <v>15</v>
      </c>
      <c r="G740" s="7" t="s">
        <v>4251</v>
      </c>
      <c r="H740" s="7" t="s">
        <v>4252</v>
      </c>
      <c r="I740" s="16" t="s">
        <v>3953</v>
      </c>
      <c r="J740" s="7"/>
      <c r="K740" s="14" t="s">
        <v>17</v>
      </c>
      <c r="L740" s="7" t="s">
        <v>4253</v>
      </c>
      <c r="M740" s="7" t="s">
        <v>4254</v>
      </c>
      <c r="N740" s="7"/>
      <c r="O740" s="14" t="s">
        <v>69</v>
      </c>
      <c r="P740" s="14" t="s">
        <v>54</v>
      </c>
      <c r="Q740" s="7"/>
      <c r="R740" s="7"/>
    </row>
    <row r="741" spans="1:18" s="1" customFormat="1" ht="12.75" hidden="1">
      <c r="A741" s="7" t="s">
        <v>3520</v>
      </c>
      <c r="B741" s="7" t="s">
        <v>2577</v>
      </c>
      <c r="C741" s="14" t="s">
        <v>2578</v>
      </c>
      <c r="D741" s="14" t="s">
        <v>13</v>
      </c>
      <c r="E741" s="14" t="s">
        <v>51</v>
      </c>
      <c r="F741" s="14" t="s">
        <v>15</v>
      </c>
      <c r="G741" s="7" t="s">
        <v>2728</v>
      </c>
      <c r="H741" s="7" t="s">
        <v>205</v>
      </c>
      <c r="I741" s="15" t="s">
        <v>420</v>
      </c>
      <c r="J741" s="7" t="s">
        <v>2729</v>
      </c>
      <c r="K741" s="14" t="s">
        <v>19</v>
      </c>
      <c r="L741" s="7" t="s">
        <v>2730</v>
      </c>
      <c r="M741" s="7" t="s">
        <v>2731</v>
      </c>
      <c r="N741" s="14" t="s">
        <v>53</v>
      </c>
      <c r="O741" s="14" t="s">
        <v>69</v>
      </c>
      <c r="P741" s="14" t="s">
        <v>54</v>
      </c>
      <c r="Q741" s="7"/>
      <c r="R741" s="7"/>
    </row>
    <row r="742" spans="1:18" s="1" customFormat="1" ht="12.75" hidden="1">
      <c r="A742" s="7" t="s">
        <v>3520</v>
      </c>
      <c r="B742" s="7" t="s">
        <v>2577</v>
      </c>
      <c r="C742" s="14" t="s">
        <v>2578</v>
      </c>
      <c r="D742" s="14" t="s">
        <v>174</v>
      </c>
      <c r="E742" s="14" t="s">
        <v>51</v>
      </c>
      <c r="F742" s="14" t="s">
        <v>15</v>
      </c>
      <c r="G742" s="7" t="s">
        <v>2976</v>
      </c>
      <c r="H742" s="7" t="s">
        <v>120</v>
      </c>
      <c r="I742" s="15" t="s">
        <v>908</v>
      </c>
      <c r="J742" s="7" t="s">
        <v>2977</v>
      </c>
      <c r="K742" s="14" t="s">
        <v>19</v>
      </c>
      <c r="L742" s="7" t="s">
        <v>2978</v>
      </c>
      <c r="M742" s="7" t="s">
        <v>2979</v>
      </c>
      <c r="N742" s="14" t="s">
        <v>53</v>
      </c>
      <c r="O742" s="14" t="s">
        <v>69</v>
      </c>
      <c r="P742" s="14" t="s">
        <v>54</v>
      </c>
      <c r="Q742" s="7"/>
      <c r="R742" s="7"/>
    </row>
    <row r="743" spans="1:18" s="1" customFormat="1" ht="12.75" hidden="1">
      <c r="A743" s="7" t="s">
        <v>3520</v>
      </c>
      <c r="B743" s="7" t="s">
        <v>2577</v>
      </c>
      <c r="C743" s="14" t="s">
        <v>2578</v>
      </c>
      <c r="D743" s="14" t="s">
        <v>174</v>
      </c>
      <c r="E743" s="14" t="s">
        <v>51</v>
      </c>
      <c r="F743" s="14" t="s">
        <v>15</v>
      </c>
      <c r="G743" s="7" t="s">
        <v>319</v>
      </c>
      <c r="H743" s="7" t="s">
        <v>258</v>
      </c>
      <c r="I743" s="15" t="s">
        <v>76</v>
      </c>
      <c r="J743" s="7" t="s">
        <v>2879</v>
      </c>
      <c r="K743" s="14" t="s">
        <v>19</v>
      </c>
      <c r="L743" s="7" t="s">
        <v>2880</v>
      </c>
      <c r="M743" s="7" t="s">
        <v>2601</v>
      </c>
      <c r="N743" s="14" t="s">
        <v>53</v>
      </c>
      <c r="O743" s="14" t="s">
        <v>69</v>
      </c>
      <c r="P743" s="14" t="s">
        <v>54</v>
      </c>
      <c r="Q743" s="7"/>
      <c r="R743" s="7"/>
    </row>
    <row r="744" spans="1:18" s="1" customFormat="1" ht="12.75" hidden="1">
      <c r="A744" s="7" t="s">
        <v>3520</v>
      </c>
      <c r="B744" s="7" t="s">
        <v>2577</v>
      </c>
      <c r="C744" s="14" t="s">
        <v>2578</v>
      </c>
      <c r="D744" s="14" t="s">
        <v>174</v>
      </c>
      <c r="E744" s="14" t="s">
        <v>51</v>
      </c>
      <c r="F744" s="14" t="s">
        <v>15</v>
      </c>
      <c r="G744" s="7" t="s">
        <v>1368</v>
      </c>
      <c r="H744" s="7" t="s">
        <v>133</v>
      </c>
      <c r="I744" s="15" t="s">
        <v>775</v>
      </c>
      <c r="J744" s="7" t="s">
        <v>2952</v>
      </c>
      <c r="K744" s="14" t="s">
        <v>19</v>
      </c>
      <c r="L744" s="7" t="s">
        <v>2880</v>
      </c>
      <c r="M744" s="7" t="s">
        <v>2601</v>
      </c>
      <c r="N744" s="14" t="s">
        <v>53</v>
      </c>
      <c r="O744" s="14" t="s">
        <v>69</v>
      </c>
      <c r="P744" s="14" t="s">
        <v>54</v>
      </c>
      <c r="Q744" s="7"/>
      <c r="R744" s="7"/>
    </row>
    <row r="745" spans="1:18" s="1" customFormat="1" ht="12.75" hidden="1">
      <c r="A745" s="7" t="s">
        <v>3520</v>
      </c>
      <c r="B745" s="7" t="s">
        <v>2577</v>
      </c>
      <c r="C745" s="14" t="s">
        <v>2578</v>
      </c>
      <c r="D745" s="14" t="s">
        <v>174</v>
      </c>
      <c r="E745" s="14" t="s">
        <v>51</v>
      </c>
      <c r="F745" s="14" t="s">
        <v>15</v>
      </c>
      <c r="G745" s="7" t="s">
        <v>2960</v>
      </c>
      <c r="H745" s="7" t="s">
        <v>153</v>
      </c>
      <c r="I745" s="15" t="s">
        <v>1203</v>
      </c>
      <c r="J745" s="7" t="s">
        <v>2961</v>
      </c>
      <c r="K745" s="14" t="s">
        <v>19</v>
      </c>
      <c r="L745" s="7" t="s">
        <v>2880</v>
      </c>
      <c r="M745" s="7" t="s">
        <v>2601</v>
      </c>
      <c r="N745" s="14" t="s">
        <v>53</v>
      </c>
      <c r="O745" s="14" t="s">
        <v>69</v>
      </c>
      <c r="P745" s="14" t="s">
        <v>54</v>
      </c>
      <c r="Q745" s="7"/>
      <c r="R745" s="7"/>
    </row>
    <row r="746" spans="1:18" s="1" customFormat="1" ht="12.75">
      <c r="A746" s="7" t="s">
        <v>3520</v>
      </c>
      <c r="B746" s="7" t="s">
        <v>2577</v>
      </c>
      <c r="C746" s="14" t="s">
        <v>2578</v>
      </c>
      <c r="D746" s="14" t="s">
        <v>4557</v>
      </c>
      <c r="E746" s="14" t="s">
        <v>3614</v>
      </c>
      <c r="F746" s="14" t="s">
        <v>15</v>
      </c>
      <c r="G746" s="7"/>
      <c r="H746" s="7"/>
      <c r="I746" s="16" t="s">
        <v>4069</v>
      </c>
      <c r="J746" s="7"/>
      <c r="K746" s="14" t="s">
        <v>17</v>
      </c>
      <c r="L746" s="7"/>
      <c r="M746" s="7"/>
      <c r="N746" s="14" t="s">
        <v>3615</v>
      </c>
      <c r="O746" s="14"/>
      <c r="P746" s="14"/>
      <c r="Q746" s="7"/>
      <c r="R746" s="7"/>
    </row>
    <row r="747" spans="1:18" s="1" customFormat="1" ht="12.75" hidden="1">
      <c r="A747" s="7" t="s">
        <v>3520</v>
      </c>
      <c r="B747" s="7" t="s">
        <v>2577</v>
      </c>
      <c r="C747" s="14" t="s">
        <v>2578</v>
      </c>
      <c r="D747" s="14" t="s">
        <v>4557</v>
      </c>
      <c r="E747" s="14" t="s">
        <v>14</v>
      </c>
      <c r="F747" s="14" t="s">
        <v>15</v>
      </c>
      <c r="G747" s="7" t="s">
        <v>4197</v>
      </c>
      <c r="H747" s="7" t="s">
        <v>3601</v>
      </c>
      <c r="I747" s="16" t="s">
        <v>4198</v>
      </c>
      <c r="J747" s="7"/>
      <c r="K747" s="14" t="s">
        <v>17</v>
      </c>
      <c r="L747" s="7" t="s">
        <v>4199</v>
      </c>
      <c r="M747" s="7" t="s">
        <v>4200</v>
      </c>
      <c r="N747" s="14" t="s">
        <v>20</v>
      </c>
      <c r="O747" s="14"/>
      <c r="P747" s="14"/>
      <c r="Q747" s="7"/>
      <c r="R747" s="7"/>
    </row>
    <row r="748" spans="1:18" s="1" customFormat="1" ht="12.75" hidden="1">
      <c r="A748" s="7" t="s">
        <v>3520</v>
      </c>
      <c r="B748" s="7" t="s">
        <v>2577</v>
      </c>
      <c r="C748" s="14" t="s">
        <v>2578</v>
      </c>
      <c r="D748" s="14" t="s">
        <v>174</v>
      </c>
      <c r="E748" s="14" t="s">
        <v>14</v>
      </c>
      <c r="F748" s="14" t="s">
        <v>15</v>
      </c>
      <c r="G748" s="7" t="s">
        <v>2821</v>
      </c>
      <c r="H748" s="7" t="s">
        <v>466</v>
      </c>
      <c r="I748" s="15" t="s">
        <v>673</v>
      </c>
      <c r="J748" s="7" t="s">
        <v>2822</v>
      </c>
      <c r="K748" s="14" t="s">
        <v>19</v>
      </c>
      <c r="L748" s="7" t="s">
        <v>2823</v>
      </c>
      <c r="M748" s="7" t="s">
        <v>2824</v>
      </c>
      <c r="N748" s="14" t="s">
        <v>20</v>
      </c>
      <c r="O748" s="14"/>
      <c r="P748" s="14"/>
      <c r="Q748" s="7"/>
      <c r="R748" s="7"/>
    </row>
    <row r="749" spans="1:18" s="1" customFormat="1" ht="12.75" hidden="1">
      <c r="A749" s="7" t="s">
        <v>3520</v>
      </c>
      <c r="B749" s="7" t="s">
        <v>2577</v>
      </c>
      <c r="C749" s="14" t="s">
        <v>2578</v>
      </c>
      <c r="D749" s="14" t="s">
        <v>4557</v>
      </c>
      <c r="E749" s="14" t="s">
        <v>14</v>
      </c>
      <c r="F749" s="14" t="s">
        <v>15</v>
      </c>
      <c r="G749" s="7" t="s">
        <v>4212</v>
      </c>
      <c r="H749" s="7" t="s">
        <v>3568</v>
      </c>
      <c r="I749" s="16" t="s">
        <v>4024</v>
      </c>
      <c r="J749" s="7"/>
      <c r="K749" s="14" t="s">
        <v>17</v>
      </c>
      <c r="L749" s="7" t="s">
        <v>4213</v>
      </c>
      <c r="M749" s="7" t="s">
        <v>4214</v>
      </c>
      <c r="N749" s="14" t="s">
        <v>20</v>
      </c>
      <c r="O749" s="14"/>
      <c r="P749" s="14"/>
      <c r="Q749" s="7"/>
      <c r="R749" s="7"/>
    </row>
    <row r="750" spans="1:18" s="1" customFormat="1" ht="12.75" hidden="1">
      <c r="A750" s="7" t="s">
        <v>3520</v>
      </c>
      <c r="B750" s="7" t="s">
        <v>2577</v>
      </c>
      <c r="C750" s="14" t="s">
        <v>2578</v>
      </c>
      <c r="D750" s="14" t="s">
        <v>174</v>
      </c>
      <c r="E750" s="14" t="s">
        <v>14</v>
      </c>
      <c r="F750" s="14" t="s">
        <v>15</v>
      </c>
      <c r="G750" s="7" t="s">
        <v>2815</v>
      </c>
      <c r="H750" s="7" t="s">
        <v>1122</v>
      </c>
      <c r="I750" s="15" t="s">
        <v>714</v>
      </c>
      <c r="J750" s="7" t="s">
        <v>2816</v>
      </c>
      <c r="K750" s="14" t="s">
        <v>19</v>
      </c>
      <c r="L750" s="7" t="s">
        <v>2817</v>
      </c>
      <c r="M750" s="7" t="s">
        <v>2665</v>
      </c>
      <c r="N750" s="14" t="s">
        <v>20</v>
      </c>
      <c r="O750" s="14"/>
      <c r="P750" s="14"/>
      <c r="Q750" s="7"/>
      <c r="R750" s="7"/>
    </row>
    <row r="751" spans="1:18" s="1" customFormat="1" ht="12.75" hidden="1">
      <c r="A751" s="7" t="s">
        <v>3520</v>
      </c>
      <c r="B751" s="7" t="s">
        <v>2577</v>
      </c>
      <c r="C751" s="14" t="s">
        <v>2578</v>
      </c>
      <c r="D751" s="14" t="s">
        <v>4557</v>
      </c>
      <c r="E751" s="14" t="s">
        <v>14</v>
      </c>
      <c r="F751" s="14" t="s">
        <v>15</v>
      </c>
      <c r="G751" s="7" t="s">
        <v>4194</v>
      </c>
      <c r="H751" s="7" t="s">
        <v>4195</v>
      </c>
      <c r="I751" s="16" t="s">
        <v>3959</v>
      </c>
      <c r="J751" s="7"/>
      <c r="K751" s="14" t="s">
        <v>17</v>
      </c>
      <c r="L751" s="7" t="s">
        <v>2817</v>
      </c>
      <c r="M751" s="7" t="s">
        <v>4196</v>
      </c>
      <c r="N751" s="14" t="s">
        <v>20</v>
      </c>
      <c r="O751" s="14"/>
      <c r="P751" s="14"/>
      <c r="Q751" s="7"/>
      <c r="R751" s="7"/>
    </row>
    <row r="752" spans="1:18" s="1" customFormat="1" ht="12.75" hidden="1">
      <c r="A752" s="7" t="s">
        <v>3520</v>
      </c>
      <c r="B752" s="7" t="s">
        <v>2577</v>
      </c>
      <c r="C752" s="14" t="s">
        <v>2578</v>
      </c>
      <c r="D752" s="14" t="s">
        <v>4557</v>
      </c>
      <c r="E752" s="14" t="s">
        <v>14</v>
      </c>
      <c r="F752" s="14" t="s">
        <v>15</v>
      </c>
      <c r="G752" s="7" t="s">
        <v>4215</v>
      </c>
      <c r="H752" s="7" t="s">
        <v>3651</v>
      </c>
      <c r="I752" s="16" t="s">
        <v>1384</v>
      </c>
      <c r="J752" s="7"/>
      <c r="K752" s="14" t="s">
        <v>17</v>
      </c>
      <c r="L752" s="7" t="s">
        <v>4216</v>
      </c>
      <c r="M752" s="7" t="s">
        <v>4217</v>
      </c>
      <c r="N752" s="14" t="s">
        <v>20</v>
      </c>
      <c r="O752" s="14"/>
      <c r="P752" s="14"/>
      <c r="Q752" s="7"/>
      <c r="R752" s="7"/>
    </row>
    <row r="753" spans="1:18" s="1" customFormat="1" ht="12.75" hidden="1">
      <c r="A753" s="7" t="s">
        <v>3520</v>
      </c>
      <c r="B753" s="7" t="s">
        <v>2577</v>
      </c>
      <c r="C753" s="14" t="s">
        <v>2578</v>
      </c>
      <c r="D753" s="14" t="s">
        <v>13</v>
      </c>
      <c r="E753" s="14" t="s">
        <v>14</v>
      </c>
      <c r="F753" s="14" t="s">
        <v>15</v>
      </c>
      <c r="G753" s="7" t="s">
        <v>1154</v>
      </c>
      <c r="H753" s="7" t="s">
        <v>952</v>
      </c>
      <c r="I753" s="15" t="s">
        <v>2586</v>
      </c>
      <c r="J753" s="7" t="s">
        <v>2587</v>
      </c>
      <c r="K753" s="14" t="s">
        <v>19</v>
      </c>
      <c r="L753" s="7" t="s">
        <v>2588</v>
      </c>
      <c r="M753" s="7" t="s">
        <v>2589</v>
      </c>
      <c r="N753" s="14" t="s">
        <v>20</v>
      </c>
      <c r="O753" s="14"/>
      <c r="P753" s="14"/>
      <c r="Q753" s="7"/>
      <c r="R753" s="7"/>
    </row>
    <row r="754" spans="1:18" s="1" customFormat="1" ht="12.75" hidden="1">
      <c r="A754" s="7" t="s">
        <v>3520</v>
      </c>
      <c r="B754" s="7" t="s">
        <v>2577</v>
      </c>
      <c r="C754" s="14" t="s">
        <v>2578</v>
      </c>
      <c r="D754" s="14" t="s">
        <v>13</v>
      </c>
      <c r="E754" s="14" t="s">
        <v>14</v>
      </c>
      <c r="F754" s="14" t="s">
        <v>15</v>
      </c>
      <c r="G754" s="7" t="s">
        <v>2594</v>
      </c>
      <c r="H754" s="7" t="s">
        <v>1225</v>
      </c>
      <c r="I754" s="15" t="s">
        <v>682</v>
      </c>
      <c r="J754" s="7" t="s">
        <v>2595</v>
      </c>
      <c r="K754" s="14" t="s">
        <v>19</v>
      </c>
      <c r="L754" s="7" t="s">
        <v>2596</v>
      </c>
      <c r="M754" s="7" t="s">
        <v>2597</v>
      </c>
      <c r="N754" s="14" t="s">
        <v>20</v>
      </c>
      <c r="O754" s="14"/>
      <c r="P754" s="14"/>
      <c r="Q754" s="7"/>
      <c r="R754" s="7"/>
    </row>
    <row r="755" spans="1:18" s="1" customFormat="1" ht="12.75" hidden="1">
      <c r="A755" s="7" t="s">
        <v>3520</v>
      </c>
      <c r="B755" s="7" t="s">
        <v>2577</v>
      </c>
      <c r="C755" s="14" t="s">
        <v>2578</v>
      </c>
      <c r="D755" s="14" t="s">
        <v>174</v>
      </c>
      <c r="E755" s="14" t="s">
        <v>14</v>
      </c>
      <c r="F755" s="14" t="s">
        <v>15</v>
      </c>
      <c r="G755" s="7" t="s">
        <v>2788</v>
      </c>
      <c r="H755" s="7" t="s">
        <v>566</v>
      </c>
      <c r="I755" s="15" t="s">
        <v>470</v>
      </c>
      <c r="J755" s="7" t="s">
        <v>2789</v>
      </c>
      <c r="K755" s="14" t="s">
        <v>19</v>
      </c>
      <c r="L755" s="7" t="s">
        <v>2790</v>
      </c>
      <c r="M755" s="7" t="s">
        <v>2791</v>
      </c>
      <c r="N755" s="14" t="s">
        <v>48</v>
      </c>
      <c r="O755" s="14"/>
      <c r="P755" s="14"/>
      <c r="Q755" s="7"/>
      <c r="R755" s="7"/>
    </row>
    <row r="756" spans="1:18" s="1" customFormat="1" ht="12.75" hidden="1">
      <c r="A756" s="7" t="s">
        <v>3520</v>
      </c>
      <c r="B756" s="7" t="s">
        <v>2577</v>
      </c>
      <c r="C756" s="14" t="s">
        <v>2578</v>
      </c>
      <c r="D756" s="14" t="s">
        <v>4557</v>
      </c>
      <c r="E756" s="14" t="s">
        <v>14</v>
      </c>
      <c r="F756" s="14" t="s">
        <v>15</v>
      </c>
      <c r="G756" s="7" t="s">
        <v>4234</v>
      </c>
      <c r="H756" s="7" t="s">
        <v>4235</v>
      </c>
      <c r="I756" s="16" t="s">
        <v>4236</v>
      </c>
      <c r="J756" s="7"/>
      <c r="K756" s="14" t="s">
        <v>17</v>
      </c>
      <c r="L756" s="7" t="s">
        <v>2790</v>
      </c>
      <c r="M756" s="7" t="s">
        <v>4237</v>
      </c>
      <c r="N756" s="14" t="s">
        <v>20</v>
      </c>
      <c r="O756" s="14"/>
      <c r="P756" s="14"/>
      <c r="Q756" s="7"/>
      <c r="R756" s="7"/>
    </row>
    <row r="757" spans="1:18" s="1" customFormat="1" ht="12.75" hidden="1">
      <c r="A757" s="7" t="s">
        <v>3520</v>
      </c>
      <c r="B757" s="7" t="s">
        <v>2577</v>
      </c>
      <c r="C757" s="14" t="s">
        <v>2578</v>
      </c>
      <c r="D757" s="14" t="s">
        <v>4557</v>
      </c>
      <c r="E757" s="14" t="s">
        <v>14</v>
      </c>
      <c r="F757" s="14" t="s">
        <v>15</v>
      </c>
      <c r="G757" s="7" t="s">
        <v>4189</v>
      </c>
      <c r="H757" s="7" t="s">
        <v>4190</v>
      </c>
      <c r="I757" s="16" t="s">
        <v>4191</v>
      </c>
      <c r="J757" s="7"/>
      <c r="K757" s="14" t="s">
        <v>17</v>
      </c>
      <c r="L757" s="7" t="s">
        <v>4192</v>
      </c>
      <c r="M757" s="7" t="s">
        <v>4193</v>
      </c>
      <c r="N757" s="14" t="s">
        <v>20</v>
      </c>
      <c r="O757" s="14"/>
      <c r="P757" s="14"/>
      <c r="Q757" s="7"/>
      <c r="R757" s="7"/>
    </row>
    <row r="758" spans="1:18" s="1" customFormat="1" ht="12.75" hidden="1">
      <c r="A758" s="7" t="s">
        <v>3520</v>
      </c>
      <c r="B758" s="7" t="s">
        <v>2577</v>
      </c>
      <c r="C758" s="14" t="s">
        <v>2578</v>
      </c>
      <c r="D758" s="14" t="s">
        <v>13</v>
      </c>
      <c r="E758" s="14" t="s">
        <v>14</v>
      </c>
      <c r="F758" s="14" t="s">
        <v>15</v>
      </c>
      <c r="G758" s="7" t="s">
        <v>2590</v>
      </c>
      <c r="H758" s="7" t="s">
        <v>438</v>
      </c>
      <c r="I758" s="15" t="s">
        <v>1021</v>
      </c>
      <c r="J758" s="7" t="s">
        <v>2591</v>
      </c>
      <c r="K758" s="14" t="s">
        <v>19</v>
      </c>
      <c r="L758" s="7" t="s">
        <v>2592</v>
      </c>
      <c r="M758" s="7" t="s">
        <v>2593</v>
      </c>
      <c r="N758" s="14" t="s">
        <v>20</v>
      </c>
      <c r="O758" s="14"/>
      <c r="P758" s="14"/>
      <c r="Q758" s="7"/>
      <c r="R758" s="7"/>
    </row>
    <row r="759" spans="1:18" s="1" customFormat="1" ht="12.75" hidden="1">
      <c r="A759" s="7" t="s">
        <v>3520</v>
      </c>
      <c r="B759" s="7" t="s">
        <v>2577</v>
      </c>
      <c r="C759" s="14" t="s">
        <v>2578</v>
      </c>
      <c r="D759" s="14" t="s">
        <v>13</v>
      </c>
      <c r="E759" s="14" t="s">
        <v>14</v>
      </c>
      <c r="F759" s="14" t="s">
        <v>15</v>
      </c>
      <c r="G759" s="7" t="s">
        <v>2607</v>
      </c>
      <c r="H759" s="7" t="s">
        <v>435</v>
      </c>
      <c r="I759" s="15" t="s">
        <v>1463</v>
      </c>
      <c r="J759" s="7" t="s">
        <v>2608</v>
      </c>
      <c r="K759" s="14" t="s">
        <v>19</v>
      </c>
      <c r="L759" s="7" t="s">
        <v>2592</v>
      </c>
      <c r="M759" s="7" t="s">
        <v>2593</v>
      </c>
      <c r="N759" s="14" t="s">
        <v>20</v>
      </c>
      <c r="O759" s="14"/>
      <c r="P759" s="14"/>
      <c r="Q759" s="7"/>
      <c r="R759" s="7"/>
    </row>
    <row r="760" spans="1:18" s="1" customFormat="1" ht="12.75" hidden="1">
      <c r="A760" s="7" t="s">
        <v>3520</v>
      </c>
      <c r="B760" s="7" t="s">
        <v>2577</v>
      </c>
      <c r="C760" s="14" t="s">
        <v>2578</v>
      </c>
      <c r="D760" s="14" t="s">
        <v>4557</v>
      </c>
      <c r="E760" s="14" t="s">
        <v>14</v>
      </c>
      <c r="F760" s="14" t="s">
        <v>15</v>
      </c>
      <c r="G760" s="7" t="s">
        <v>4150</v>
      </c>
      <c r="H760" s="7" t="s">
        <v>3963</v>
      </c>
      <c r="I760" s="16" t="s">
        <v>4232</v>
      </c>
      <c r="J760" s="7"/>
      <c r="K760" s="14" t="s">
        <v>17</v>
      </c>
      <c r="L760" s="7" t="s">
        <v>2592</v>
      </c>
      <c r="M760" s="7" t="s">
        <v>4233</v>
      </c>
      <c r="N760" s="14" t="s">
        <v>20</v>
      </c>
      <c r="O760" s="14"/>
      <c r="P760" s="14"/>
      <c r="Q760" s="7"/>
      <c r="R760" s="7"/>
    </row>
    <row r="761" spans="1:18" s="1" customFormat="1" ht="12.75" hidden="1">
      <c r="A761" s="7" t="s">
        <v>3520</v>
      </c>
      <c r="B761" s="7" t="s">
        <v>2577</v>
      </c>
      <c r="C761" s="14" t="s">
        <v>2578</v>
      </c>
      <c r="D761" s="14" t="s">
        <v>13</v>
      </c>
      <c r="E761" s="14" t="s">
        <v>14</v>
      </c>
      <c r="F761" s="14" t="s">
        <v>15</v>
      </c>
      <c r="G761" s="7" t="s">
        <v>2629</v>
      </c>
      <c r="H761" s="7" t="s">
        <v>383</v>
      </c>
      <c r="I761" s="15" t="s">
        <v>2630</v>
      </c>
      <c r="J761" s="7" t="s">
        <v>2631</v>
      </c>
      <c r="K761" s="14" t="s">
        <v>19</v>
      </c>
      <c r="L761" s="7" t="s">
        <v>2632</v>
      </c>
      <c r="M761" s="7" t="s">
        <v>2633</v>
      </c>
      <c r="N761" s="14" t="s">
        <v>24</v>
      </c>
      <c r="O761" s="14"/>
      <c r="P761" s="14"/>
      <c r="Q761" s="7"/>
      <c r="R761" s="7"/>
    </row>
    <row r="762" spans="1:18" s="1" customFormat="1" ht="12.75" hidden="1">
      <c r="A762" s="7" t="s">
        <v>3520</v>
      </c>
      <c r="B762" s="7" t="s">
        <v>2577</v>
      </c>
      <c r="C762" s="14" t="s">
        <v>2578</v>
      </c>
      <c r="D762" s="14" t="s">
        <v>174</v>
      </c>
      <c r="E762" s="14" t="s">
        <v>14</v>
      </c>
      <c r="F762" s="14" t="s">
        <v>15</v>
      </c>
      <c r="G762" s="7" t="s">
        <v>2797</v>
      </c>
      <c r="H762" s="7" t="s">
        <v>1124</v>
      </c>
      <c r="I762" s="15" t="s">
        <v>682</v>
      </c>
      <c r="J762" s="7" t="s">
        <v>2798</v>
      </c>
      <c r="K762" s="14" t="s">
        <v>19</v>
      </c>
      <c r="L762" s="7" t="s">
        <v>2799</v>
      </c>
      <c r="M762" s="7" t="s">
        <v>2800</v>
      </c>
      <c r="N762" s="14" t="s">
        <v>20</v>
      </c>
      <c r="O762" s="14"/>
      <c r="P762" s="14"/>
      <c r="Q762" s="7"/>
      <c r="R762" s="7"/>
    </row>
    <row r="763" spans="1:18" s="1" customFormat="1" ht="12.75" hidden="1">
      <c r="A763" s="7" t="s">
        <v>3520</v>
      </c>
      <c r="B763" s="7" t="s">
        <v>2577</v>
      </c>
      <c r="C763" s="14" t="s">
        <v>2578</v>
      </c>
      <c r="D763" s="14" t="s">
        <v>4557</v>
      </c>
      <c r="E763" s="14" t="s">
        <v>14</v>
      </c>
      <c r="F763" s="14" t="s">
        <v>15</v>
      </c>
      <c r="G763" s="7" t="s">
        <v>864</v>
      </c>
      <c r="H763" s="7" t="s">
        <v>256</v>
      </c>
      <c r="I763" s="16" t="s">
        <v>925</v>
      </c>
      <c r="J763" s="7"/>
      <c r="K763" s="14" t="s">
        <v>17</v>
      </c>
      <c r="L763" s="7" t="s">
        <v>2616</v>
      </c>
      <c r="M763" s="7" t="s">
        <v>2617</v>
      </c>
      <c r="N763" s="14" t="s">
        <v>20</v>
      </c>
      <c r="O763" s="14"/>
      <c r="P763" s="14"/>
      <c r="Q763" s="7"/>
      <c r="R763" s="7"/>
    </row>
    <row r="764" spans="1:18" s="1" customFormat="1" ht="12.75" hidden="1">
      <c r="A764" s="7" t="s">
        <v>3520</v>
      </c>
      <c r="B764" s="7" t="s">
        <v>2577</v>
      </c>
      <c r="C764" s="14" t="s">
        <v>2578</v>
      </c>
      <c r="D764" s="14" t="s">
        <v>4557</v>
      </c>
      <c r="E764" s="14" t="s">
        <v>14</v>
      </c>
      <c r="F764" s="14" t="s">
        <v>15</v>
      </c>
      <c r="G764" s="7" t="s">
        <v>2619</v>
      </c>
      <c r="H764" s="7" t="s">
        <v>368</v>
      </c>
      <c r="I764" s="16" t="s">
        <v>38</v>
      </c>
      <c r="J764" s="7"/>
      <c r="K764" s="14" t="s">
        <v>17</v>
      </c>
      <c r="L764" s="7" t="s">
        <v>2616</v>
      </c>
      <c r="M764" s="7" t="s">
        <v>2617</v>
      </c>
      <c r="N764" s="14" t="s">
        <v>20</v>
      </c>
      <c r="O764" s="14"/>
      <c r="P764" s="14"/>
      <c r="Q764" s="7"/>
      <c r="R764" s="7"/>
    </row>
    <row r="765" spans="1:18" s="1" customFormat="1" ht="12.75" hidden="1">
      <c r="A765" s="7" t="s">
        <v>3520</v>
      </c>
      <c r="B765" s="7" t="s">
        <v>2577</v>
      </c>
      <c r="C765" s="14" t="s">
        <v>2578</v>
      </c>
      <c r="D765" s="14" t="s">
        <v>174</v>
      </c>
      <c r="E765" s="14" t="s">
        <v>14</v>
      </c>
      <c r="F765" s="14" t="s">
        <v>15</v>
      </c>
      <c r="G765" s="7" t="s">
        <v>1565</v>
      </c>
      <c r="H765" s="7" t="s">
        <v>609</v>
      </c>
      <c r="I765" s="15" t="s">
        <v>1042</v>
      </c>
      <c r="J765" s="7" t="s">
        <v>2806</v>
      </c>
      <c r="K765" s="14" t="s">
        <v>19</v>
      </c>
      <c r="L765" s="7" t="s">
        <v>2807</v>
      </c>
      <c r="M765" s="7" t="s">
        <v>2808</v>
      </c>
      <c r="N765" s="14" t="s">
        <v>20</v>
      </c>
      <c r="O765" s="14"/>
      <c r="P765" s="14"/>
      <c r="Q765" s="7"/>
      <c r="R765" s="7"/>
    </row>
    <row r="766" spans="1:18" s="1" customFormat="1" ht="12.75" hidden="1">
      <c r="A766" s="7" t="s">
        <v>3520</v>
      </c>
      <c r="B766" s="7" t="s">
        <v>2577</v>
      </c>
      <c r="C766" s="14" t="s">
        <v>2578</v>
      </c>
      <c r="D766" s="14" t="s">
        <v>174</v>
      </c>
      <c r="E766" s="14" t="s">
        <v>14</v>
      </c>
      <c r="F766" s="14" t="s">
        <v>15</v>
      </c>
      <c r="G766" s="7" t="s">
        <v>1360</v>
      </c>
      <c r="H766" s="7" t="s">
        <v>834</v>
      </c>
      <c r="I766" s="15" t="s">
        <v>594</v>
      </c>
      <c r="J766" s="7" t="s">
        <v>2802</v>
      </c>
      <c r="K766" s="14" t="s">
        <v>19</v>
      </c>
      <c r="L766" s="7" t="s">
        <v>2640</v>
      </c>
      <c r="M766" s="7" t="s">
        <v>2641</v>
      </c>
      <c r="N766" s="14" t="s">
        <v>20</v>
      </c>
      <c r="O766" s="14"/>
      <c r="P766" s="14"/>
      <c r="Q766" s="7"/>
      <c r="R766" s="7"/>
    </row>
    <row r="767" spans="1:18" s="1" customFormat="1" ht="12.75" hidden="1">
      <c r="A767" s="7" t="s">
        <v>3520</v>
      </c>
      <c r="B767" s="7" t="s">
        <v>2577</v>
      </c>
      <c r="C767" s="14" t="s">
        <v>2578</v>
      </c>
      <c r="D767" s="14" t="s">
        <v>13</v>
      </c>
      <c r="E767" s="14" t="s">
        <v>14</v>
      </c>
      <c r="F767" s="14" t="s">
        <v>15</v>
      </c>
      <c r="G767" s="7" t="s">
        <v>2638</v>
      </c>
      <c r="H767" s="7" t="s">
        <v>591</v>
      </c>
      <c r="I767" s="15" t="s">
        <v>486</v>
      </c>
      <c r="J767" s="7" t="s">
        <v>2639</v>
      </c>
      <c r="K767" s="14" t="s">
        <v>19</v>
      </c>
      <c r="L767" s="7" t="s">
        <v>2640</v>
      </c>
      <c r="M767" s="7" t="s">
        <v>2641</v>
      </c>
      <c r="N767" s="14" t="s">
        <v>20</v>
      </c>
      <c r="O767" s="14"/>
      <c r="P767" s="14"/>
      <c r="Q767" s="7"/>
      <c r="R767" s="7"/>
    </row>
    <row r="768" spans="1:18" s="1" customFormat="1" ht="12.75" hidden="1">
      <c r="A768" s="7" t="s">
        <v>3520</v>
      </c>
      <c r="B768" s="7" t="s">
        <v>2577</v>
      </c>
      <c r="C768" s="14" t="s">
        <v>2578</v>
      </c>
      <c r="D768" s="14" t="s">
        <v>4557</v>
      </c>
      <c r="E768" s="14" t="s">
        <v>14</v>
      </c>
      <c r="F768" s="14" t="s">
        <v>15</v>
      </c>
      <c r="G768" s="7" t="s">
        <v>3975</v>
      </c>
      <c r="H768" s="7" t="s">
        <v>3557</v>
      </c>
      <c r="I768" s="16" t="s">
        <v>3750</v>
      </c>
      <c r="J768" s="7"/>
      <c r="K768" s="14" t="s">
        <v>17</v>
      </c>
      <c r="L768" s="7" t="s">
        <v>4187</v>
      </c>
      <c r="M768" s="7" t="s">
        <v>4188</v>
      </c>
      <c r="N768" s="14" t="s">
        <v>20</v>
      </c>
      <c r="O768" s="14"/>
      <c r="P768" s="14"/>
      <c r="Q768" s="7"/>
      <c r="R768" s="7"/>
    </row>
    <row r="769" spans="1:18" s="1" customFormat="1" ht="13.5" hidden="1" customHeight="1">
      <c r="A769" s="7" t="s">
        <v>3520</v>
      </c>
      <c r="B769" s="7" t="s">
        <v>2577</v>
      </c>
      <c r="C769" s="14" t="s">
        <v>2578</v>
      </c>
      <c r="D769" s="14" t="s">
        <v>13</v>
      </c>
      <c r="E769" s="14" t="s">
        <v>14</v>
      </c>
      <c r="F769" s="14" t="s">
        <v>15</v>
      </c>
      <c r="G769" s="7" t="s">
        <v>2612</v>
      </c>
      <c r="H769" s="7" t="s">
        <v>133</v>
      </c>
      <c r="I769" s="15" t="s">
        <v>292</v>
      </c>
      <c r="J769" s="7" t="s">
        <v>2613</v>
      </c>
      <c r="K769" s="14" t="s">
        <v>19</v>
      </c>
      <c r="L769" s="7" t="s">
        <v>2614</v>
      </c>
      <c r="M769" s="7" t="s">
        <v>2615</v>
      </c>
      <c r="N769" s="14" t="s">
        <v>20</v>
      </c>
      <c r="O769" s="14"/>
      <c r="P769" s="14"/>
      <c r="Q769" s="7"/>
      <c r="R769" s="7"/>
    </row>
    <row r="770" spans="1:18" s="1" customFormat="1" ht="12.75" hidden="1">
      <c r="A770" s="7" t="s">
        <v>3520</v>
      </c>
      <c r="B770" s="7" t="s">
        <v>2577</v>
      </c>
      <c r="C770" s="14" t="s">
        <v>2578</v>
      </c>
      <c r="D770" s="14" t="s">
        <v>13</v>
      </c>
      <c r="E770" s="14" t="s">
        <v>14</v>
      </c>
      <c r="F770" s="14" t="s">
        <v>15</v>
      </c>
      <c r="G770" s="7" t="s">
        <v>2634</v>
      </c>
      <c r="H770" s="7" t="s">
        <v>128</v>
      </c>
      <c r="I770" s="15" t="s">
        <v>723</v>
      </c>
      <c r="J770" s="7" t="s">
        <v>2635</v>
      </c>
      <c r="K770" s="14" t="s">
        <v>19</v>
      </c>
      <c r="L770" s="7" t="s">
        <v>2636</v>
      </c>
      <c r="M770" s="7" t="s">
        <v>2637</v>
      </c>
      <c r="N770" s="14" t="s">
        <v>20</v>
      </c>
      <c r="O770" s="14"/>
      <c r="P770" s="14"/>
      <c r="Q770" s="7"/>
      <c r="R770" s="7"/>
    </row>
    <row r="771" spans="1:18" s="1" customFormat="1" ht="12.75" hidden="1">
      <c r="A771" s="7" t="s">
        <v>3520</v>
      </c>
      <c r="B771" s="7" t="s">
        <v>2577</v>
      </c>
      <c r="C771" s="14" t="s">
        <v>2578</v>
      </c>
      <c r="D771" s="14" t="s">
        <v>4557</v>
      </c>
      <c r="E771" s="14" t="s">
        <v>14</v>
      </c>
      <c r="F771" s="14" t="s">
        <v>15</v>
      </c>
      <c r="G771" s="7" t="s">
        <v>4204</v>
      </c>
      <c r="H771" s="7" t="s">
        <v>3966</v>
      </c>
      <c r="I771" s="16" t="s">
        <v>4205</v>
      </c>
      <c r="J771" s="7"/>
      <c r="K771" s="14" t="s">
        <v>17</v>
      </c>
      <c r="L771" s="7" t="s">
        <v>2636</v>
      </c>
      <c r="M771" s="7" t="s">
        <v>4206</v>
      </c>
      <c r="N771" s="14" t="s">
        <v>20</v>
      </c>
      <c r="O771" s="14"/>
      <c r="P771" s="14"/>
      <c r="Q771" s="7"/>
      <c r="R771" s="7"/>
    </row>
    <row r="772" spans="1:18" s="1" customFormat="1" ht="12.75" hidden="1">
      <c r="A772" s="7" t="s">
        <v>3520</v>
      </c>
      <c r="B772" s="7" t="s">
        <v>2577</v>
      </c>
      <c r="C772" s="14" t="s">
        <v>2578</v>
      </c>
      <c r="D772" s="14" t="s">
        <v>13</v>
      </c>
      <c r="E772" s="14" t="s">
        <v>14</v>
      </c>
      <c r="F772" s="14" t="s">
        <v>15</v>
      </c>
      <c r="G772" s="7" t="s">
        <v>2602</v>
      </c>
      <c r="H772" s="7" t="s">
        <v>217</v>
      </c>
      <c r="I772" s="15" t="s">
        <v>2603</v>
      </c>
      <c r="J772" s="7" t="s">
        <v>2604</v>
      </c>
      <c r="K772" s="14" t="s">
        <v>552</v>
      </c>
      <c r="L772" s="7" t="s">
        <v>2605</v>
      </c>
      <c r="M772" s="7" t="s">
        <v>2606</v>
      </c>
      <c r="N772" s="14" t="s">
        <v>20</v>
      </c>
      <c r="O772" s="14"/>
      <c r="P772" s="14"/>
      <c r="Q772" s="7"/>
      <c r="R772" s="7"/>
    </row>
    <row r="773" spans="1:18" s="1" customFormat="1" ht="12.75" hidden="1">
      <c r="A773" s="7" t="s">
        <v>3520</v>
      </c>
      <c r="B773" s="7" t="s">
        <v>2577</v>
      </c>
      <c r="C773" s="14" t="s">
        <v>2578</v>
      </c>
      <c r="D773" s="14" t="s">
        <v>13</v>
      </c>
      <c r="E773" s="14" t="s">
        <v>14</v>
      </c>
      <c r="F773" s="14" t="s">
        <v>15</v>
      </c>
      <c r="G773" s="7" t="s">
        <v>996</v>
      </c>
      <c r="H773" s="7" t="s">
        <v>185</v>
      </c>
      <c r="I773" s="15" t="s">
        <v>2620</v>
      </c>
      <c r="J773" s="7" t="s">
        <v>2621</v>
      </c>
      <c r="K773" s="14" t="s">
        <v>19</v>
      </c>
      <c r="L773" s="7" t="s">
        <v>2605</v>
      </c>
      <c r="M773" s="7" t="s">
        <v>2606</v>
      </c>
      <c r="N773" s="14" t="s">
        <v>24</v>
      </c>
      <c r="O773" s="14"/>
      <c r="P773" s="14"/>
      <c r="Q773" s="7"/>
      <c r="R773" s="7"/>
    </row>
    <row r="774" spans="1:18" s="1" customFormat="1" ht="12.75" hidden="1">
      <c r="A774" s="7" t="s">
        <v>3520</v>
      </c>
      <c r="B774" s="7" t="s">
        <v>2577</v>
      </c>
      <c r="C774" s="14" t="s">
        <v>2578</v>
      </c>
      <c r="D774" s="14" t="s">
        <v>174</v>
      </c>
      <c r="E774" s="14" t="s">
        <v>14</v>
      </c>
      <c r="F774" s="14" t="s">
        <v>15</v>
      </c>
      <c r="G774" s="7" t="s">
        <v>1165</v>
      </c>
      <c r="H774" s="7" t="s">
        <v>1108</v>
      </c>
      <c r="I774" s="15" t="s">
        <v>1155</v>
      </c>
      <c r="J774" s="7" t="s">
        <v>2793</v>
      </c>
      <c r="K774" s="14" t="s">
        <v>19</v>
      </c>
      <c r="L774" s="7" t="s">
        <v>2794</v>
      </c>
      <c r="M774" s="7" t="s">
        <v>2701</v>
      </c>
      <c r="N774" s="14" t="s">
        <v>20</v>
      </c>
      <c r="O774" s="14"/>
      <c r="P774" s="14"/>
      <c r="Q774" s="7"/>
      <c r="R774" s="7"/>
    </row>
    <row r="775" spans="1:18" s="1" customFormat="1" ht="12.75" hidden="1">
      <c r="A775" s="7" t="s">
        <v>3520</v>
      </c>
      <c r="B775" s="7" t="s">
        <v>2577</v>
      </c>
      <c r="C775" s="14" t="s">
        <v>2578</v>
      </c>
      <c r="D775" s="14" t="s">
        <v>174</v>
      </c>
      <c r="E775" s="14" t="s">
        <v>14</v>
      </c>
      <c r="F775" s="14" t="s">
        <v>15</v>
      </c>
      <c r="G775" s="7" t="s">
        <v>1354</v>
      </c>
      <c r="H775" s="7" t="s">
        <v>155</v>
      </c>
      <c r="I775" s="15" t="s">
        <v>472</v>
      </c>
      <c r="J775" s="7" t="s">
        <v>2830</v>
      </c>
      <c r="K775" s="14" t="s">
        <v>19</v>
      </c>
      <c r="L775" s="7" t="s">
        <v>2831</v>
      </c>
      <c r="M775" s="7" t="s">
        <v>2832</v>
      </c>
      <c r="N775" s="14" t="s">
        <v>24</v>
      </c>
      <c r="O775" s="14"/>
      <c r="P775" s="14"/>
      <c r="Q775" s="7"/>
      <c r="R775" s="7"/>
    </row>
    <row r="776" spans="1:18" s="1" customFormat="1" ht="12.75" hidden="1">
      <c r="A776" s="7" t="s">
        <v>3520</v>
      </c>
      <c r="B776" s="7" t="s">
        <v>2577</v>
      </c>
      <c r="C776" s="14" t="s">
        <v>2578</v>
      </c>
      <c r="D776" s="14" t="s">
        <v>13</v>
      </c>
      <c r="E776" s="14" t="s">
        <v>14</v>
      </c>
      <c r="F776" s="14" t="s">
        <v>15</v>
      </c>
      <c r="G776" s="7" t="s">
        <v>2642</v>
      </c>
      <c r="H776" s="7" t="s">
        <v>438</v>
      </c>
      <c r="I776" s="15" t="s">
        <v>993</v>
      </c>
      <c r="J776" s="7" t="s">
        <v>2643</v>
      </c>
      <c r="K776" s="14" t="s">
        <v>19</v>
      </c>
      <c r="L776" s="7" t="s">
        <v>2644</v>
      </c>
      <c r="M776" s="7" t="s">
        <v>2645</v>
      </c>
      <c r="N776" s="14" t="s">
        <v>20</v>
      </c>
      <c r="O776" s="14"/>
      <c r="P776" s="14"/>
      <c r="Q776" s="7"/>
      <c r="R776" s="7"/>
    </row>
    <row r="777" spans="1:18" s="1" customFormat="1" ht="12.75" hidden="1">
      <c r="A777" s="7" t="s">
        <v>3520</v>
      </c>
      <c r="B777" s="7" t="s">
        <v>2577</v>
      </c>
      <c r="C777" s="14" t="s">
        <v>2578</v>
      </c>
      <c r="D777" s="14" t="s">
        <v>4557</v>
      </c>
      <c r="E777" s="14" t="s">
        <v>14</v>
      </c>
      <c r="F777" s="14" t="s">
        <v>15</v>
      </c>
      <c r="G777" s="7" t="s">
        <v>4207</v>
      </c>
      <c r="H777" s="7" t="s">
        <v>4208</v>
      </c>
      <c r="I777" s="16" t="s">
        <v>4209</v>
      </c>
      <c r="J777" s="7"/>
      <c r="K777" s="14" t="s">
        <v>17</v>
      </c>
      <c r="L777" s="7" t="s">
        <v>2644</v>
      </c>
      <c r="M777" s="7" t="s">
        <v>4210</v>
      </c>
      <c r="N777" s="14" t="s">
        <v>20</v>
      </c>
      <c r="O777" s="14"/>
      <c r="P777" s="14"/>
      <c r="Q777" s="7"/>
      <c r="R777" s="7"/>
    </row>
    <row r="778" spans="1:18" s="1" customFormat="1" ht="12.75" hidden="1">
      <c r="A778" s="7" t="s">
        <v>3520</v>
      </c>
      <c r="B778" s="7" t="s">
        <v>2577</v>
      </c>
      <c r="C778" s="14" t="s">
        <v>2578</v>
      </c>
      <c r="D778" s="14" t="s">
        <v>13</v>
      </c>
      <c r="E778" s="14" t="s">
        <v>14</v>
      </c>
      <c r="F778" s="14" t="s">
        <v>15</v>
      </c>
      <c r="G778" s="7" t="s">
        <v>222</v>
      </c>
      <c r="H778" s="7" t="s">
        <v>924</v>
      </c>
      <c r="I778" s="15" t="s">
        <v>2598</v>
      </c>
      <c r="J778" s="7" t="s">
        <v>2599</v>
      </c>
      <c r="K778" s="14" t="s">
        <v>19</v>
      </c>
      <c r="L778" s="7" t="s">
        <v>2600</v>
      </c>
      <c r="M778" s="7" t="s">
        <v>2601</v>
      </c>
      <c r="N778" s="14" t="s">
        <v>20</v>
      </c>
      <c r="O778" s="14"/>
      <c r="P778" s="14"/>
      <c r="Q778" s="7"/>
      <c r="R778" s="7"/>
    </row>
    <row r="779" spans="1:18" s="1" customFormat="1" ht="12.75" hidden="1">
      <c r="A779" s="7" t="s">
        <v>3520</v>
      </c>
      <c r="B779" s="7" t="s">
        <v>2577</v>
      </c>
      <c r="C779" s="14" t="s">
        <v>2578</v>
      </c>
      <c r="D779" s="14" t="s">
        <v>13</v>
      </c>
      <c r="E779" s="14" t="s">
        <v>51</v>
      </c>
      <c r="F779" s="14" t="s">
        <v>15</v>
      </c>
      <c r="G779" s="7" t="s">
        <v>2738</v>
      </c>
      <c r="H779" s="7" t="s">
        <v>438</v>
      </c>
      <c r="I779" s="15" t="s">
        <v>1202</v>
      </c>
      <c r="J779" s="7" t="s">
        <v>2739</v>
      </c>
      <c r="K779" s="14" t="s">
        <v>19</v>
      </c>
      <c r="L779" s="7" t="s">
        <v>2740</v>
      </c>
      <c r="M779" s="7" t="s">
        <v>2741</v>
      </c>
      <c r="N779" s="14" t="s">
        <v>53</v>
      </c>
      <c r="O779" s="14" t="s">
        <v>63</v>
      </c>
      <c r="P779" s="14" t="s">
        <v>54</v>
      </c>
      <c r="Q779" s="7" t="s">
        <v>72</v>
      </c>
      <c r="R779" s="7" t="s">
        <v>73</v>
      </c>
    </row>
    <row r="780" spans="1:18" s="1" customFormat="1" ht="12.75" hidden="1">
      <c r="A780" s="7" t="s">
        <v>3520</v>
      </c>
      <c r="B780" s="7" t="s">
        <v>2577</v>
      </c>
      <c r="C780" s="14" t="s">
        <v>2578</v>
      </c>
      <c r="D780" s="14" t="s">
        <v>13</v>
      </c>
      <c r="E780" s="14" t="s">
        <v>14</v>
      </c>
      <c r="F780" s="14" t="s">
        <v>15</v>
      </c>
      <c r="G780" s="7" t="s">
        <v>1174</v>
      </c>
      <c r="H780" s="7" t="s">
        <v>2582</v>
      </c>
      <c r="I780" s="15" t="s">
        <v>1004</v>
      </c>
      <c r="J780" s="7" t="s">
        <v>2583</v>
      </c>
      <c r="K780" s="14" t="s">
        <v>19</v>
      </c>
      <c r="L780" s="7" t="s">
        <v>2584</v>
      </c>
      <c r="M780" s="7" t="s">
        <v>2585</v>
      </c>
      <c r="N780" s="14" t="s">
        <v>24</v>
      </c>
      <c r="O780" s="14"/>
      <c r="P780" s="14"/>
      <c r="Q780" s="7"/>
      <c r="R780" s="7"/>
    </row>
    <row r="781" spans="1:18" s="1" customFormat="1" ht="12.75" hidden="1">
      <c r="A781" s="7" t="s">
        <v>3520</v>
      </c>
      <c r="B781" s="7" t="s">
        <v>2577</v>
      </c>
      <c r="C781" s="14" t="s">
        <v>2578</v>
      </c>
      <c r="D781" s="14" t="s">
        <v>13</v>
      </c>
      <c r="E781" s="14" t="s">
        <v>14</v>
      </c>
      <c r="F781" s="14" t="s">
        <v>15</v>
      </c>
      <c r="G781" s="7" t="s">
        <v>2622</v>
      </c>
      <c r="H781" s="7" t="s">
        <v>326</v>
      </c>
      <c r="I781" s="15" t="s">
        <v>2623</v>
      </c>
      <c r="J781" s="7" t="s">
        <v>2624</v>
      </c>
      <c r="K781" s="14" t="s">
        <v>19</v>
      </c>
      <c r="L781" s="7" t="s">
        <v>2584</v>
      </c>
      <c r="M781" s="7" t="s">
        <v>2585</v>
      </c>
      <c r="N781" s="14" t="s">
        <v>20</v>
      </c>
      <c r="O781" s="14"/>
      <c r="P781" s="14"/>
      <c r="Q781" s="7"/>
      <c r="R781" s="7"/>
    </row>
    <row r="782" spans="1:18" s="1" customFormat="1" ht="12.75" hidden="1">
      <c r="A782" s="7" t="s">
        <v>3520</v>
      </c>
      <c r="B782" s="7" t="s">
        <v>2577</v>
      </c>
      <c r="C782" s="14" t="s">
        <v>2578</v>
      </c>
      <c r="D782" s="14" t="s">
        <v>174</v>
      </c>
      <c r="E782" s="14" t="s">
        <v>51</v>
      </c>
      <c r="F782" s="14" t="s">
        <v>15</v>
      </c>
      <c r="G782" s="7" t="s">
        <v>969</v>
      </c>
      <c r="H782" s="7" t="s">
        <v>133</v>
      </c>
      <c r="I782" s="15" t="s">
        <v>801</v>
      </c>
      <c r="J782" s="7" t="s">
        <v>2881</v>
      </c>
      <c r="K782" s="14" t="s">
        <v>19</v>
      </c>
      <c r="L782" s="7" t="s">
        <v>2584</v>
      </c>
      <c r="M782" s="7" t="s">
        <v>2585</v>
      </c>
      <c r="N782" s="14" t="s">
        <v>53</v>
      </c>
      <c r="O782" s="14" t="s">
        <v>63</v>
      </c>
      <c r="P782" s="14" t="s">
        <v>54</v>
      </c>
      <c r="Q782" s="7" t="s">
        <v>72</v>
      </c>
      <c r="R782" s="7" t="s">
        <v>73</v>
      </c>
    </row>
    <row r="783" spans="1:18" s="1" customFormat="1" ht="12.75" hidden="1">
      <c r="A783" s="7" t="s">
        <v>3520</v>
      </c>
      <c r="B783" s="7" t="s">
        <v>2577</v>
      </c>
      <c r="C783" s="14" t="s">
        <v>2578</v>
      </c>
      <c r="D783" s="14" t="s">
        <v>174</v>
      </c>
      <c r="E783" s="14" t="s">
        <v>51</v>
      </c>
      <c r="F783" s="14" t="s">
        <v>15</v>
      </c>
      <c r="G783" s="7" t="s">
        <v>374</v>
      </c>
      <c r="H783" s="7" t="s">
        <v>1388</v>
      </c>
      <c r="I783" s="15" t="s">
        <v>55</v>
      </c>
      <c r="J783" s="7" t="s">
        <v>2943</v>
      </c>
      <c r="K783" s="14" t="s">
        <v>19</v>
      </c>
      <c r="L783" s="7" t="s">
        <v>2584</v>
      </c>
      <c r="M783" s="7" t="s">
        <v>2585</v>
      </c>
      <c r="N783" s="14" t="s">
        <v>53</v>
      </c>
      <c r="O783" s="14" t="s">
        <v>63</v>
      </c>
      <c r="P783" s="14" t="s">
        <v>54</v>
      </c>
      <c r="Q783" s="7" t="s">
        <v>78</v>
      </c>
      <c r="R783" s="7" t="s">
        <v>79</v>
      </c>
    </row>
    <row r="784" spans="1:18" s="1" customFormat="1" ht="12.75" hidden="1">
      <c r="A784" s="7" t="s">
        <v>3520</v>
      </c>
      <c r="B784" s="7" t="s">
        <v>2577</v>
      </c>
      <c r="C784" s="14" t="s">
        <v>2578</v>
      </c>
      <c r="D784" s="14" t="s">
        <v>13</v>
      </c>
      <c r="E784" s="14" t="s">
        <v>51</v>
      </c>
      <c r="F784" s="14" t="s">
        <v>15</v>
      </c>
      <c r="G784" s="7" t="s">
        <v>487</v>
      </c>
      <c r="H784" s="7" t="s">
        <v>34</v>
      </c>
      <c r="I784" s="15" t="s">
        <v>496</v>
      </c>
      <c r="J784" s="7" t="s">
        <v>2742</v>
      </c>
      <c r="K784" s="14" t="s">
        <v>19</v>
      </c>
      <c r="L784" s="7" t="s">
        <v>2584</v>
      </c>
      <c r="M784" s="7" t="s">
        <v>2585</v>
      </c>
      <c r="N784" s="14" t="s">
        <v>53</v>
      </c>
      <c r="O784" s="14" t="s">
        <v>63</v>
      </c>
      <c r="P784" s="14" t="s">
        <v>54</v>
      </c>
      <c r="Q784" s="7" t="s">
        <v>83</v>
      </c>
      <c r="R784" s="7" t="s">
        <v>84</v>
      </c>
    </row>
    <row r="785" spans="1:18" s="1" customFormat="1" ht="12.75" hidden="1">
      <c r="A785" s="7" t="s">
        <v>3520</v>
      </c>
      <c r="B785" s="7" t="s">
        <v>2577</v>
      </c>
      <c r="C785" s="14" t="s">
        <v>2578</v>
      </c>
      <c r="D785" s="14" t="s">
        <v>4557</v>
      </c>
      <c r="E785" s="14" t="s">
        <v>51</v>
      </c>
      <c r="F785" s="14" t="s">
        <v>15</v>
      </c>
      <c r="G785" s="7" t="s">
        <v>4367</v>
      </c>
      <c r="H785" s="7" t="s">
        <v>4368</v>
      </c>
      <c r="I785" s="16" t="s">
        <v>4369</v>
      </c>
      <c r="J785" s="7"/>
      <c r="K785" s="14" t="s">
        <v>17</v>
      </c>
      <c r="L785" s="7" t="s">
        <v>2584</v>
      </c>
      <c r="M785" s="7" t="s">
        <v>4370</v>
      </c>
      <c r="N785" s="7"/>
      <c r="O785" s="14" t="s">
        <v>63</v>
      </c>
      <c r="P785" s="14" t="s">
        <v>54</v>
      </c>
      <c r="Q785" s="7" t="s">
        <v>83</v>
      </c>
      <c r="R785" s="7" t="s">
        <v>4332</v>
      </c>
    </row>
    <row r="786" spans="1:18" s="1" customFormat="1" ht="12.75" hidden="1">
      <c r="A786" s="7" t="s">
        <v>3520</v>
      </c>
      <c r="B786" s="7" t="s">
        <v>2577</v>
      </c>
      <c r="C786" s="14" t="s">
        <v>2578</v>
      </c>
      <c r="D786" s="14" t="s">
        <v>4557</v>
      </c>
      <c r="E786" s="14" t="s">
        <v>51</v>
      </c>
      <c r="F786" s="14" t="s">
        <v>15</v>
      </c>
      <c r="G786" s="7" t="s">
        <v>4405</v>
      </c>
      <c r="H786" s="7" t="s">
        <v>4406</v>
      </c>
      <c r="I786" s="16" t="s">
        <v>4407</v>
      </c>
      <c r="J786" s="7"/>
      <c r="K786" s="14" t="s">
        <v>17</v>
      </c>
      <c r="L786" s="7" t="s">
        <v>2584</v>
      </c>
      <c r="M786" s="7" t="s">
        <v>4370</v>
      </c>
      <c r="N786" s="7"/>
      <c r="O786" s="14" t="s">
        <v>63</v>
      </c>
      <c r="P786" s="14" t="s">
        <v>54</v>
      </c>
      <c r="Q786" s="7" t="s">
        <v>88</v>
      </c>
      <c r="R786" s="7" t="s">
        <v>3936</v>
      </c>
    </row>
    <row r="787" spans="1:18" s="1" customFormat="1" ht="12.75" hidden="1">
      <c r="A787" s="7" t="s">
        <v>3520</v>
      </c>
      <c r="B787" s="7" t="s">
        <v>2577</v>
      </c>
      <c r="C787" s="14" t="s">
        <v>2578</v>
      </c>
      <c r="D787" s="14" t="s">
        <v>174</v>
      </c>
      <c r="E787" s="14" t="s">
        <v>51</v>
      </c>
      <c r="F787" s="14" t="s">
        <v>15</v>
      </c>
      <c r="G787" s="7" t="s">
        <v>2857</v>
      </c>
      <c r="H787" s="7" t="s">
        <v>421</v>
      </c>
      <c r="I787" s="15" t="s">
        <v>181</v>
      </c>
      <c r="J787" s="7" t="s">
        <v>2858</v>
      </c>
      <c r="K787" s="14" t="s">
        <v>19</v>
      </c>
      <c r="L787" s="7" t="s">
        <v>2745</v>
      </c>
      <c r="M787" s="7" t="s">
        <v>2746</v>
      </c>
      <c r="N787" s="14" t="s">
        <v>53</v>
      </c>
      <c r="O787" s="14" t="s">
        <v>63</v>
      </c>
      <c r="P787" s="14" t="s">
        <v>54</v>
      </c>
      <c r="Q787" s="7" t="s">
        <v>157</v>
      </c>
      <c r="R787" s="7" t="s">
        <v>158</v>
      </c>
    </row>
    <row r="788" spans="1:18" s="1" customFormat="1" ht="12.75" hidden="1">
      <c r="A788" s="7" t="s">
        <v>3520</v>
      </c>
      <c r="B788" s="7" t="s">
        <v>2577</v>
      </c>
      <c r="C788" s="14" t="s">
        <v>2578</v>
      </c>
      <c r="D788" s="14" t="s">
        <v>174</v>
      </c>
      <c r="E788" s="14" t="s">
        <v>51</v>
      </c>
      <c r="F788" s="14" t="s">
        <v>15</v>
      </c>
      <c r="G788" s="7" t="s">
        <v>1325</v>
      </c>
      <c r="H788" s="7" t="s">
        <v>2886</v>
      </c>
      <c r="I788" s="15" t="s">
        <v>575</v>
      </c>
      <c r="J788" s="7" t="s">
        <v>2887</v>
      </c>
      <c r="K788" s="14" t="s">
        <v>19</v>
      </c>
      <c r="L788" s="7" t="s">
        <v>2745</v>
      </c>
      <c r="M788" s="7" t="s">
        <v>2746</v>
      </c>
      <c r="N788" s="14" t="s">
        <v>53</v>
      </c>
      <c r="O788" s="14" t="s">
        <v>63</v>
      </c>
      <c r="P788" s="14" t="s">
        <v>54</v>
      </c>
      <c r="Q788" s="7" t="s">
        <v>837</v>
      </c>
      <c r="R788" s="7" t="s">
        <v>838</v>
      </c>
    </row>
    <row r="789" spans="1:18" s="1" customFormat="1" ht="12.75" hidden="1">
      <c r="A789" s="7" t="s">
        <v>3520</v>
      </c>
      <c r="B789" s="7" t="s">
        <v>2577</v>
      </c>
      <c r="C789" s="14" t="s">
        <v>2578</v>
      </c>
      <c r="D789" s="14" t="s">
        <v>174</v>
      </c>
      <c r="E789" s="14" t="s">
        <v>51</v>
      </c>
      <c r="F789" s="14" t="s">
        <v>15</v>
      </c>
      <c r="G789" s="7" t="s">
        <v>1287</v>
      </c>
      <c r="H789" s="7" t="s">
        <v>284</v>
      </c>
      <c r="I789" s="15" t="s">
        <v>667</v>
      </c>
      <c r="J789" s="7" t="s">
        <v>2941</v>
      </c>
      <c r="K789" s="14" t="s">
        <v>19</v>
      </c>
      <c r="L789" s="7" t="s">
        <v>2745</v>
      </c>
      <c r="M789" s="7" t="s">
        <v>2746</v>
      </c>
      <c r="N789" s="14" t="s">
        <v>53</v>
      </c>
      <c r="O789" s="14" t="s">
        <v>63</v>
      </c>
      <c r="P789" s="14" t="s">
        <v>54</v>
      </c>
      <c r="Q789" s="7" t="s">
        <v>104</v>
      </c>
      <c r="R789" s="7" t="s">
        <v>105</v>
      </c>
    </row>
    <row r="790" spans="1:18" s="1" customFormat="1" ht="12.75" hidden="1">
      <c r="A790" s="7" t="s">
        <v>3520</v>
      </c>
      <c r="B790" s="7" t="s">
        <v>2577</v>
      </c>
      <c r="C790" s="14" t="s">
        <v>2578</v>
      </c>
      <c r="D790" s="14" t="s">
        <v>174</v>
      </c>
      <c r="E790" s="14" t="s">
        <v>51</v>
      </c>
      <c r="F790" s="14" t="s">
        <v>15</v>
      </c>
      <c r="G790" s="7" t="s">
        <v>2743</v>
      </c>
      <c r="H790" s="7" t="s">
        <v>343</v>
      </c>
      <c r="I790" s="15" t="s">
        <v>855</v>
      </c>
      <c r="J790" s="7" t="s">
        <v>2948</v>
      </c>
      <c r="K790" s="14" t="s">
        <v>19</v>
      </c>
      <c r="L790" s="7" t="s">
        <v>2745</v>
      </c>
      <c r="M790" s="7" t="s">
        <v>2746</v>
      </c>
      <c r="N790" s="14" t="s">
        <v>53</v>
      </c>
      <c r="O790" s="14" t="s">
        <v>63</v>
      </c>
      <c r="P790" s="14" t="s">
        <v>54</v>
      </c>
      <c r="Q790" s="7" t="s">
        <v>88</v>
      </c>
      <c r="R790" s="7" t="s">
        <v>89</v>
      </c>
    </row>
    <row r="791" spans="1:18" s="1" customFormat="1" ht="12.75" hidden="1">
      <c r="A791" s="7" t="s">
        <v>3520</v>
      </c>
      <c r="B791" s="7" t="s">
        <v>2577</v>
      </c>
      <c r="C791" s="14" t="s">
        <v>2578</v>
      </c>
      <c r="D791" s="14" t="s">
        <v>13</v>
      </c>
      <c r="E791" s="14" t="s">
        <v>51</v>
      </c>
      <c r="F791" s="14" t="s">
        <v>15</v>
      </c>
      <c r="G791" s="7" t="s">
        <v>2743</v>
      </c>
      <c r="H791" s="7" t="s">
        <v>818</v>
      </c>
      <c r="I791" s="15" t="s">
        <v>1426</v>
      </c>
      <c r="J791" s="7" t="s">
        <v>2744</v>
      </c>
      <c r="K791" s="14" t="s">
        <v>19</v>
      </c>
      <c r="L791" s="7" t="s">
        <v>2745</v>
      </c>
      <c r="M791" s="7" t="s">
        <v>2746</v>
      </c>
      <c r="N791" s="14" t="s">
        <v>53</v>
      </c>
      <c r="O791" s="14" t="s">
        <v>63</v>
      </c>
      <c r="P791" s="14" t="s">
        <v>54</v>
      </c>
      <c r="Q791" s="7" t="s">
        <v>67</v>
      </c>
      <c r="R791" s="7" t="s">
        <v>68</v>
      </c>
    </row>
    <row r="792" spans="1:18" s="1" customFormat="1" ht="12.75" hidden="1">
      <c r="A792" s="7" t="s">
        <v>3520</v>
      </c>
      <c r="B792" s="7" t="s">
        <v>2577</v>
      </c>
      <c r="C792" s="14" t="s">
        <v>2578</v>
      </c>
      <c r="D792" s="14" t="s">
        <v>4557</v>
      </c>
      <c r="E792" s="14" t="s">
        <v>51</v>
      </c>
      <c r="F792" s="14" t="s">
        <v>15</v>
      </c>
      <c r="G792" s="7" t="s">
        <v>4322</v>
      </c>
      <c r="H792" s="7" t="s">
        <v>4323</v>
      </c>
      <c r="I792" s="16">
        <v>20293</v>
      </c>
      <c r="J792" s="7"/>
      <c r="K792" s="14" t="s">
        <v>17</v>
      </c>
      <c r="L792" s="7" t="s">
        <v>2745</v>
      </c>
      <c r="M792" s="7" t="s">
        <v>4324</v>
      </c>
      <c r="N792" s="7"/>
      <c r="O792" s="14" t="s">
        <v>63</v>
      </c>
      <c r="P792" s="14" t="s">
        <v>54</v>
      </c>
      <c r="Q792" s="7" t="s">
        <v>88</v>
      </c>
      <c r="R792" s="7" t="s">
        <v>3936</v>
      </c>
    </row>
    <row r="793" spans="1:18" s="1" customFormat="1" ht="12.75" hidden="1">
      <c r="A793" s="7" t="s">
        <v>3520</v>
      </c>
      <c r="B793" s="7" t="s">
        <v>2577</v>
      </c>
      <c r="C793" s="14" t="s">
        <v>2578</v>
      </c>
      <c r="D793" s="14" t="s">
        <v>174</v>
      </c>
      <c r="E793" s="14" t="s">
        <v>14</v>
      </c>
      <c r="F793" s="14" t="s">
        <v>15</v>
      </c>
      <c r="G793" s="7" t="s">
        <v>1017</v>
      </c>
      <c r="H793" s="7" t="s">
        <v>263</v>
      </c>
      <c r="I793" s="15" t="s">
        <v>879</v>
      </c>
      <c r="J793" s="7" t="s">
        <v>2792</v>
      </c>
      <c r="K793" s="14" t="s">
        <v>19</v>
      </c>
      <c r="L793" s="7" t="s">
        <v>2627</v>
      </c>
      <c r="M793" s="7" t="s">
        <v>2628</v>
      </c>
      <c r="N793" s="14" t="s">
        <v>24</v>
      </c>
      <c r="O793" s="14"/>
      <c r="P793" s="14"/>
      <c r="Q793" s="7"/>
      <c r="R793" s="7"/>
    </row>
    <row r="794" spans="1:18" s="1" customFormat="1" ht="12.75" hidden="1">
      <c r="A794" s="7" t="s">
        <v>3520</v>
      </c>
      <c r="B794" s="7" t="s">
        <v>2577</v>
      </c>
      <c r="C794" s="14" t="s">
        <v>2578</v>
      </c>
      <c r="D794" s="14" t="s">
        <v>13</v>
      </c>
      <c r="E794" s="14" t="s">
        <v>14</v>
      </c>
      <c r="F794" s="14" t="s">
        <v>15</v>
      </c>
      <c r="G794" s="7" t="s">
        <v>1067</v>
      </c>
      <c r="H794" s="7" t="s">
        <v>263</v>
      </c>
      <c r="I794" s="15" t="s">
        <v>2625</v>
      </c>
      <c r="J794" s="7" t="s">
        <v>2626</v>
      </c>
      <c r="K794" s="14" t="s">
        <v>19</v>
      </c>
      <c r="L794" s="7" t="s">
        <v>2627</v>
      </c>
      <c r="M794" s="7" t="s">
        <v>2628</v>
      </c>
      <c r="N794" s="14" t="s">
        <v>20</v>
      </c>
      <c r="O794" s="14"/>
      <c r="P794" s="14"/>
      <c r="Q794" s="7"/>
      <c r="R794" s="7"/>
    </row>
    <row r="795" spans="1:18" s="1" customFormat="1" ht="12.75" hidden="1">
      <c r="A795" s="7" t="s">
        <v>3520</v>
      </c>
      <c r="B795" s="7" t="s">
        <v>2577</v>
      </c>
      <c r="C795" s="14" t="s">
        <v>2578</v>
      </c>
      <c r="D795" s="14" t="s">
        <v>13</v>
      </c>
      <c r="E795" s="14" t="s">
        <v>51</v>
      </c>
      <c r="F795" s="14" t="s">
        <v>15</v>
      </c>
      <c r="G795" s="7" t="s">
        <v>2714</v>
      </c>
      <c r="H795" s="7" t="s">
        <v>818</v>
      </c>
      <c r="I795" s="15" t="s">
        <v>1419</v>
      </c>
      <c r="J795" s="7" t="s">
        <v>2715</v>
      </c>
      <c r="K795" s="14" t="s">
        <v>47</v>
      </c>
      <c r="L795" s="7" t="s">
        <v>2627</v>
      </c>
      <c r="M795" s="7" t="s">
        <v>2628</v>
      </c>
      <c r="N795" s="14" t="s">
        <v>53</v>
      </c>
      <c r="O795" s="14" t="s">
        <v>63</v>
      </c>
      <c r="P795" s="14" t="s">
        <v>54</v>
      </c>
      <c r="Q795" s="7" t="s">
        <v>83</v>
      </c>
      <c r="R795" s="7" t="s">
        <v>84</v>
      </c>
    </row>
    <row r="796" spans="1:18" hidden="1">
      <c r="A796" s="7" t="s">
        <v>3520</v>
      </c>
      <c r="B796" s="7" t="s">
        <v>2577</v>
      </c>
      <c r="C796" s="14" t="s">
        <v>2578</v>
      </c>
      <c r="D796" s="14" t="s">
        <v>4557</v>
      </c>
      <c r="E796" s="14" t="s">
        <v>51</v>
      </c>
      <c r="F796" s="14" t="s">
        <v>15</v>
      </c>
      <c r="G796" s="7" t="s">
        <v>4255</v>
      </c>
      <c r="H796" s="7" t="s">
        <v>4256</v>
      </c>
      <c r="I796" s="16" t="s">
        <v>704</v>
      </c>
      <c r="J796" s="7"/>
      <c r="K796" s="14" t="s">
        <v>17</v>
      </c>
      <c r="L796" s="7" t="s">
        <v>2627</v>
      </c>
      <c r="M796" s="7" t="s">
        <v>4257</v>
      </c>
      <c r="N796" s="7"/>
      <c r="O796" s="14" t="s">
        <v>63</v>
      </c>
      <c r="P796" s="14" t="s">
        <v>54</v>
      </c>
      <c r="Q796" s="7" t="s">
        <v>1076</v>
      </c>
      <c r="R796" s="7" t="s">
        <v>1077</v>
      </c>
    </row>
    <row r="797" spans="1:18" hidden="1">
      <c r="A797" s="7" t="s">
        <v>3520</v>
      </c>
      <c r="B797" s="7" t="s">
        <v>2577</v>
      </c>
      <c r="C797" s="14" t="s">
        <v>2578</v>
      </c>
      <c r="D797" s="14" t="s">
        <v>4557</v>
      </c>
      <c r="E797" s="14" t="s">
        <v>51</v>
      </c>
      <c r="F797" s="14" t="s">
        <v>15</v>
      </c>
      <c r="G797" s="7" t="s">
        <v>4389</v>
      </c>
      <c r="H797" s="7" t="s">
        <v>4390</v>
      </c>
      <c r="I797" s="16" t="s">
        <v>3624</v>
      </c>
      <c r="J797" s="7"/>
      <c r="K797" s="14" t="s">
        <v>17</v>
      </c>
      <c r="L797" s="7" t="s">
        <v>2627</v>
      </c>
      <c r="M797" s="7" t="s">
        <v>4257</v>
      </c>
      <c r="N797" s="7"/>
      <c r="O797" s="14" t="s">
        <v>63</v>
      </c>
      <c r="P797" s="14" t="s">
        <v>54</v>
      </c>
      <c r="Q797" s="7" t="s">
        <v>143</v>
      </c>
      <c r="R797" s="7" t="s">
        <v>4391</v>
      </c>
    </row>
    <row r="798" spans="1:18" hidden="1">
      <c r="A798" s="7" t="s">
        <v>3520</v>
      </c>
      <c r="B798" s="7" t="s">
        <v>2577</v>
      </c>
      <c r="C798" s="14" t="s">
        <v>2578</v>
      </c>
      <c r="D798" s="14" t="s">
        <v>174</v>
      </c>
      <c r="E798" s="14" t="s">
        <v>14</v>
      </c>
      <c r="F798" s="14" t="s">
        <v>15</v>
      </c>
      <c r="G798" s="7" t="s">
        <v>1284</v>
      </c>
      <c r="H798" s="7" t="s">
        <v>209</v>
      </c>
      <c r="I798" s="15" t="s">
        <v>340</v>
      </c>
      <c r="J798" s="7" t="s">
        <v>2818</v>
      </c>
      <c r="K798" s="14" t="s">
        <v>19</v>
      </c>
      <c r="L798" s="7" t="s">
        <v>2819</v>
      </c>
      <c r="M798" s="7" t="s">
        <v>2820</v>
      </c>
      <c r="N798" s="14" t="s">
        <v>20</v>
      </c>
      <c r="O798" s="14"/>
      <c r="P798" s="14"/>
      <c r="Q798" s="7"/>
      <c r="R798" s="7"/>
    </row>
    <row r="799" spans="1:18" hidden="1">
      <c r="A799" s="7" t="s">
        <v>3520</v>
      </c>
      <c r="B799" s="7" t="s">
        <v>2577</v>
      </c>
      <c r="C799" s="14" t="s">
        <v>2578</v>
      </c>
      <c r="D799" s="14" t="s">
        <v>174</v>
      </c>
      <c r="E799" s="14" t="s">
        <v>51</v>
      </c>
      <c r="F799" s="14" t="s">
        <v>15</v>
      </c>
      <c r="G799" s="7" t="s">
        <v>39</v>
      </c>
      <c r="H799" s="7" t="s">
        <v>1144</v>
      </c>
      <c r="I799" s="15" t="s">
        <v>413</v>
      </c>
      <c r="J799" s="7" t="s">
        <v>2882</v>
      </c>
      <c r="K799" s="14" t="s">
        <v>19</v>
      </c>
      <c r="L799" s="7" t="s">
        <v>2819</v>
      </c>
      <c r="M799" s="7" t="s">
        <v>2820</v>
      </c>
      <c r="N799" s="14" t="s">
        <v>53</v>
      </c>
      <c r="O799" s="14" t="s">
        <v>63</v>
      </c>
      <c r="P799" s="14" t="s">
        <v>54</v>
      </c>
      <c r="Q799" s="7" t="s">
        <v>88</v>
      </c>
      <c r="R799" s="7" t="s">
        <v>89</v>
      </c>
    </row>
    <row r="800" spans="1:18" hidden="1">
      <c r="A800" s="7" t="s">
        <v>3520</v>
      </c>
      <c r="B800" s="7" t="s">
        <v>2577</v>
      </c>
      <c r="C800" s="14" t="s">
        <v>2578</v>
      </c>
      <c r="D800" s="14" t="s">
        <v>4557</v>
      </c>
      <c r="E800" s="14" t="s">
        <v>14</v>
      </c>
      <c r="F800" s="14" t="s">
        <v>15</v>
      </c>
      <c r="G800" s="7" t="s">
        <v>4072</v>
      </c>
      <c r="H800" s="7" t="s">
        <v>3996</v>
      </c>
      <c r="I800" s="16" t="s">
        <v>4115</v>
      </c>
      <c r="J800" s="7"/>
      <c r="K800" s="14" t="s">
        <v>17</v>
      </c>
      <c r="L800" s="7" t="s">
        <v>2819</v>
      </c>
      <c r="M800" s="7" t="s">
        <v>4223</v>
      </c>
      <c r="N800" s="14" t="s">
        <v>24</v>
      </c>
      <c r="O800" s="14"/>
      <c r="P800" s="14"/>
      <c r="Q800" s="7"/>
      <c r="R800" s="7"/>
    </row>
    <row r="801" spans="1:18" hidden="1">
      <c r="A801" s="7" t="s">
        <v>3520</v>
      </c>
      <c r="B801" s="7" t="s">
        <v>2577</v>
      </c>
      <c r="C801" s="14" t="s">
        <v>2578</v>
      </c>
      <c r="D801" s="14" t="s">
        <v>13</v>
      </c>
      <c r="E801" s="14" t="s">
        <v>51</v>
      </c>
      <c r="F801" s="14" t="s">
        <v>15</v>
      </c>
      <c r="G801" s="7" t="s">
        <v>2691</v>
      </c>
      <c r="H801" s="7" t="s">
        <v>59</v>
      </c>
      <c r="I801" s="15" t="s">
        <v>906</v>
      </c>
      <c r="J801" s="7" t="s">
        <v>2692</v>
      </c>
      <c r="K801" s="14" t="s">
        <v>19</v>
      </c>
      <c r="L801" s="7" t="s">
        <v>2659</v>
      </c>
      <c r="M801" s="7" t="s">
        <v>2660</v>
      </c>
      <c r="N801" s="14" t="s">
        <v>53</v>
      </c>
      <c r="O801" s="14" t="s">
        <v>63</v>
      </c>
      <c r="P801" s="14" t="s">
        <v>54</v>
      </c>
      <c r="Q801" s="7" t="s">
        <v>104</v>
      </c>
      <c r="R801" s="7" t="s">
        <v>105</v>
      </c>
    </row>
    <row r="802" spans="1:18" hidden="1">
      <c r="A802" s="7" t="s">
        <v>3520</v>
      </c>
      <c r="B802" s="7" t="s">
        <v>2577</v>
      </c>
      <c r="C802" s="14" t="s">
        <v>2578</v>
      </c>
      <c r="D802" s="14" t="s">
        <v>174</v>
      </c>
      <c r="E802" s="14" t="s">
        <v>51</v>
      </c>
      <c r="F802" s="14" t="s">
        <v>15</v>
      </c>
      <c r="G802" s="7" t="s">
        <v>1407</v>
      </c>
      <c r="H802" s="7" t="s">
        <v>395</v>
      </c>
      <c r="I802" s="15" t="s">
        <v>1015</v>
      </c>
      <c r="J802" s="7" t="s">
        <v>2930</v>
      </c>
      <c r="K802" s="14" t="s">
        <v>19</v>
      </c>
      <c r="L802" s="7" t="s">
        <v>2659</v>
      </c>
      <c r="M802" s="7" t="s">
        <v>2660</v>
      </c>
      <c r="N802" s="14" t="s">
        <v>53</v>
      </c>
      <c r="O802" s="14" t="s">
        <v>63</v>
      </c>
      <c r="P802" s="14" t="s">
        <v>54</v>
      </c>
      <c r="Q802" s="7" t="s">
        <v>100</v>
      </c>
      <c r="R802" s="7" t="s">
        <v>101</v>
      </c>
    </row>
    <row r="803" spans="1:18" hidden="1">
      <c r="A803" s="7" t="s">
        <v>3520</v>
      </c>
      <c r="B803" s="7" t="s">
        <v>2577</v>
      </c>
      <c r="C803" s="14" t="s">
        <v>2578</v>
      </c>
      <c r="D803" s="14" t="s">
        <v>174</v>
      </c>
      <c r="E803" s="14" t="s">
        <v>51</v>
      </c>
      <c r="F803" s="14" t="s">
        <v>15</v>
      </c>
      <c r="G803" s="7" t="s">
        <v>2944</v>
      </c>
      <c r="H803" s="7" t="s">
        <v>28</v>
      </c>
      <c r="I803" s="15" t="s">
        <v>240</v>
      </c>
      <c r="J803" s="7" t="s">
        <v>2945</v>
      </c>
      <c r="K803" s="14" t="s">
        <v>19</v>
      </c>
      <c r="L803" s="7" t="s">
        <v>2659</v>
      </c>
      <c r="M803" s="7" t="s">
        <v>2660</v>
      </c>
      <c r="N803" s="14" t="s">
        <v>53</v>
      </c>
      <c r="O803" s="14" t="s">
        <v>63</v>
      </c>
      <c r="P803" s="14" t="s">
        <v>54</v>
      </c>
      <c r="Q803" s="7" t="s">
        <v>67</v>
      </c>
      <c r="R803" s="7" t="s">
        <v>68</v>
      </c>
    </row>
    <row r="804" spans="1:18" hidden="1">
      <c r="A804" s="7" t="s">
        <v>3520</v>
      </c>
      <c r="B804" s="7" t="s">
        <v>2577</v>
      </c>
      <c r="C804" s="14" t="s">
        <v>2578</v>
      </c>
      <c r="D804" s="14" t="s">
        <v>4557</v>
      </c>
      <c r="E804" s="14" t="s">
        <v>51</v>
      </c>
      <c r="F804" s="14" t="s">
        <v>15</v>
      </c>
      <c r="G804" s="7" t="s">
        <v>4365</v>
      </c>
      <c r="H804" s="7" t="s">
        <v>3693</v>
      </c>
      <c r="I804" s="16" t="s">
        <v>3701</v>
      </c>
      <c r="J804" s="7"/>
      <c r="K804" s="14" t="s">
        <v>17</v>
      </c>
      <c r="L804" s="7" t="s">
        <v>2659</v>
      </c>
      <c r="M804" s="7" t="s">
        <v>4366</v>
      </c>
      <c r="N804" s="7"/>
      <c r="O804" s="14" t="s">
        <v>63</v>
      </c>
      <c r="P804" s="14" t="s">
        <v>54</v>
      </c>
      <c r="Q804" s="7" t="s">
        <v>145</v>
      </c>
      <c r="R804" s="7" t="s">
        <v>3752</v>
      </c>
    </row>
    <row r="805" spans="1:18" hidden="1">
      <c r="A805" s="7" t="s">
        <v>3520</v>
      </c>
      <c r="B805" s="7" t="s">
        <v>2577</v>
      </c>
      <c r="C805" s="14" t="s">
        <v>2578</v>
      </c>
      <c r="D805" s="14" t="s">
        <v>4557</v>
      </c>
      <c r="E805" s="14" t="s">
        <v>51</v>
      </c>
      <c r="F805" s="14" t="s">
        <v>15</v>
      </c>
      <c r="G805" s="7" t="s">
        <v>1153</v>
      </c>
      <c r="H805" s="7" t="s">
        <v>288</v>
      </c>
      <c r="I805" s="16" t="s">
        <v>23</v>
      </c>
      <c r="J805" s="7"/>
      <c r="K805" s="14" t="s">
        <v>17</v>
      </c>
      <c r="L805" s="7" t="s">
        <v>2659</v>
      </c>
      <c r="M805" s="7" t="s">
        <v>2660</v>
      </c>
      <c r="N805" s="7" t="s">
        <v>53</v>
      </c>
      <c r="O805" s="14" t="s">
        <v>63</v>
      </c>
      <c r="P805" s="14" t="s">
        <v>54</v>
      </c>
      <c r="Q805" s="7" t="s">
        <v>619</v>
      </c>
      <c r="R805" s="7" t="s">
        <v>620</v>
      </c>
    </row>
    <row r="806" spans="1:18" hidden="1">
      <c r="A806" s="7" t="s">
        <v>3520</v>
      </c>
      <c r="B806" s="7" t="s">
        <v>2577</v>
      </c>
      <c r="C806" s="14" t="s">
        <v>2578</v>
      </c>
      <c r="D806" s="14" t="s">
        <v>174</v>
      </c>
      <c r="E806" s="14" t="s">
        <v>14</v>
      </c>
      <c r="F806" s="14" t="s">
        <v>15</v>
      </c>
      <c r="G806" s="7" t="s">
        <v>1239</v>
      </c>
      <c r="H806" s="7" t="s">
        <v>209</v>
      </c>
      <c r="I806" s="15" t="s">
        <v>576</v>
      </c>
      <c r="J806" s="7" t="s">
        <v>2801</v>
      </c>
      <c r="K806" s="14" t="s">
        <v>19</v>
      </c>
      <c r="L806" s="7" t="s">
        <v>2762</v>
      </c>
      <c r="M806" s="7" t="s">
        <v>2763</v>
      </c>
      <c r="N806" s="14" t="s">
        <v>18</v>
      </c>
      <c r="O806" s="14"/>
      <c r="P806" s="14"/>
      <c r="Q806" s="7"/>
      <c r="R806" s="7"/>
    </row>
    <row r="807" spans="1:18" hidden="1">
      <c r="A807" s="7" t="s">
        <v>3520</v>
      </c>
      <c r="B807" s="7" t="s">
        <v>2577</v>
      </c>
      <c r="C807" s="14" t="s">
        <v>2578</v>
      </c>
      <c r="D807" s="14" t="s">
        <v>13</v>
      </c>
      <c r="E807" s="14" t="s">
        <v>51</v>
      </c>
      <c r="F807" s="14" t="s">
        <v>15</v>
      </c>
      <c r="G807" s="7" t="s">
        <v>2760</v>
      </c>
      <c r="H807" s="7" t="s">
        <v>1246</v>
      </c>
      <c r="I807" s="15" t="s">
        <v>1035</v>
      </c>
      <c r="J807" s="7" t="s">
        <v>2761</v>
      </c>
      <c r="K807" s="14" t="s">
        <v>19</v>
      </c>
      <c r="L807" s="7" t="s">
        <v>2762</v>
      </c>
      <c r="M807" s="7" t="s">
        <v>2763</v>
      </c>
      <c r="N807" s="14" t="s">
        <v>53</v>
      </c>
      <c r="O807" s="14" t="s">
        <v>63</v>
      </c>
      <c r="P807" s="14" t="s">
        <v>54</v>
      </c>
      <c r="Q807" s="7" t="s">
        <v>104</v>
      </c>
      <c r="R807" s="7" t="s">
        <v>105</v>
      </c>
    </row>
    <row r="808" spans="1:18" hidden="1">
      <c r="A808" s="7" t="s">
        <v>3520</v>
      </c>
      <c r="B808" s="7" t="s">
        <v>2577</v>
      </c>
      <c r="C808" s="14" t="s">
        <v>2578</v>
      </c>
      <c r="D808" s="14" t="s">
        <v>4557</v>
      </c>
      <c r="E808" s="14" t="s">
        <v>14</v>
      </c>
      <c r="F808" s="14" t="s">
        <v>15</v>
      </c>
      <c r="G808" s="7" t="s">
        <v>4243</v>
      </c>
      <c r="H808" s="7" t="s">
        <v>4244</v>
      </c>
      <c r="I808" s="16" t="s">
        <v>4245</v>
      </c>
      <c r="J808" s="7"/>
      <c r="K808" s="14" t="s">
        <v>17</v>
      </c>
      <c r="L808" s="7" t="s">
        <v>2762</v>
      </c>
      <c r="M808" s="7" t="s">
        <v>4246</v>
      </c>
      <c r="N808" s="14" t="s">
        <v>20</v>
      </c>
      <c r="O808" s="14"/>
      <c r="P808" s="14"/>
      <c r="Q808" s="7"/>
      <c r="R808" s="7"/>
    </row>
    <row r="809" spans="1:18" hidden="1">
      <c r="A809" s="7" t="s">
        <v>3520</v>
      </c>
      <c r="B809" s="7" t="s">
        <v>2577</v>
      </c>
      <c r="C809" s="14" t="s">
        <v>2578</v>
      </c>
      <c r="D809" s="14" t="s">
        <v>4557</v>
      </c>
      <c r="E809" s="14" t="s">
        <v>51</v>
      </c>
      <c r="F809" s="14" t="s">
        <v>15</v>
      </c>
      <c r="G809" s="7" t="s">
        <v>4270</v>
      </c>
      <c r="H809" s="7" t="s">
        <v>4271</v>
      </c>
      <c r="I809" s="16" t="s">
        <v>4272</v>
      </c>
      <c r="J809" s="7"/>
      <c r="K809" s="14" t="s">
        <v>17</v>
      </c>
      <c r="L809" s="7" t="s">
        <v>2762</v>
      </c>
      <c r="M809" s="7" t="s">
        <v>4246</v>
      </c>
      <c r="N809" s="7"/>
      <c r="O809" s="14" t="s">
        <v>63</v>
      </c>
      <c r="P809" s="14" t="s">
        <v>54</v>
      </c>
      <c r="Q809" s="7" t="s">
        <v>72</v>
      </c>
      <c r="R809" s="7" t="s">
        <v>73</v>
      </c>
    </row>
    <row r="810" spans="1:18" hidden="1">
      <c r="A810" s="7" t="s">
        <v>3520</v>
      </c>
      <c r="B810" s="7" t="s">
        <v>2577</v>
      </c>
      <c r="C810" s="14" t="s">
        <v>2578</v>
      </c>
      <c r="D810" s="14" t="s">
        <v>13</v>
      </c>
      <c r="E810" s="14" t="s">
        <v>14</v>
      </c>
      <c r="F810" s="14" t="s">
        <v>15</v>
      </c>
      <c r="G810" s="7" t="s">
        <v>149</v>
      </c>
      <c r="H810" s="7" t="s">
        <v>218</v>
      </c>
      <c r="I810" s="15" t="s">
        <v>882</v>
      </c>
      <c r="J810" s="7" t="s">
        <v>2618</v>
      </c>
      <c r="K810" s="14" t="s">
        <v>19</v>
      </c>
      <c r="L810" s="7" t="s">
        <v>2610</v>
      </c>
      <c r="M810" s="7" t="s">
        <v>2611</v>
      </c>
      <c r="N810" s="14" t="s">
        <v>20</v>
      </c>
      <c r="O810" s="14"/>
      <c r="P810" s="14"/>
      <c r="Q810" s="7"/>
      <c r="R810" s="7"/>
    </row>
    <row r="811" spans="1:18" hidden="1">
      <c r="A811" s="7" t="s">
        <v>3520</v>
      </c>
      <c r="B811" s="7" t="s">
        <v>2577</v>
      </c>
      <c r="C811" s="14" t="s">
        <v>2578</v>
      </c>
      <c r="D811" s="14" t="s">
        <v>174</v>
      </c>
      <c r="E811" s="14" t="s">
        <v>14</v>
      </c>
      <c r="F811" s="14" t="s">
        <v>15</v>
      </c>
      <c r="G811" s="7" t="s">
        <v>912</v>
      </c>
      <c r="H811" s="7" t="s">
        <v>529</v>
      </c>
      <c r="I811" s="15" t="s">
        <v>400</v>
      </c>
      <c r="J811" s="7" t="s">
        <v>2814</v>
      </c>
      <c r="K811" s="14" t="s">
        <v>19</v>
      </c>
      <c r="L811" s="7" t="s">
        <v>2610</v>
      </c>
      <c r="M811" s="7" t="s">
        <v>2611</v>
      </c>
      <c r="N811" s="14" t="s">
        <v>20</v>
      </c>
      <c r="O811" s="14"/>
      <c r="P811" s="14"/>
      <c r="Q811" s="7"/>
      <c r="R811" s="7"/>
    </row>
    <row r="812" spans="1:18" hidden="1">
      <c r="A812" s="7" t="s">
        <v>3520</v>
      </c>
      <c r="B812" s="7" t="s">
        <v>2577</v>
      </c>
      <c r="C812" s="14" t="s">
        <v>2578</v>
      </c>
      <c r="D812" s="14" t="s">
        <v>13</v>
      </c>
      <c r="E812" s="14" t="s">
        <v>51</v>
      </c>
      <c r="F812" s="14" t="s">
        <v>15</v>
      </c>
      <c r="G812" s="7" t="s">
        <v>2736</v>
      </c>
      <c r="H812" s="7" t="s">
        <v>277</v>
      </c>
      <c r="I812" s="15" t="s">
        <v>827</v>
      </c>
      <c r="J812" s="7" t="s">
        <v>2737</v>
      </c>
      <c r="K812" s="14" t="s">
        <v>19</v>
      </c>
      <c r="L812" s="7" t="s">
        <v>2610</v>
      </c>
      <c r="M812" s="7" t="s">
        <v>2611</v>
      </c>
      <c r="N812" s="14" t="s">
        <v>53</v>
      </c>
      <c r="O812" s="14" t="s">
        <v>63</v>
      </c>
      <c r="P812" s="14" t="s">
        <v>54</v>
      </c>
      <c r="Q812" s="7" t="s">
        <v>78</v>
      </c>
      <c r="R812" s="7" t="s">
        <v>79</v>
      </c>
    </row>
    <row r="813" spans="1:18" hidden="1">
      <c r="A813" s="7" t="s">
        <v>3520</v>
      </c>
      <c r="B813" s="7" t="s">
        <v>2577</v>
      </c>
      <c r="C813" s="14" t="s">
        <v>2578</v>
      </c>
      <c r="D813" s="14" t="s">
        <v>174</v>
      </c>
      <c r="E813" s="14" t="s">
        <v>51</v>
      </c>
      <c r="F813" s="14" t="s">
        <v>15</v>
      </c>
      <c r="G813" s="7" t="s">
        <v>2928</v>
      </c>
      <c r="H813" s="7" t="s">
        <v>818</v>
      </c>
      <c r="I813" s="15" t="s">
        <v>206</v>
      </c>
      <c r="J813" s="7" t="s">
        <v>2929</v>
      </c>
      <c r="K813" s="14" t="s">
        <v>19</v>
      </c>
      <c r="L813" s="7" t="s">
        <v>2610</v>
      </c>
      <c r="M813" s="7" t="s">
        <v>2611</v>
      </c>
      <c r="N813" s="14" t="s">
        <v>53</v>
      </c>
      <c r="O813" s="14" t="s">
        <v>63</v>
      </c>
      <c r="P813" s="14" t="s">
        <v>54</v>
      </c>
      <c r="Q813" s="7" t="s">
        <v>124</v>
      </c>
      <c r="R813" s="7" t="s">
        <v>125</v>
      </c>
    </row>
    <row r="814" spans="1:18" hidden="1">
      <c r="A814" s="7" t="s">
        <v>3520</v>
      </c>
      <c r="B814" s="7" t="s">
        <v>2577</v>
      </c>
      <c r="C814" s="14" t="s">
        <v>2578</v>
      </c>
      <c r="D814" s="14" t="s">
        <v>174</v>
      </c>
      <c r="E814" s="14" t="s">
        <v>51</v>
      </c>
      <c r="F814" s="14" t="s">
        <v>15</v>
      </c>
      <c r="G814" s="7" t="s">
        <v>2958</v>
      </c>
      <c r="H814" s="7" t="s">
        <v>263</v>
      </c>
      <c r="I814" s="15" t="s">
        <v>856</v>
      </c>
      <c r="J814" s="7" t="s">
        <v>2959</v>
      </c>
      <c r="K814" s="14" t="s">
        <v>19</v>
      </c>
      <c r="L814" s="7" t="s">
        <v>2610</v>
      </c>
      <c r="M814" s="7" t="s">
        <v>2611</v>
      </c>
      <c r="N814" s="14" t="s">
        <v>53</v>
      </c>
      <c r="O814" s="14" t="s">
        <v>63</v>
      </c>
      <c r="P814" s="14" t="s">
        <v>54</v>
      </c>
      <c r="Q814" s="7" t="s">
        <v>134</v>
      </c>
      <c r="R814" s="7" t="s">
        <v>135</v>
      </c>
    </row>
    <row r="815" spans="1:18" hidden="1">
      <c r="A815" s="7" t="s">
        <v>3520</v>
      </c>
      <c r="B815" s="7" t="s">
        <v>2577</v>
      </c>
      <c r="C815" s="14" t="s">
        <v>2578</v>
      </c>
      <c r="D815" s="14" t="s">
        <v>174</v>
      </c>
      <c r="E815" s="14" t="s">
        <v>51</v>
      </c>
      <c r="F815" s="14" t="s">
        <v>15</v>
      </c>
      <c r="G815" s="7" t="s">
        <v>1341</v>
      </c>
      <c r="H815" s="7" t="s">
        <v>166</v>
      </c>
      <c r="I815" s="15" t="s">
        <v>1098</v>
      </c>
      <c r="J815" s="7" t="s">
        <v>2970</v>
      </c>
      <c r="K815" s="14" t="s">
        <v>19</v>
      </c>
      <c r="L815" s="7" t="s">
        <v>2610</v>
      </c>
      <c r="M815" s="7" t="s">
        <v>2611</v>
      </c>
      <c r="N815" s="14" t="s">
        <v>53</v>
      </c>
      <c r="O815" s="14" t="s">
        <v>63</v>
      </c>
      <c r="P815" s="14" t="s">
        <v>122</v>
      </c>
      <c r="Q815" s="7" t="s">
        <v>134</v>
      </c>
      <c r="R815" s="7" t="s">
        <v>135</v>
      </c>
    </row>
    <row r="816" spans="1:18" hidden="1">
      <c r="A816" s="7" t="s">
        <v>3520</v>
      </c>
      <c r="B816" s="7" t="s">
        <v>2577</v>
      </c>
      <c r="C816" s="14" t="s">
        <v>2578</v>
      </c>
      <c r="D816" s="14" t="s">
        <v>174</v>
      </c>
      <c r="E816" s="14" t="s">
        <v>51</v>
      </c>
      <c r="F816" s="14" t="s">
        <v>15</v>
      </c>
      <c r="G816" s="7" t="s">
        <v>1152</v>
      </c>
      <c r="H816" s="7" t="s">
        <v>120</v>
      </c>
      <c r="I816" s="15" t="s">
        <v>1074</v>
      </c>
      <c r="J816" s="7" t="s">
        <v>2975</v>
      </c>
      <c r="K816" s="14" t="s">
        <v>19</v>
      </c>
      <c r="L816" s="7" t="s">
        <v>2610</v>
      </c>
      <c r="M816" s="7" t="s">
        <v>2611</v>
      </c>
      <c r="N816" s="14" t="s">
        <v>53</v>
      </c>
      <c r="O816" s="14" t="s">
        <v>63</v>
      </c>
      <c r="P816" s="14" t="s">
        <v>54</v>
      </c>
      <c r="Q816" s="7" t="s">
        <v>104</v>
      </c>
      <c r="R816" s="7" t="s">
        <v>105</v>
      </c>
    </row>
    <row r="817" spans="1:18" hidden="1">
      <c r="A817" s="7" t="s">
        <v>3520</v>
      </c>
      <c r="B817" s="7" t="s">
        <v>2577</v>
      </c>
      <c r="C817" s="14" t="s">
        <v>2578</v>
      </c>
      <c r="D817" s="14" t="s">
        <v>4557</v>
      </c>
      <c r="E817" s="14" t="s">
        <v>14</v>
      </c>
      <c r="F817" s="14" t="s">
        <v>15</v>
      </c>
      <c r="G817" s="7" t="s">
        <v>2609</v>
      </c>
      <c r="H817" s="7" t="s">
        <v>920</v>
      </c>
      <c r="I817" s="16" t="s">
        <v>448</v>
      </c>
      <c r="J817" s="7"/>
      <c r="K817" s="14" t="s">
        <v>17</v>
      </c>
      <c r="L817" s="7" t="s">
        <v>2610</v>
      </c>
      <c r="M817" s="7" t="s">
        <v>2611</v>
      </c>
      <c r="N817" s="14" t="s">
        <v>18</v>
      </c>
      <c r="O817" s="14"/>
      <c r="P817" s="14"/>
      <c r="Q817" s="7"/>
      <c r="R817" s="7"/>
    </row>
    <row r="818" spans="1:18" hidden="1">
      <c r="A818" s="7" t="s">
        <v>3520</v>
      </c>
      <c r="B818" s="7" t="s">
        <v>2577</v>
      </c>
      <c r="C818" s="14" t="s">
        <v>2578</v>
      </c>
      <c r="D818" s="14" t="s">
        <v>4557</v>
      </c>
      <c r="E818" s="14" t="s">
        <v>51</v>
      </c>
      <c r="F818" s="14" t="s">
        <v>15</v>
      </c>
      <c r="G818" s="7" t="s">
        <v>4266</v>
      </c>
      <c r="H818" s="7" t="s">
        <v>4267</v>
      </c>
      <c r="I818" s="16" t="s">
        <v>4268</v>
      </c>
      <c r="J818" s="7"/>
      <c r="K818" s="14" t="s">
        <v>17</v>
      </c>
      <c r="L818" s="7" t="s">
        <v>2610</v>
      </c>
      <c r="M818" s="7" t="s">
        <v>4269</v>
      </c>
      <c r="N818" s="7"/>
      <c r="O818" s="14" t="s">
        <v>63</v>
      </c>
      <c r="P818" s="14" t="s">
        <v>54</v>
      </c>
      <c r="Q818" s="7" t="s">
        <v>619</v>
      </c>
      <c r="R818" s="7" t="s">
        <v>620</v>
      </c>
    </row>
    <row r="819" spans="1:18" hidden="1">
      <c r="A819" s="7" t="s">
        <v>3520</v>
      </c>
      <c r="B819" s="7" t="s">
        <v>2577</v>
      </c>
      <c r="C819" s="14" t="s">
        <v>2578</v>
      </c>
      <c r="D819" s="14" t="s">
        <v>4557</v>
      </c>
      <c r="E819" s="14" t="s">
        <v>51</v>
      </c>
      <c r="F819" s="14" t="s">
        <v>15</v>
      </c>
      <c r="G819" s="7" t="s">
        <v>4387</v>
      </c>
      <c r="H819" s="7" t="s">
        <v>4388</v>
      </c>
      <c r="I819" s="16" t="s">
        <v>4129</v>
      </c>
      <c r="J819" s="7"/>
      <c r="K819" s="14" t="s">
        <v>17</v>
      </c>
      <c r="L819" s="7" t="s">
        <v>2610</v>
      </c>
      <c r="M819" s="7" t="s">
        <v>4269</v>
      </c>
      <c r="N819" s="7"/>
      <c r="O819" s="14" t="s">
        <v>63</v>
      </c>
      <c r="P819" s="14" t="s">
        <v>54</v>
      </c>
      <c r="Q819" s="7" t="s">
        <v>134</v>
      </c>
      <c r="R819" s="7" t="s">
        <v>135</v>
      </c>
    </row>
    <row r="820" spans="1:18" hidden="1">
      <c r="A820" s="7" t="s">
        <v>3520</v>
      </c>
      <c r="B820" s="7" t="s">
        <v>2577</v>
      </c>
      <c r="C820" s="14" t="s">
        <v>2578</v>
      </c>
      <c r="D820" s="14" t="s">
        <v>13</v>
      </c>
      <c r="E820" s="14" t="s">
        <v>51</v>
      </c>
      <c r="F820" s="14" t="s">
        <v>15</v>
      </c>
      <c r="G820" s="7" t="s">
        <v>2208</v>
      </c>
      <c r="H820" s="7" t="s">
        <v>279</v>
      </c>
      <c r="I820" s="15" t="s">
        <v>549</v>
      </c>
      <c r="J820" s="7" t="s">
        <v>2693</v>
      </c>
      <c r="K820" s="14" t="s">
        <v>19</v>
      </c>
      <c r="L820" s="7" t="s">
        <v>2694</v>
      </c>
      <c r="M820" s="7" t="s">
        <v>2695</v>
      </c>
      <c r="N820" s="14" t="s">
        <v>53</v>
      </c>
      <c r="O820" s="14" t="s">
        <v>63</v>
      </c>
      <c r="P820" s="14" t="s">
        <v>54</v>
      </c>
      <c r="Q820" s="7" t="s">
        <v>214</v>
      </c>
      <c r="R820" s="7" t="s">
        <v>215</v>
      </c>
    </row>
    <row r="821" spans="1:18" hidden="1">
      <c r="A821" s="7" t="s">
        <v>3520</v>
      </c>
      <c r="B821" s="7" t="s">
        <v>2577</v>
      </c>
      <c r="C821" s="14" t="s">
        <v>2578</v>
      </c>
      <c r="D821" s="14" t="s">
        <v>174</v>
      </c>
      <c r="E821" s="14" t="s">
        <v>51</v>
      </c>
      <c r="F821" s="14" t="s">
        <v>15</v>
      </c>
      <c r="G821" s="7" t="s">
        <v>2890</v>
      </c>
      <c r="H821" s="7" t="s">
        <v>1085</v>
      </c>
      <c r="I821" s="15" t="s">
        <v>726</v>
      </c>
      <c r="J821" s="7" t="s">
        <v>2891</v>
      </c>
      <c r="K821" s="14" t="s">
        <v>19</v>
      </c>
      <c r="L821" s="7" t="s">
        <v>2694</v>
      </c>
      <c r="M821" s="7" t="s">
        <v>2695</v>
      </c>
      <c r="N821" s="14" t="s">
        <v>53</v>
      </c>
      <c r="O821" s="14" t="s">
        <v>63</v>
      </c>
      <c r="P821" s="14" t="s">
        <v>54</v>
      </c>
      <c r="Q821" s="7" t="s">
        <v>78</v>
      </c>
      <c r="R821" s="7" t="s">
        <v>79</v>
      </c>
    </row>
    <row r="822" spans="1:18" hidden="1">
      <c r="A822" s="7" t="s">
        <v>3520</v>
      </c>
      <c r="B822" s="7" t="s">
        <v>2577</v>
      </c>
      <c r="C822" s="14" t="s">
        <v>2578</v>
      </c>
      <c r="D822" s="14" t="s">
        <v>4557</v>
      </c>
      <c r="E822" s="14" t="s">
        <v>51</v>
      </c>
      <c r="F822" s="14" t="s">
        <v>15</v>
      </c>
      <c r="G822" s="7" t="s">
        <v>4299</v>
      </c>
      <c r="H822" s="7" t="s">
        <v>4300</v>
      </c>
      <c r="I822" s="16" t="s">
        <v>4301</v>
      </c>
      <c r="J822" s="7"/>
      <c r="K822" s="14" t="s">
        <v>17</v>
      </c>
      <c r="L822" s="7" t="s">
        <v>2694</v>
      </c>
      <c r="M822" s="7" t="s">
        <v>4302</v>
      </c>
      <c r="N822" s="7"/>
      <c r="O822" s="14" t="s">
        <v>63</v>
      </c>
      <c r="P822" s="14" t="s">
        <v>54</v>
      </c>
      <c r="Q822" s="7" t="s">
        <v>134</v>
      </c>
      <c r="R822" s="7" t="s">
        <v>135</v>
      </c>
    </row>
    <row r="823" spans="1:18" hidden="1">
      <c r="A823" s="7" t="s">
        <v>3520</v>
      </c>
      <c r="B823" s="7" t="s">
        <v>2577</v>
      </c>
      <c r="C823" s="14" t="s">
        <v>2578</v>
      </c>
      <c r="D823" s="14" t="s">
        <v>4557</v>
      </c>
      <c r="E823" s="14" t="s">
        <v>51</v>
      </c>
      <c r="F823" s="14" t="s">
        <v>15</v>
      </c>
      <c r="G823" s="7" t="s">
        <v>4330</v>
      </c>
      <c r="H823" s="7" t="s">
        <v>4331</v>
      </c>
      <c r="I823" s="16" t="s">
        <v>4272</v>
      </c>
      <c r="J823" s="7"/>
      <c r="K823" s="14" t="s">
        <v>17</v>
      </c>
      <c r="L823" s="7" t="s">
        <v>2694</v>
      </c>
      <c r="M823" s="7" t="s">
        <v>4302</v>
      </c>
      <c r="N823" s="7"/>
      <c r="O823" s="14" t="s">
        <v>63</v>
      </c>
      <c r="P823" s="14" t="s">
        <v>54</v>
      </c>
      <c r="Q823" s="7" t="s">
        <v>83</v>
      </c>
      <c r="R823" s="7" t="s">
        <v>4332</v>
      </c>
    </row>
    <row r="824" spans="1:18" hidden="1">
      <c r="A824" s="7" t="s">
        <v>3520</v>
      </c>
      <c r="B824" s="7" t="s">
        <v>2577</v>
      </c>
      <c r="C824" s="14" t="s">
        <v>2578</v>
      </c>
      <c r="D824" s="14" t="s">
        <v>4557</v>
      </c>
      <c r="E824" s="14" t="s">
        <v>51</v>
      </c>
      <c r="F824" s="14" t="s">
        <v>15</v>
      </c>
      <c r="G824" s="7" t="s">
        <v>4410</v>
      </c>
      <c r="H824" s="7" t="s">
        <v>3528</v>
      </c>
      <c r="I824" s="16" t="s">
        <v>935</v>
      </c>
      <c r="J824" s="7"/>
      <c r="K824" s="14" t="s">
        <v>17</v>
      </c>
      <c r="L824" s="7" t="s">
        <v>2694</v>
      </c>
      <c r="M824" s="7" t="s">
        <v>4302</v>
      </c>
      <c r="N824" s="7"/>
      <c r="O824" s="14" t="s">
        <v>63</v>
      </c>
      <c r="P824" s="14" t="s">
        <v>54</v>
      </c>
      <c r="Q824" s="7" t="s">
        <v>134</v>
      </c>
      <c r="R824" s="7" t="s">
        <v>135</v>
      </c>
    </row>
    <row r="825" spans="1:18" hidden="1">
      <c r="A825" s="7" t="s">
        <v>3520</v>
      </c>
      <c r="B825" s="7" t="s">
        <v>2577</v>
      </c>
      <c r="C825" s="14" t="s">
        <v>2578</v>
      </c>
      <c r="D825" s="14" t="s">
        <v>174</v>
      </c>
      <c r="E825" s="14" t="s">
        <v>51</v>
      </c>
      <c r="F825" s="14" t="s">
        <v>15</v>
      </c>
      <c r="G825" s="7" t="s">
        <v>2836</v>
      </c>
      <c r="H825" s="7" t="s">
        <v>1450</v>
      </c>
      <c r="I825" s="15" t="s">
        <v>1014</v>
      </c>
      <c r="J825" s="7" t="s">
        <v>2837</v>
      </c>
      <c r="K825" s="14" t="s">
        <v>19</v>
      </c>
      <c r="L825" s="7" t="s">
        <v>2838</v>
      </c>
      <c r="M825" s="7" t="s">
        <v>2839</v>
      </c>
      <c r="N825" s="14" t="s">
        <v>53</v>
      </c>
      <c r="O825" s="14" t="s">
        <v>56</v>
      </c>
      <c r="P825" s="14" t="s">
        <v>122</v>
      </c>
      <c r="Q825" s="7" t="s">
        <v>130</v>
      </c>
      <c r="R825" s="7" t="s">
        <v>131</v>
      </c>
    </row>
    <row r="826" spans="1:18" hidden="1">
      <c r="A826" s="7" t="s">
        <v>3520</v>
      </c>
      <c r="B826" s="7" t="s">
        <v>2577</v>
      </c>
      <c r="C826" s="14" t="s">
        <v>2578</v>
      </c>
      <c r="D826" s="14" t="s">
        <v>4557</v>
      </c>
      <c r="E826" s="14" t="s">
        <v>51</v>
      </c>
      <c r="F826" s="14" t="s">
        <v>15</v>
      </c>
      <c r="G826" s="7" t="s">
        <v>4280</v>
      </c>
      <c r="H826" s="7" t="s">
        <v>3616</v>
      </c>
      <c r="I826" s="16" t="s">
        <v>4281</v>
      </c>
      <c r="J826" s="7"/>
      <c r="K826" s="14" t="s">
        <v>17</v>
      </c>
      <c r="L826" s="7" t="s">
        <v>2838</v>
      </c>
      <c r="M826" s="7" t="s">
        <v>4229</v>
      </c>
      <c r="N826" s="7"/>
      <c r="O826" s="14" t="s">
        <v>56</v>
      </c>
      <c r="P826" s="14" t="s">
        <v>122</v>
      </c>
      <c r="Q826" s="7" t="s">
        <v>219</v>
      </c>
      <c r="R826" s="7" t="s">
        <v>220</v>
      </c>
    </row>
    <row r="827" spans="1:18" hidden="1">
      <c r="A827" s="7" t="s">
        <v>3520</v>
      </c>
      <c r="B827" s="7" t="s">
        <v>2577</v>
      </c>
      <c r="C827" s="14" t="s">
        <v>2578</v>
      </c>
      <c r="D827" s="14" t="s">
        <v>4557</v>
      </c>
      <c r="E827" s="14" t="s">
        <v>51</v>
      </c>
      <c r="F827" s="14" t="s">
        <v>15</v>
      </c>
      <c r="G827" s="7" t="s">
        <v>4402</v>
      </c>
      <c r="H827" s="7" t="s">
        <v>4403</v>
      </c>
      <c r="I827" s="16" t="s">
        <v>4404</v>
      </c>
      <c r="J827" s="7"/>
      <c r="K827" s="14" t="s">
        <v>17</v>
      </c>
      <c r="L827" s="7" t="s">
        <v>2838</v>
      </c>
      <c r="M827" s="7" t="s">
        <v>4229</v>
      </c>
      <c r="N827" s="7"/>
      <c r="O827" s="14" t="s">
        <v>56</v>
      </c>
      <c r="P827" s="14" t="s">
        <v>54</v>
      </c>
      <c r="Q827" s="7" t="s">
        <v>97</v>
      </c>
      <c r="R827" s="7" t="s">
        <v>98</v>
      </c>
    </row>
    <row r="828" spans="1:18" hidden="1">
      <c r="A828" s="7" t="s">
        <v>3520</v>
      </c>
      <c r="B828" s="7" t="s">
        <v>2577</v>
      </c>
      <c r="C828" s="14" t="s">
        <v>2578</v>
      </c>
      <c r="D828" s="14" t="s">
        <v>13</v>
      </c>
      <c r="E828" s="14" t="s">
        <v>51</v>
      </c>
      <c r="F828" s="14" t="s">
        <v>15</v>
      </c>
      <c r="G828" s="7" t="s">
        <v>437</v>
      </c>
      <c r="H828" s="7" t="s">
        <v>182</v>
      </c>
      <c r="I828" s="15" t="s">
        <v>679</v>
      </c>
      <c r="J828" s="7" t="s">
        <v>2653</v>
      </c>
      <c r="K828" s="14" t="s">
        <v>19</v>
      </c>
      <c r="L828" s="7" t="s">
        <v>2654</v>
      </c>
      <c r="M828" s="7" t="s">
        <v>2655</v>
      </c>
      <c r="N828" s="14" t="s">
        <v>53</v>
      </c>
      <c r="O828" s="14" t="s">
        <v>56</v>
      </c>
      <c r="P828" s="14" t="s">
        <v>54</v>
      </c>
      <c r="Q828" s="7" t="s">
        <v>97</v>
      </c>
      <c r="R828" s="7" t="s">
        <v>98</v>
      </c>
    </row>
    <row r="829" spans="1:18" hidden="1">
      <c r="A829" s="7" t="s">
        <v>3520</v>
      </c>
      <c r="B829" s="7" t="s">
        <v>2577</v>
      </c>
      <c r="C829" s="14" t="s">
        <v>2578</v>
      </c>
      <c r="D829" s="14" t="s">
        <v>174</v>
      </c>
      <c r="E829" s="14" t="s">
        <v>51</v>
      </c>
      <c r="F829" s="14" t="s">
        <v>15</v>
      </c>
      <c r="G829" s="7" t="s">
        <v>1398</v>
      </c>
      <c r="H829" s="7" t="s">
        <v>547</v>
      </c>
      <c r="I829" s="15" t="s">
        <v>510</v>
      </c>
      <c r="J829" s="7" t="s">
        <v>2969</v>
      </c>
      <c r="K829" s="14" t="s">
        <v>19</v>
      </c>
      <c r="L829" s="7" t="s">
        <v>2654</v>
      </c>
      <c r="M829" s="7" t="s">
        <v>2655</v>
      </c>
      <c r="N829" s="14" t="s">
        <v>53</v>
      </c>
      <c r="O829" s="14" t="s">
        <v>56</v>
      </c>
      <c r="P829" s="14" t="s">
        <v>54</v>
      </c>
      <c r="Q829" s="7" t="s">
        <v>106</v>
      </c>
      <c r="R829" s="7" t="s">
        <v>107</v>
      </c>
    </row>
    <row r="830" spans="1:18" hidden="1">
      <c r="A830" s="7" t="s">
        <v>3520</v>
      </c>
      <c r="B830" s="7" t="s">
        <v>2577</v>
      </c>
      <c r="C830" s="14" t="s">
        <v>2578</v>
      </c>
      <c r="D830" s="14" t="s">
        <v>4557</v>
      </c>
      <c r="E830" s="14" t="s">
        <v>51</v>
      </c>
      <c r="F830" s="14" t="s">
        <v>15</v>
      </c>
      <c r="G830" s="7" t="s">
        <v>4375</v>
      </c>
      <c r="H830" s="7" t="s">
        <v>3561</v>
      </c>
      <c r="I830" s="16">
        <v>19777</v>
      </c>
      <c r="J830" s="7"/>
      <c r="K830" s="14" t="s">
        <v>17</v>
      </c>
      <c r="L830" s="7" t="s">
        <v>4376</v>
      </c>
      <c r="M830" s="7" t="s">
        <v>4214</v>
      </c>
      <c r="N830" s="7"/>
      <c r="O830" s="14" t="s">
        <v>56</v>
      </c>
      <c r="P830" s="14" t="s">
        <v>54</v>
      </c>
      <c r="Q830" s="7" t="s">
        <v>60</v>
      </c>
      <c r="R830" s="7" t="s">
        <v>61</v>
      </c>
    </row>
    <row r="831" spans="1:18" hidden="1">
      <c r="A831" s="7" t="s">
        <v>3520</v>
      </c>
      <c r="B831" s="7" t="s">
        <v>2577</v>
      </c>
      <c r="C831" s="14" t="s">
        <v>2578</v>
      </c>
      <c r="D831" s="14" t="s">
        <v>4557</v>
      </c>
      <c r="E831" s="14" t="s">
        <v>51</v>
      </c>
      <c r="F831" s="14" t="s">
        <v>15</v>
      </c>
      <c r="G831" s="7" t="s">
        <v>4297</v>
      </c>
      <c r="H831" s="7" t="s">
        <v>3657</v>
      </c>
      <c r="I831" s="16">
        <v>20097</v>
      </c>
      <c r="J831" s="7"/>
      <c r="K831" s="14" t="s">
        <v>17</v>
      </c>
      <c r="L831" s="7" t="s">
        <v>4298</v>
      </c>
      <c r="M831" s="7" t="s">
        <v>4217</v>
      </c>
      <c r="N831" s="7"/>
      <c r="O831" s="14" t="s">
        <v>56</v>
      </c>
      <c r="P831" s="14" t="s">
        <v>54</v>
      </c>
      <c r="Q831" s="7" t="s">
        <v>141</v>
      </c>
      <c r="R831" s="7" t="s">
        <v>142</v>
      </c>
    </row>
    <row r="832" spans="1:18" hidden="1">
      <c r="A832" s="7" t="s">
        <v>3520</v>
      </c>
      <c r="B832" s="7" t="s">
        <v>2577</v>
      </c>
      <c r="C832" s="14" t="s">
        <v>2578</v>
      </c>
      <c r="D832" s="14" t="s">
        <v>4557</v>
      </c>
      <c r="E832" s="14" t="s">
        <v>51</v>
      </c>
      <c r="F832" s="14" t="s">
        <v>15</v>
      </c>
      <c r="G832" s="7" t="s">
        <v>4364</v>
      </c>
      <c r="H832" s="7" t="s">
        <v>3684</v>
      </c>
      <c r="I832" s="16" t="s">
        <v>4306</v>
      </c>
      <c r="J832" s="7"/>
      <c r="K832" s="14" t="s">
        <v>17</v>
      </c>
      <c r="L832" s="7" t="s">
        <v>4298</v>
      </c>
      <c r="M832" s="7" t="s">
        <v>4217</v>
      </c>
      <c r="N832" s="7"/>
      <c r="O832" s="14" t="s">
        <v>56</v>
      </c>
      <c r="P832" s="14" t="s">
        <v>54</v>
      </c>
      <c r="Q832" s="7" t="s">
        <v>329</v>
      </c>
      <c r="R832" s="7" t="s">
        <v>330</v>
      </c>
    </row>
    <row r="833" spans="1:18" hidden="1">
      <c r="A833" s="7" t="s">
        <v>3520</v>
      </c>
      <c r="B833" s="7" t="s">
        <v>2577</v>
      </c>
      <c r="C833" s="14" t="s">
        <v>2578</v>
      </c>
      <c r="D833" s="14" t="s">
        <v>4557</v>
      </c>
      <c r="E833" s="14" t="s">
        <v>51</v>
      </c>
      <c r="F833" s="14" t="s">
        <v>15</v>
      </c>
      <c r="G833" s="7" t="s">
        <v>2677</v>
      </c>
      <c r="H833" s="7" t="s">
        <v>111</v>
      </c>
      <c r="I833" s="16" t="s">
        <v>282</v>
      </c>
      <c r="J833" s="7"/>
      <c r="K833" s="14" t="s">
        <v>17</v>
      </c>
      <c r="L833" s="7" t="s">
        <v>2678</v>
      </c>
      <c r="M833" s="7" t="s">
        <v>2679</v>
      </c>
      <c r="N833" s="7" t="s">
        <v>53</v>
      </c>
      <c r="O833" s="14" t="s">
        <v>56</v>
      </c>
      <c r="P833" s="14" t="s">
        <v>54</v>
      </c>
      <c r="Q833" s="7" t="s">
        <v>57</v>
      </c>
      <c r="R833" s="7" t="s">
        <v>58</v>
      </c>
    </row>
    <row r="834" spans="1:18" hidden="1">
      <c r="A834" s="7" t="s">
        <v>3520</v>
      </c>
      <c r="B834" s="7" t="s">
        <v>2577</v>
      </c>
      <c r="C834" s="14" t="s">
        <v>2578</v>
      </c>
      <c r="D834" s="14" t="s">
        <v>4557</v>
      </c>
      <c r="E834" s="14" t="s">
        <v>51</v>
      </c>
      <c r="F834" s="14" t="s">
        <v>15</v>
      </c>
      <c r="G834" s="7" t="s">
        <v>3786</v>
      </c>
      <c r="H834" s="7" t="s">
        <v>4396</v>
      </c>
      <c r="I834" s="16" t="s">
        <v>926</v>
      </c>
      <c r="J834" s="7"/>
      <c r="K834" s="14" t="s">
        <v>17</v>
      </c>
      <c r="L834" s="7" t="s">
        <v>2749</v>
      </c>
      <c r="M834" s="7" t="s">
        <v>4397</v>
      </c>
      <c r="N834" s="7"/>
      <c r="O834" s="14" t="s">
        <v>56</v>
      </c>
      <c r="P834" s="14" t="s">
        <v>54</v>
      </c>
      <c r="Q834" s="7" t="s">
        <v>329</v>
      </c>
      <c r="R834" s="7" t="s">
        <v>330</v>
      </c>
    </row>
    <row r="835" spans="1:18" hidden="1">
      <c r="A835" s="7" t="s">
        <v>3520</v>
      </c>
      <c r="B835" s="7" t="s">
        <v>2577</v>
      </c>
      <c r="C835" s="14" t="s">
        <v>2578</v>
      </c>
      <c r="D835" s="14" t="s">
        <v>4557</v>
      </c>
      <c r="E835" s="14" t="s">
        <v>51</v>
      </c>
      <c r="F835" s="14" t="s">
        <v>15</v>
      </c>
      <c r="G835" s="7" t="s">
        <v>4398</v>
      </c>
      <c r="H835" s="7" t="s">
        <v>3754</v>
      </c>
      <c r="I835" s="16" t="s">
        <v>3994</v>
      </c>
      <c r="J835" s="7"/>
      <c r="K835" s="14" t="s">
        <v>17</v>
      </c>
      <c r="L835" s="7" t="s">
        <v>2749</v>
      </c>
      <c r="M835" s="7" t="s">
        <v>4397</v>
      </c>
      <c r="N835" s="7"/>
      <c r="O835" s="14" t="s">
        <v>56</v>
      </c>
      <c r="P835" s="14" t="s">
        <v>54</v>
      </c>
      <c r="Q835" s="7" t="s">
        <v>60</v>
      </c>
      <c r="R835" s="7" t="s">
        <v>61</v>
      </c>
    </row>
    <row r="836" spans="1:18" hidden="1">
      <c r="A836" s="7" t="s">
        <v>3520</v>
      </c>
      <c r="B836" s="7" t="s">
        <v>2577</v>
      </c>
      <c r="C836" s="14" t="s">
        <v>2578</v>
      </c>
      <c r="D836" s="14" t="s">
        <v>4557</v>
      </c>
      <c r="E836" s="14" t="s">
        <v>51</v>
      </c>
      <c r="F836" s="14" t="s">
        <v>15</v>
      </c>
      <c r="G836" s="7" t="s">
        <v>796</v>
      </c>
      <c r="H836" s="7" t="s">
        <v>314</v>
      </c>
      <c r="I836" s="16" t="s">
        <v>706</v>
      </c>
      <c r="J836" s="7"/>
      <c r="K836" s="14" t="s">
        <v>17</v>
      </c>
      <c r="L836" s="7" t="s">
        <v>2766</v>
      </c>
      <c r="M836" s="7" t="s">
        <v>938</v>
      </c>
      <c r="N836" s="7" t="s">
        <v>53</v>
      </c>
      <c r="O836" s="14" t="s">
        <v>56</v>
      </c>
      <c r="P836" s="14" t="s">
        <v>54</v>
      </c>
      <c r="Q836" s="7" t="s">
        <v>219</v>
      </c>
      <c r="R836" s="7" t="s">
        <v>220</v>
      </c>
    </row>
    <row r="837" spans="1:18" hidden="1">
      <c r="A837" s="7" t="s">
        <v>3520</v>
      </c>
      <c r="B837" s="7" t="s">
        <v>2577</v>
      </c>
      <c r="C837" s="14" t="s">
        <v>2578</v>
      </c>
      <c r="D837" s="14" t="s">
        <v>13</v>
      </c>
      <c r="E837" s="14" t="s">
        <v>51</v>
      </c>
      <c r="F837" s="14" t="s">
        <v>15</v>
      </c>
      <c r="G837" s="7" t="s">
        <v>2667</v>
      </c>
      <c r="H837" s="7" t="s">
        <v>674</v>
      </c>
      <c r="I837" s="15" t="s">
        <v>110</v>
      </c>
      <c r="J837" s="7" t="s">
        <v>2668</v>
      </c>
      <c r="K837" s="14" t="s">
        <v>19</v>
      </c>
      <c r="L837" s="7" t="s">
        <v>2669</v>
      </c>
      <c r="M837" s="7" t="s">
        <v>810</v>
      </c>
      <c r="N837" s="14" t="s">
        <v>53</v>
      </c>
      <c r="O837" s="14" t="s">
        <v>56</v>
      </c>
      <c r="P837" s="14" t="s">
        <v>54</v>
      </c>
      <c r="Q837" s="7" t="s">
        <v>57</v>
      </c>
      <c r="R837" s="7" t="s">
        <v>58</v>
      </c>
    </row>
    <row r="838" spans="1:18" hidden="1">
      <c r="A838" s="7" t="s">
        <v>3520</v>
      </c>
      <c r="B838" s="7" t="s">
        <v>2577</v>
      </c>
      <c r="C838" s="14" t="s">
        <v>2578</v>
      </c>
      <c r="D838" s="14" t="s">
        <v>174</v>
      </c>
      <c r="E838" s="14" t="s">
        <v>51</v>
      </c>
      <c r="F838" s="14" t="s">
        <v>15</v>
      </c>
      <c r="G838" s="7" t="s">
        <v>2904</v>
      </c>
      <c r="H838" s="7" t="s">
        <v>368</v>
      </c>
      <c r="I838" s="15" t="s">
        <v>381</v>
      </c>
      <c r="J838" s="7" t="s">
        <v>2905</v>
      </c>
      <c r="K838" s="14" t="s">
        <v>19</v>
      </c>
      <c r="L838" s="7" t="s">
        <v>2669</v>
      </c>
      <c r="M838" s="7" t="s">
        <v>810</v>
      </c>
      <c r="N838" s="14" t="s">
        <v>53</v>
      </c>
      <c r="O838" s="14" t="s">
        <v>56</v>
      </c>
      <c r="P838" s="14" t="s">
        <v>54</v>
      </c>
      <c r="Q838" s="7" t="s">
        <v>57</v>
      </c>
      <c r="R838" s="7" t="s">
        <v>58</v>
      </c>
    </row>
    <row r="839" spans="1:18" hidden="1">
      <c r="A839" s="7" t="s">
        <v>3520</v>
      </c>
      <c r="B839" s="7" t="s">
        <v>2577</v>
      </c>
      <c r="C839" s="14" t="s">
        <v>2578</v>
      </c>
      <c r="D839" s="14" t="s">
        <v>174</v>
      </c>
      <c r="E839" s="14" t="s">
        <v>51</v>
      </c>
      <c r="F839" s="14" t="s">
        <v>15</v>
      </c>
      <c r="G839" s="7" t="s">
        <v>495</v>
      </c>
      <c r="H839" s="7" t="s">
        <v>1240</v>
      </c>
      <c r="I839" s="15" t="s">
        <v>874</v>
      </c>
      <c r="J839" s="7" t="s">
        <v>2942</v>
      </c>
      <c r="K839" s="14" t="s">
        <v>19</v>
      </c>
      <c r="L839" s="7" t="s">
        <v>2669</v>
      </c>
      <c r="M839" s="7" t="s">
        <v>810</v>
      </c>
      <c r="N839" s="14" t="s">
        <v>53</v>
      </c>
      <c r="O839" s="14" t="s">
        <v>56</v>
      </c>
      <c r="P839" s="14" t="s">
        <v>54</v>
      </c>
      <c r="Q839" s="7" t="s">
        <v>57</v>
      </c>
      <c r="R839" s="7" t="s">
        <v>58</v>
      </c>
    </row>
    <row r="840" spans="1:18" hidden="1">
      <c r="A840" s="7" t="s">
        <v>3520</v>
      </c>
      <c r="B840" s="7" t="s">
        <v>2577</v>
      </c>
      <c r="C840" s="14" t="s">
        <v>2578</v>
      </c>
      <c r="D840" s="14" t="s">
        <v>13</v>
      </c>
      <c r="E840" s="14" t="s">
        <v>51</v>
      </c>
      <c r="F840" s="14" t="s">
        <v>15</v>
      </c>
      <c r="G840" s="7" t="s">
        <v>2673</v>
      </c>
      <c r="H840" s="7" t="s">
        <v>280</v>
      </c>
      <c r="I840" s="15" t="s">
        <v>800</v>
      </c>
      <c r="J840" s="7" t="s">
        <v>2674</v>
      </c>
      <c r="K840" s="14" t="s">
        <v>19</v>
      </c>
      <c r="L840" s="7" t="s">
        <v>2675</v>
      </c>
      <c r="M840" s="7" t="s">
        <v>2676</v>
      </c>
      <c r="N840" s="14" t="s">
        <v>53</v>
      </c>
      <c r="O840" s="14" t="s">
        <v>56</v>
      </c>
      <c r="P840" s="14" t="s">
        <v>54</v>
      </c>
      <c r="Q840" s="7" t="s">
        <v>219</v>
      </c>
      <c r="R840" s="7" t="s">
        <v>220</v>
      </c>
    </row>
    <row r="841" spans="1:18" hidden="1">
      <c r="A841" s="7" t="s">
        <v>3520</v>
      </c>
      <c r="B841" s="7" t="s">
        <v>2577</v>
      </c>
      <c r="C841" s="14" t="s">
        <v>2578</v>
      </c>
      <c r="D841" s="14" t="s">
        <v>174</v>
      </c>
      <c r="E841" s="14" t="s">
        <v>51</v>
      </c>
      <c r="F841" s="14" t="s">
        <v>15</v>
      </c>
      <c r="G841" s="7" t="s">
        <v>2971</v>
      </c>
      <c r="H841" s="7" t="s">
        <v>32</v>
      </c>
      <c r="I841" s="15" t="s">
        <v>797</v>
      </c>
      <c r="J841" s="7" t="s">
        <v>2972</v>
      </c>
      <c r="K841" s="14" t="s">
        <v>19</v>
      </c>
      <c r="L841" s="7" t="s">
        <v>2675</v>
      </c>
      <c r="M841" s="7" t="s">
        <v>2676</v>
      </c>
      <c r="N841" s="14" t="s">
        <v>53</v>
      </c>
      <c r="O841" s="14" t="s">
        <v>56</v>
      </c>
      <c r="P841" s="14" t="s">
        <v>122</v>
      </c>
      <c r="Q841" s="7" t="s">
        <v>130</v>
      </c>
      <c r="R841" s="7" t="s">
        <v>131</v>
      </c>
    </row>
    <row r="842" spans="1:18" hidden="1">
      <c r="A842" s="7" t="s">
        <v>3520</v>
      </c>
      <c r="B842" s="7" t="s">
        <v>2577</v>
      </c>
      <c r="C842" s="14" t="s">
        <v>2578</v>
      </c>
      <c r="D842" s="14" t="s">
        <v>4557</v>
      </c>
      <c r="E842" s="14" t="s">
        <v>51</v>
      </c>
      <c r="F842" s="14" t="s">
        <v>15</v>
      </c>
      <c r="G842" s="7" t="s">
        <v>4377</v>
      </c>
      <c r="H842" s="7" t="s">
        <v>4104</v>
      </c>
      <c r="I842" s="16" t="s">
        <v>4378</v>
      </c>
      <c r="J842" s="7"/>
      <c r="K842" s="14" t="s">
        <v>17</v>
      </c>
      <c r="L842" s="7" t="s">
        <v>2675</v>
      </c>
      <c r="M842" s="7" t="s">
        <v>4379</v>
      </c>
      <c r="N842" s="7"/>
      <c r="O842" s="14" t="s">
        <v>56</v>
      </c>
      <c r="P842" s="14" t="s">
        <v>54</v>
      </c>
      <c r="Q842" s="7" t="s">
        <v>97</v>
      </c>
      <c r="R842" s="7" t="s">
        <v>98</v>
      </c>
    </row>
    <row r="843" spans="1:18" hidden="1">
      <c r="A843" s="7" t="s">
        <v>3520</v>
      </c>
      <c r="B843" s="7" t="s">
        <v>2577</v>
      </c>
      <c r="C843" s="14" t="s">
        <v>2578</v>
      </c>
      <c r="D843" s="14" t="s">
        <v>13</v>
      </c>
      <c r="E843" s="14" t="s">
        <v>51</v>
      </c>
      <c r="F843" s="14" t="s">
        <v>15</v>
      </c>
      <c r="G843" s="7" t="s">
        <v>1345</v>
      </c>
      <c r="H843" s="7" t="s">
        <v>528</v>
      </c>
      <c r="I843" s="15" t="s">
        <v>635</v>
      </c>
      <c r="J843" s="7" t="s">
        <v>2725</v>
      </c>
      <c r="K843" s="14" t="s">
        <v>19</v>
      </c>
      <c r="L843" s="7" t="s">
        <v>2726</v>
      </c>
      <c r="M843" s="7" t="s">
        <v>2727</v>
      </c>
      <c r="N843" s="14" t="s">
        <v>53</v>
      </c>
      <c r="O843" s="14" t="s">
        <v>56</v>
      </c>
      <c r="P843" s="14" t="s">
        <v>122</v>
      </c>
      <c r="Q843" s="7" t="s">
        <v>60</v>
      </c>
      <c r="R843" s="7" t="s">
        <v>61</v>
      </c>
    </row>
    <row r="844" spans="1:18" hidden="1">
      <c r="A844" s="7" t="s">
        <v>3520</v>
      </c>
      <c r="B844" s="7" t="s">
        <v>2577</v>
      </c>
      <c r="C844" s="14" t="s">
        <v>2578</v>
      </c>
      <c r="D844" s="14" t="s">
        <v>13</v>
      </c>
      <c r="E844" s="14" t="s">
        <v>51</v>
      </c>
      <c r="F844" s="14" t="s">
        <v>15</v>
      </c>
      <c r="G844" s="7" t="s">
        <v>2764</v>
      </c>
      <c r="H844" s="7" t="s">
        <v>35</v>
      </c>
      <c r="I844" s="15" t="s">
        <v>250</v>
      </c>
      <c r="J844" s="7" t="s">
        <v>2765</v>
      </c>
      <c r="K844" s="14" t="s">
        <v>19</v>
      </c>
      <c r="L844" s="7" t="s">
        <v>2726</v>
      </c>
      <c r="M844" s="7" t="s">
        <v>2727</v>
      </c>
      <c r="N844" s="14" t="s">
        <v>53</v>
      </c>
      <c r="O844" s="14" t="s">
        <v>56</v>
      </c>
      <c r="P844" s="14" t="s">
        <v>54</v>
      </c>
      <c r="Q844" s="7" t="s">
        <v>57</v>
      </c>
      <c r="R844" s="7" t="s">
        <v>58</v>
      </c>
    </row>
    <row r="845" spans="1:18" hidden="1">
      <c r="A845" s="7" t="s">
        <v>3520</v>
      </c>
      <c r="B845" s="7" t="s">
        <v>2577</v>
      </c>
      <c r="C845" s="14" t="s">
        <v>2578</v>
      </c>
      <c r="D845" s="14" t="s">
        <v>174</v>
      </c>
      <c r="E845" s="14" t="s">
        <v>51</v>
      </c>
      <c r="F845" s="14" t="s">
        <v>15</v>
      </c>
      <c r="G845" s="7" t="s">
        <v>1592</v>
      </c>
      <c r="H845" s="7" t="s">
        <v>21</v>
      </c>
      <c r="I845" s="15" t="s">
        <v>1137</v>
      </c>
      <c r="J845" s="7" t="s">
        <v>2980</v>
      </c>
      <c r="K845" s="14" t="s">
        <v>19</v>
      </c>
      <c r="L845" s="7" t="s">
        <v>2726</v>
      </c>
      <c r="M845" s="7" t="s">
        <v>2727</v>
      </c>
      <c r="N845" s="14" t="s">
        <v>53</v>
      </c>
      <c r="O845" s="14" t="s">
        <v>56</v>
      </c>
      <c r="P845" s="14" t="s">
        <v>54</v>
      </c>
      <c r="Q845" s="7" t="s">
        <v>106</v>
      </c>
      <c r="R845" s="7" t="s">
        <v>107</v>
      </c>
    </row>
    <row r="846" spans="1:18" hidden="1">
      <c r="A846" s="7" t="s">
        <v>3520</v>
      </c>
      <c r="B846" s="7" t="s">
        <v>2577</v>
      </c>
      <c r="C846" s="14" t="s">
        <v>2578</v>
      </c>
      <c r="D846" s="14" t="s">
        <v>174</v>
      </c>
      <c r="E846" s="14" t="s">
        <v>51</v>
      </c>
      <c r="F846" s="14" t="s">
        <v>15</v>
      </c>
      <c r="G846" s="7" t="s">
        <v>1106</v>
      </c>
      <c r="H846" s="7" t="s">
        <v>2851</v>
      </c>
      <c r="I846" s="15" t="s">
        <v>1141</v>
      </c>
      <c r="J846" s="7" t="s">
        <v>2852</v>
      </c>
      <c r="K846" s="14" t="s">
        <v>19</v>
      </c>
      <c r="L846" s="7" t="s">
        <v>2853</v>
      </c>
      <c r="M846" s="7" t="s">
        <v>2854</v>
      </c>
      <c r="N846" s="14" t="s">
        <v>53</v>
      </c>
      <c r="O846" s="14" t="s">
        <v>56</v>
      </c>
      <c r="P846" s="14" t="s">
        <v>54</v>
      </c>
      <c r="Q846" s="7" t="s">
        <v>130</v>
      </c>
      <c r="R846" s="7" t="s">
        <v>131</v>
      </c>
    </row>
    <row r="847" spans="1:18" hidden="1">
      <c r="A847" s="7" t="s">
        <v>3520</v>
      </c>
      <c r="B847" s="7" t="s">
        <v>2577</v>
      </c>
      <c r="C847" s="14" t="s">
        <v>2578</v>
      </c>
      <c r="D847" s="14" t="s">
        <v>174</v>
      </c>
      <c r="E847" s="14" t="s">
        <v>51</v>
      </c>
      <c r="F847" s="14" t="s">
        <v>15</v>
      </c>
      <c r="G847" s="7" t="s">
        <v>29</v>
      </c>
      <c r="H847" s="7" t="s">
        <v>318</v>
      </c>
      <c r="I847" s="15" t="s">
        <v>1038</v>
      </c>
      <c r="J847" s="7" t="s">
        <v>2866</v>
      </c>
      <c r="K847" s="14" t="s">
        <v>19</v>
      </c>
      <c r="L847" s="7" t="s">
        <v>2867</v>
      </c>
      <c r="M847" s="7" t="s">
        <v>504</v>
      </c>
      <c r="N847" s="14" t="s">
        <v>53</v>
      </c>
      <c r="O847" s="14" t="s">
        <v>56</v>
      </c>
      <c r="P847" s="14" t="s">
        <v>54</v>
      </c>
      <c r="Q847" s="7" t="s">
        <v>57</v>
      </c>
      <c r="R847" s="7" t="s">
        <v>58</v>
      </c>
    </row>
    <row r="848" spans="1:18" hidden="1">
      <c r="A848" s="7" t="s">
        <v>3520</v>
      </c>
      <c r="B848" s="7" t="s">
        <v>2577</v>
      </c>
      <c r="C848" s="14" t="s">
        <v>2578</v>
      </c>
      <c r="D848" s="14" t="s">
        <v>174</v>
      </c>
      <c r="E848" s="14" t="s">
        <v>51</v>
      </c>
      <c r="F848" s="14" t="s">
        <v>15</v>
      </c>
      <c r="G848" s="7" t="s">
        <v>2915</v>
      </c>
      <c r="H848" s="7" t="s">
        <v>2916</v>
      </c>
      <c r="I848" s="15" t="s">
        <v>980</v>
      </c>
      <c r="J848" s="7" t="s">
        <v>2917</v>
      </c>
      <c r="K848" s="14" t="s">
        <v>19</v>
      </c>
      <c r="L848" s="7" t="s">
        <v>2867</v>
      </c>
      <c r="M848" s="7" t="s">
        <v>504</v>
      </c>
      <c r="N848" s="14" t="s">
        <v>53</v>
      </c>
      <c r="O848" s="14" t="s">
        <v>56</v>
      </c>
      <c r="P848" s="14" t="s">
        <v>54</v>
      </c>
      <c r="Q848" s="7" t="s">
        <v>60</v>
      </c>
      <c r="R848" s="7" t="s">
        <v>61</v>
      </c>
    </row>
    <row r="849" spans="1:18" hidden="1">
      <c r="A849" s="7" t="s">
        <v>3520</v>
      </c>
      <c r="B849" s="7" t="s">
        <v>2577</v>
      </c>
      <c r="C849" s="14" t="s">
        <v>2578</v>
      </c>
      <c r="D849" s="14" t="s">
        <v>4557</v>
      </c>
      <c r="E849" s="14" t="s">
        <v>51</v>
      </c>
      <c r="F849" s="14" t="s">
        <v>15</v>
      </c>
      <c r="G849" s="7" t="s">
        <v>4333</v>
      </c>
      <c r="H849" s="7" t="s">
        <v>4334</v>
      </c>
      <c r="I849" s="16" t="s">
        <v>881</v>
      </c>
      <c r="J849" s="7"/>
      <c r="K849" s="14" t="s">
        <v>17</v>
      </c>
      <c r="L849" s="7" t="s">
        <v>2867</v>
      </c>
      <c r="M849" s="7" t="s">
        <v>4335</v>
      </c>
      <c r="N849" s="7"/>
      <c r="O849" s="14" t="s">
        <v>56</v>
      </c>
      <c r="P849" s="14" t="s">
        <v>122</v>
      </c>
      <c r="Q849" s="7" t="s">
        <v>141</v>
      </c>
      <c r="R849" s="7" t="s">
        <v>142</v>
      </c>
    </row>
    <row r="850" spans="1:18" hidden="1">
      <c r="A850" s="7" t="s">
        <v>3520</v>
      </c>
      <c r="B850" s="7" t="s">
        <v>2577</v>
      </c>
      <c r="C850" s="14" t="s">
        <v>2578</v>
      </c>
      <c r="D850" s="14" t="s">
        <v>4557</v>
      </c>
      <c r="E850" s="14" t="s">
        <v>51</v>
      </c>
      <c r="F850" s="14" t="s">
        <v>15</v>
      </c>
      <c r="G850" s="7" t="s">
        <v>4344</v>
      </c>
      <c r="H850" s="7" t="s">
        <v>4345</v>
      </c>
      <c r="I850" s="16" t="s">
        <v>958</v>
      </c>
      <c r="J850" s="7"/>
      <c r="K850" s="14" t="s">
        <v>17</v>
      </c>
      <c r="L850" s="7" t="s">
        <v>2867</v>
      </c>
      <c r="M850" s="7" t="s">
        <v>4335</v>
      </c>
      <c r="N850" s="7"/>
      <c r="O850" s="14" t="s">
        <v>56</v>
      </c>
      <c r="P850" s="14" t="s">
        <v>54</v>
      </c>
      <c r="Q850" s="7" t="s">
        <v>60</v>
      </c>
      <c r="R850" s="7" t="s">
        <v>61</v>
      </c>
    </row>
    <row r="851" spans="1:18" hidden="1">
      <c r="A851" s="7" t="s">
        <v>3520</v>
      </c>
      <c r="B851" s="7" t="s">
        <v>2577</v>
      </c>
      <c r="C851" s="14" t="s">
        <v>2578</v>
      </c>
      <c r="D851" s="14" t="s">
        <v>4557</v>
      </c>
      <c r="E851" s="14" t="s">
        <v>51</v>
      </c>
      <c r="F851" s="14" t="s">
        <v>15</v>
      </c>
      <c r="G851" s="7" t="s">
        <v>4258</v>
      </c>
      <c r="H851" s="7" t="s">
        <v>4259</v>
      </c>
      <c r="I851" s="16" t="s">
        <v>4260</v>
      </c>
      <c r="J851" s="7"/>
      <c r="K851" s="14" t="s">
        <v>17</v>
      </c>
      <c r="L851" s="7" t="s">
        <v>4261</v>
      </c>
      <c r="M851" s="7" t="s">
        <v>4188</v>
      </c>
      <c r="N851" s="7"/>
      <c r="O851" s="14" t="s">
        <v>56</v>
      </c>
      <c r="P851" s="14" t="s">
        <v>54</v>
      </c>
      <c r="Q851" s="7" t="s">
        <v>60</v>
      </c>
      <c r="R851" s="7" t="s">
        <v>61</v>
      </c>
    </row>
    <row r="852" spans="1:18" hidden="1">
      <c r="A852" s="7" t="s">
        <v>3520</v>
      </c>
      <c r="B852" s="7" t="s">
        <v>2577</v>
      </c>
      <c r="C852" s="14" t="s">
        <v>2578</v>
      </c>
      <c r="D852" s="14" t="s">
        <v>13</v>
      </c>
      <c r="E852" s="14" t="s">
        <v>51</v>
      </c>
      <c r="F852" s="14" t="s">
        <v>15</v>
      </c>
      <c r="G852" s="7" t="s">
        <v>398</v>
      </c>
      <c r="H852" s="7" t="s">
        <v>216</v>
      </c>
      <c r="I852" s="15" t="s">
        <v>1348</v>
      </c>
      <c r="J852" s="7" t="s">
        <v>2696</v>
      </c>
      <c r="K852" s="14" t="s">
        <v>19</v>
      </c>
      <c r="L852" s="7" t="s">
        <v>2697</v>
      </c>
      <c r="M852" s="7" t="s">
        <v>2698</v>
      </c>
      <c r="N852" s="14" t="s">
        <v>53</v>
      </c>
      <c r="O852" s="14" t="s">
        <v>56</v>
      </c>
      <c r="P852" s="14" t="s">
        <v>54</v>
      </c>
      <c r="Q852" s="7" t="s">
        <v>57</v>
      </c>
      <c r="R852" s="7" t="s">
        <v>58</v>
      </c>
    </row>
    <row r="853" spans="1:18" hidden="1">
      <c r="A853" s="7" t="s">
        <v>3520</v>
      </c>
      <c r="B853" s="7" t="s">
        <v>2577</v>
      </c>
      <c r="C853" s="14" t="s">
        <v>2578</v>
      </c>
      <c r="D853" s="14" t="s">
        <v>4557</v>
      </c>
      <c r="E853" s="14" t="s">
        <v>51</v>
      </c>
      <c r="F853" s="14" t="s">
        <v>15</v>
      </c>
      <c r="G853" s="7" t="s">
        <v>4273</v>
      </c>
      <c r="H853" s="7" t="s">
        <v>3557</v>
      </c>
      <c r="I853" s="16" t="s">
        <v>4274</v>
      </c>
      <c r="J853" s="7"/>
      <c r="K853" s="14" t="s">
        <v>17</v>
      </c>
      <c r="L853" s="7" t="s">
        <v>2697</v>
      </c>
      <c r="M853" s="7" t="s">
        <v>4275</v>
      </c>
      <c r="N853" s="7"/>
      <c r="O853" s="14" t="s">
        <v>56</v>
      </c>
      <c r="P853" s="14" t="s">
        <v>54</v>
      </c>
      <c r="Q853" s="7" t="s">
        <v>60</v>
      </c>
      <c r="R853" s="7" t="s">
        <v>61</v>
      </c>
    </row>
    <row r="854" spans="1:18" hidden="1">
      <c r="A854" s="7" t="s">
        <v>3520</v>
      </c>
      <c r="B854" s="7" t="s">
        <v>2577</v>
      </c>
      <c r="C854" s="14" t="s">
        <v>2578</v>
      </c>
      <c r="D854" s="14" t="s">
        <v>4557</v>
      </c>
      <c r="E854" s="14" t="s">
        <v>51</v>
      </c>
      <c r="F854" s="14" t="s">
        <v>15</v>
      </c>
      <c r="G854" s="7" t="s">
        <v>4380</v>
      </c>
      <c r="H854" s="7" t="s">
        <v>4381</v>
      </c>
      <c r="I854" s="16">
        <v>19887</v>
      </c>
      <c r="J854" s="7"/>
      <c r="K854" s="14" t="s">
        <v>17</v>
      </c>
      <c r="L854" s="7" t="s">
        <v>2697</v>
      </c>
      <c r="M854" s="7" t="s">
        <v>4275</v>
      </c>
      <c r="N854" s="7"/>
      <c r="O854" s="14" t="s">
        <v>56</v>
      </c>
      <c r="P854" s="14" t="s">
        <v>54</v>
      </c>
      <c r="Q854" s="7" t="s">
        <v>97</v>
      </c>
      <c r="R854" s="7" t="s">
        <v>98</v>
      </c>
    </row>
    <row r="855" spans="1:18" hidden="1">
      <c r="A855" s="7" t="s">
        <v>3520</v>
      </c>
      <c r="B855" s="7" t="s">
        <v>2577</v>
      </c>
      <c r="C855" s="14" t="s">
        <v>2578</v>
      </c>
      <c r="D855" s="14" t="s">
        <v>4557</v>
      </c>
      <c r="E855" s="14" t="s">
        <v>51</v>
      </c>
      <c r="F855" s="14" t="s">
        <v>15</v>
      </c>
      <c r="G855" s="7" t="s">
        <v>4346</v>
      </c>
      <c r="H855" s="7" t="s">
        <v>4347</v>
      </c>
      <c r="I855" s="16">
        <v>20212</v>
      </c>
      <c r="J855" s="7"/>
      <c r="K855" s="14" t="s">
        <v>17</v>
      </c>
      <c r="L855" s="7" t="s">
        <v>4348</v>
      </c>
      <c r="M855" s="7" t="s">
        <v>4349</v>
      </c>
      <c r="N855" s="7"/>
      <c r="O855" s="14" t="s">
        <v>56</v>
      </c>
      <c r="P855" s="14" t="s">
        <v>54</v>
      </c>
      <c r="Q855" s="7" t="s">
        <v>130</v>
      </c>
      <c r="R855" s="7" t="s">
        <v>3791</v>
      </c>
    </row>
    <row r="856" spans="1:18" hidden="1">
      <c r="A856" s="7" t="s">
        <v>3520</v>
      </c>
      <c r="B856" s="7" t="s">
        <v>2577</v>
      </c>
      <c r="C856" s="14" t="s">
        <v>2578</v>
      </c>
      <c r="D856" s="14" t="s">
        <v>174</v>
      </c>
      <c r="E856" s="14" t="s">
        <v>51</v>
      </c>
      <c r="F856" s="14" t="s">
        <v>15</v>
      </c>
      <c r="G856" s="7" t="s">
        <v>2859</v>
      </c>
      <c r="H856" s="7" t="s">
        <v>267</v>
      </c>
      <c r="I856" s="15" t="s">
        <v>1244</v>
      </c>
      <c r="J856" s="7" t="s">
        <v>2860</v>
      </c>
      <c r="K856" s="14" t="s">
        <v>19</v>
      </c>
      <c r="L856" s="7" t="s">
        <v>2861</v>
      </c>
      <c r="M856" s="7" t="s">
        <v>2862</v>
      </c>
      <c r="N856" s="14" t="s">
        <v>53</v>
      </c>
      <c r="O856" s="14" t="s">
        <v>56</v>
      </c>
      <c r="P856" s="14" t="s">
        <v>54</v>
      </c>
      <c r="Q856" s="7" t="s">
        <v>60</v>
      </c>
      <c r="R856" s="7" t="s">
        <v>61</v>
      </c>
    </row>
    <row r="857" spans="1:18" hidden="1">
      <c r="A857" s="7" t="s">
        <v>3520</v>
      </c>
      <c r="B857" s="7" t="s">
        <v>2577</v>
      </c>
      <c r="C857" s="14" t="s">
        <v>2578</v>
      </c>
      <c r="D857" s="14" t="s">
        <v>174</v>
      </c>
      <c r="E857" s="14" t="s">
        <v>51</v>
      </c>
      <c r="F857" s="14" t="s">
        <v>15</v>
      </c>
      <c r="G857" s="7" t="s">
        <v>2939</v>
      </c>
      <c r="H857" s="7" t="s">
        <v>263</v>
      </c>
      <c r="I857" s="15" t="s">
        <v>1012</v>
      </c>
      <c r="J857" s="7" t="s">
        <v>2940</v>
      </c>
      <c r="K857" s="14" t="s">
        <v>19</v>
      </c>
      <c r="L857" s="7" t="s">
        <v>2861</v>
      </c>
      <c r="M857" s="7" t="s">
        <v>2862</v>
      </c>
      <c r="N857" s="14" t="s">
        <v>53</v>
      </c>
      <c r="O857" s="14" t="s">
        <v>56</v>
      </c>
      <c r="P857" s="14" t="s">
        <v>122</v>
      </c>
      <c r="Q857" s="7" t="s">
        <v>130</v>
      </c>
      <c r="R857" s="7" t="s">
        <v>131</v>
      </c>
    </row>
    <row r="858" spans="1:18" hidden="1">
      <c r="A858" s="7" t="s">
        <v>3520</v>
      </c>
      <c r="B858" s="7" t="s">
        <v>2577</v>
      </c>
      <c r="C858" s="14" t="s">
        <v>2578</v>
      </c>
      <c r="D858" s="14" t="s">
        <v>4557</v>
      </c>
      <c r="E858" s="14" t="s">
        <v>51</v>
      </c>
      <c r="F858" s="14" t="s">
        <v>15</v>
      </c>
      <c r="G858" s="7" t="s">
        <v>4400</v>
      </c>
      <c r="H858" s="7" t="s">
        <v>4015</v>
      </c>
      <c r="I858" s="16" t="s">
        <v>860</v>
      </c>
      <c r="J858" s="7"/>
      <c r="K858" s="14" t="s">
        <v>17</v>
      </c>
      <c r="L858" s="7" t="s">
        <v>2700</v>
      </c>
      <c r="M858" s="7" t="s">
        <v>4401</v>
      </c>
      <c r="N858" s="7"/>
      <c r="O858" s="14" t="s">
        <v>56</v>
      </c>
      <c r="P858" s="14" t="s">
        <v>54</v>
      </c>
      <c r="Q858" s="7" t="s">
        <v>106</v>
      </c>
      <c r="R858" s="7" t="s">
        <v>107</v>
      </c>
    </row>
    <row r="859" spans="1:18" hidden="1">
      <c r="A859" s="7" t="s">
        <v>3520</v>
      </c>
      <c r="B859" s="7" t="s">
        <v>2577</v>
      </c>
      <c r="C859" s="14" t="s">
        <v>2578</v>
      </c>
      <c r="D859" s="14" t="s">
        <v>4557</v>
      </c>
      <c r="E859" s="14" t="s">
        <v>51</v>
      </c>
      <c r="F859" s="14" t="s">
        <v>15</v>
      </c>
      <c r="G859" s="7" t="s">
        <v>2699</v>
      </c>
      <c r="H859" s="7" t="s">
        <v>267</v>
      </c>
      <c r="I859" s="16" t="s">
        <v>287</v>
      </c>
      <c r="J859" s="7"/>
      <c r="K859" s="14" t="s">
        <v>17</v>
      </c>
      <c r="L859" s="7" t="s">
        <v>2700</v>
      </c>
      <c r="M859" s="7" t="s">
        <v>2701</v>
      </c>
      <c r="N859" s="7" t="s">
        <v>53</v>
      </c>
      <c r="O859" s="14" t="s">
        <v>56</v>
      </c>
      <c r="P859" s="14" t="s">
        <v>54</v>
      </c>
      <c r="Q859" s="7" t="s">
        <v>97</v>
      </c>
      <c r="R859" s="7" t="s">
        <v>98</v>
      </c>
    </row>
    <row r="860" spans="1:18" hidden="1">
      <c r="A860" s="7" t="s">
        <v>3520</v>
      </c>
      <c r="B860" s="7" t="s">
        <v>2577</v>
      </c>
      <c r="C860" s="14" t="s">
        <v>2578</v>
      </c>
      <c r="D860" s="14" t="s">
        <v>174</v>
      </c>
      <c r="E860" s="14" t="s">
        <v>51</v>
      </c>
      <c r="F860" s="14" t="s">
        <v>15</v>
      </c>
      <c r="G860" s="7" t="s">
        <v>2900</v>
      </c>
      <c r="H860" s="7" t="s">
        <v>341</v>
      </c>
      <c r="I860" s="15" t="s">
        <v>556</v>
      </c>
      <c r="J860" s="7" t="s">
        <v>2901</v>
      </c>
      <c r="K860" s="14" t="s">
        <v>19</v>
      </c>
      <c r="L860" s="7" t="s">
        <v>2902</v>
      </c>
      <c r="M860" s="7" t="s">
        <v>2903</v>
      </c>
      <c r="N860" s="14" t="s">
        <v>53</v>
      </c>
      <c r="O860" s="14" t="s">
        <v>56</v>
      </c>
      <c r="P860" s="14" t="s">
        <v>54</v>
      </c>
      <c r="Q860" s="7" t="s">
        <v>97</v>
      </c>
      <c r="R860" s="7" t="s">
        <v>98</v>
      </c>
    </row>
    <row r="861" spans="1:18" hidden="1">
      <c r="A861" s="7" t="s">
        <v>3520</v>
      </c>
      <c r="B861" s="7" t="s">
        <v>2577</v>
      </c>
      <c r="C861" s="14" t="s">
        <v>2578</v>
      </c>
      <c r="D861" s="14" t="s">
        <v>4557</v>
      </c>
      <c r="E861" s="14" t="s">
        <v>51</v>
      </c>
      <c r="F861" s="14" t="s">
        <v>15</v>
      </c>
      <c r="G861" s="7" t="s">
        <v>4352</v>
      </c>
      <c r="H861" s="7" t="s">
        <v>4353</v>
      </c>
      <c r="I861" s="16" t="s">
        <v>4354</v>
      </c>
      <c r="J861" s="7"/>
      <c r="K861" s="14" t="s">
        <v>17</v>
      </c>
      <c r="L861" s="7" t="s">
        <v>2902</v>
      </c>
      <c r="M861" s="7" t="s">
        <v>4254</v>
      </c>
      <c r="N861" s="7"/>
      <c r="O861" s="14" t="s">
        <v>56</v>
      </c>
      <c r="P861" s="14" t="s">
        <v>54</v>
      </c>
      <c r="Q861" s="7" t="s">
        <v>106</v>
      </c>
      <c r="R861" s="7" t="s">
        <v>107</v>
      </c>
    </row>
    <row r="862" spans="1:18" hidden="1">
      <c r="A862" s="7" t="s">
        <v>3520</v>
      </c>
      <c r="B862" s="7" t="s">
        <v>2577</v>
      </c>
      <c r="C862" s="14" t="s">
        <v>2578</v>
      </c>
      <c r="D862" s="14" t="s">
        <v>4557</v>
      </c>
      <c r="E862" s="14" t="s">
        <v>169</v>
      </c>
      <c r="F862" s="14" t="s">
        <v>15</v>
      </c>
      <c r="G862" s="7" t="s">
        <v>4411</v>
      </c>
      <c r="H862" s="7" t="s">
        <v>3720</v>
      </c>
      <c r="I862" s="16" t="s">
        <v>4412</v>
      </c>
      <c r="J862" s="7"/>
      <c r="K862" s="14" t="s">
        <v>17</v>
      </c>
      <c r="L862" s="7" t="s">
        <v>2902</v>
      </c>
      <c r="M862" s="7" t="s">
        <v>4254</v>
      </c>
      <c r="N862" s="7"/>
      <c r="O862" s="14" t="s">
        <v>56</v>
      </c>
      <c r="P862" s="14" t="s">
        <v>169</v>
      </c>
      <c r="Q862" s="7"/>
      <c r="R862" s="7"/>
    </row>
    <row r="863" spans="1:18" hidden="1">
      <c r="A863" s="7" t="s">
        <v>3520</v>
      </c>
      <c r="B863" s="7" t="s">
        <v>2577</v>
      </c>
      <c r="C863" s="14" t="s">
        <v>2578</v>
      </c>
      <c r="D863" s="14" t="s">
        <v>13</v>
      </c>
      <c r="E863" s="14" t="s">
        <v>51</v>
      </c>
      <c r="F863" s="14" t="s">
        <v>15</v>
      </c>
      <c r="G863" s="7" t="s">
        <v>347</v>
      </c>
      <c r="H863" s="7" t="s">
        <v>309</v>
      </c>
      <c r="I863" s="15" t="s">
        <v>515</v>
      </c>
      <c r="J863" s="7" t="s">
        <v>2702</v>
      </c>
      <c r="K863" s="14" t="s">
        <v>19</v>
      </c>
      <c r="L863" s="7" t="s">
        <v>2703</v>
      </c>
      <c r="M863" s="7" t="s">
        <v>2704</v>
      </c>
      <c r="N863" s="14" t="s">
        <v>53</v>
      </c>
      <c r="O863" s="14" t="s">
        <v>56</v>
      </c>
      <c r="P863" s="14" t="s">
        <v>54</v>
      </c>
      <c r="Q863" s="7" t="s">
        <v>57</v>
      </c>
      <c r="R863" s="7" t="s">
        <v>58</v>
      </c>
    </row>
    <row r="864" spans="1:18" hidden="1">
      <c r="A864" s="7" t="s">
        <v>3520</v>
      </c>
      <c r="B864" s="7" t="s">
        <v>2577</v>
      </c>
      <c r="C864" s="14" t="s">
        <v>2578</v>
      </c>
      <c r="D864" s="14" t="s">
        <v>174</v>
      </c>
      <c r="E864" s="14" t="s">
        <v>51</v>
      </c>
      <c r="F864" s="14" t="s">
        <v>15</v>
      </c>
      <c r="G864" s="7" t="s">
        <v>2884</v>
      </c>
      <c r="H864" s="7" t="s">
        <v>699</v>
      </c>
      <c r="I864" s="15" t="s">
        <v>1186</v>
      </c>
      <c r="J864" s="7" t="s">
        <v>2885</v>
      </c>
      <c r="K864" s="14" t="s">
        <v>19</v>
      </c>
      <c r="L864" s="7" t="s">
        <v>2703</v>
      </c>
      <c r="M864" s="7" t="s">
        <v>2704</v>
      </c>
      <c r="N864" s="14" t="s">
        <v>53</v>
      </c>
      <c r="O864" s="14" t="s">
        <v>56</v>
      </c>
      <c r="P864" s="14" t="s">
        <v>122</v>
      </c>
      <c r="Q864" s="7" t="s">
        <v>219</v>
      </c>
      <c r="R864" s="7" t="s">
        <v>220</v>
      </c>
    </row>
    <row r="865" spans="1:18" hidden="1">
      <c r="A865" s="7" t="s">
        <v>3520</v>
      </c>
      <c r="B865" s="7" t="s">
        <v>2577</v>
      </c>
      <c r="C865" s="14" t="s">
        <v>2578</v>
      </c>
      <c r="D865" s="14" t="s">
        <v>13</v>
      </c>
      <c r="E865" s="14" t="s">
        <v>169</v>
      </c>
      <c r="F865" s="14" t="s">
        <v>15</v>
      </c>
      <c r="G865" s="7" t="s">
        <v>2783</v>
      </c>
      <c r="H865" s="7" t="s">
        <v>1417</v>
      </c>
      <c r="I865" s="15" t="s">
        <v>739</v>
      </c>
      <c r="J865" s="7" t="s">
        <v>2784</v>
      </c>
      <c r="K865" s="14" t="s">
        <v>19</v>
      </c>
      <c r="L865" s="7" t="s">
        <v>2785</v>
      </c>
      <c r="M865" s="7" t="s">
        <v>171</v>
      </c>
      <c r="N865" s="14" t="s">
        <v>53</v>
      </c>
      <c r="O865" s="14"/>
      <c r="P865" s="14"/>
      <c r="Q865" s="7"/>
      <c r="R865" s="7"/>
    </row>
    <row r="866" spans="1:18" hidden="1">
      <c r="A866" s="7" t="s">
        <v>3520</v>
      </c>
      <c r="B866" s="7" t="s">
        <v>2577</v>
      </c>
      <c r="C866" s="14" t="s">
        <v>2578</v>
      </c>
      <c r="D866" s="14" t="s">
        <v>13</v>
      </c>
      <c r="E866" s="14" t="s">
        <v>169</v>
      </c>
      <c r="F866" s="14" t="s">
        <v>15</v>
      </c>
      <c r="G866" s="7" t="s">
        <v>2786</v>
      </c>
      <c r="H866" s="7" t="s">
        <v>566</v>
      </c>
      <c r="I866" s="15" t="s">
        <v>1258</v>
      </c>
      <c r="J866" s="7" t="s">
        <v>2787</v>
      </c>
      <c r="K866" s="14" t="s">
        <v>19</v>
      </c>
      <c r="L866" s="7" t="s">
        <v>2785</v>
      </c>
      <c r="M866" s="7" t="s">
        <v>171</v>
      </c>
      <c r="N866" s="14" t="s">
        <v>53</v>
      </c>
      <c r="O866" s="14"/>
      <c r="P866" s="14"/>
      <c r="Q866" s="7"/>
      <c r="R866" s="7"/>
    </row>
    <row r="867" spans="1:18" hidden="1">
      <c r="A867" s="7" t="s">
        <v>3520</v>
      </c>
      <c r="B867" s="7" t="s">
        <v>2577</v>
      </c>
      <c r="C867" s="14" t="s">
        <v>2578</v>
      </c>
      <c r="D867" s="14" t="s">
        <v>174</v>
      </c>
      <c r="E867" s="14" t="s">
        <v>14</v>
      </c>
      <c r="F867" s="14" t="s">
        <v>15</v>
      </c>
      <c r="G867" s="7" t="s">
        <v>1298</v>
      </c>
      <c r="H867" s="7" t="s">
        <v>289</v>
      </c>
      <c r="I867" s="15" t="s">
        <v>1065</v>
      </c>
      <c r="J867" s="7" t="s">
        <v>2809</v>
      </c>
      <c r="K867" s="14" t="s">
        <v>19</v>
      </c>
      <c r="L867" s="7" t="s">
        <v>2734</v>
      </c>
      <c r="M867" s="7" t="s">
        <v>2735</v>
      </c>
      <c r="N867" s="14" t="s">
        <v>20</v>
      </c>
      <c r="O867" s="14"/>
      <c r="P867" s="14"/>
      <c r="Q867" s="7"/>
      <c r="R867" s="7"/>
    </row>
    <row r="868" spans="1:18" hidden="1">
      <c r="A868" s="7" t="s">
        <v>3520</v>
      </c>
      <c r="B868" s="7" t="s">
        <v>2577</v>
      </c>
      <c r="C868" s="14" t="s">
        <v>2578</v>
      </c>
      <c r="D868" s="14" t="s">
        <v>13</v>
      </c>
      <c r="E868" s="14" t="s">
        <v>51</v>
      </c>
      <c r="F868" s="14" t="s">
        <v>15</v>
      </c>
      <c r="G868" s="7" t="s">
        <v>2732</v>
      </c>
      <c r="H868" s="7" t="s">
        <v>318</v>
      </c>
      <c r="I868" s="15" t="s">
        <v>340</v>
      </c>
      <c r="J868" s="7" t="s">
        <v>2733</v>
      </c>
      <c r="K868" s="14" t="s">
        <v>19</v>
      </c>
      <c r="L868" s="7" t="s">
        <v>2734</v>
      </c>
      <c r="M868" s="7" t="s">
        <v>2735</v>
      </c>
      <c r="N868" s="14" t="s">
        <v>53</v>
      </c>
      <c r="O868" s="14" t="s">
        <v>63</v>
      </c>
      <c r="P868" s="14" t="s">
        <v>54</v>
      </c>
      <c r="Q868" s="7" t="s">
        <v>72</v>
      </c>
      <c r="R868" s="7" t="s">
        <v>73</v>
      </c>
    </row>
    <row r="869" spans="1:18" hidden="1">
      <c r="A869" s="7" t="s">
        <v>3520</v>
      </c>
      <c r="B869" s="7" t="s">
        <v>2577</v>
      </c>
      <c r="C869" s="14" t="s">
        <v>2578</v>
      </c>
      <c r="D869" s="14" t="s">
        <v>4557</v>
      </c>
      <c r="E869" s="14" t="s">
        <v>14</v>
      </c>
      <c r="F869" s="14" t="s">
        <v>15</v>
      </c>
      <c r="G869" s="7" t="s">
        <v>4238</v>
      </c>
      <c r="H869" s="7" t="s">
        <v>3670</v>
      </c>
      <c r="I869" s="16" t="s">
        <v>4239</v>
      </c>
      <c r="J869" s="7"/>
      <c r="K869" s="14" t="s">
        <v>17</v>
      </c>
      <c r="L869" s="7" t="s">
        <v>2734</v>
      </c>
      <c r="M869" s="7" t="s">
        <v>4240</v>
      </c>
      <c r="N869" s="14" t="s">
        <v>20</v>
      </c>
      <c r="O869" s="14"/>
      <c r="P869" s="14"/>
      <c r="Q869" s="7"/>
      <c r="R869" s="7"/>
    </row>
    <row r="870" spans="1:18" hidden="1">
      <c r="A870" s="7" t="s">
        <v>3520</v>
      </c>
      <c r="B870" s="7" t="s">
        <v>2577</v>
      </c>
      <c r="C870" s="14" t="s">
        <v>2578</v>
      </c>
      <c r="D870" s="14" t="s">
        <v>4557</v>
      </c>
      <c r="E870" s="14" t="s">
        <v>51</v>
      </c>
      <c r="F870" s="14" t="s">
        <v>15</v>
      </c>
      <c r="G870" s="7" t="s">
        <v>4408</v>
      </c>
      <c r="H870" s="7" t="s">
        <v>4046</v>
      </c>
      <c r="I870" s="16">
        <v>20165</v>
      </c>
      <c r="J870" s="7"/>
      <c r="K870" s="14" t="s">
        <v>17</v>
      </c>
      <c r="L870" s="7" t="s">
        <v>2734</v>
      </c>
      <c r="M870" s="7" t="s">
        <v>4240</v>
      </c>
      <c r="N870" s="7"/>
      <c r="O870" s="14" t="s">
        <v>63</v>
      </c>
      <c r="P870" s="14" t="s">
        <v>54</v>
      </c>
      <c r="Q870" s="7" t="s">
        <v>85</v>
      </c>
      <c r="R870" s="7" t="s">
        <v>4409</v>
      </c>
    </row>
    <row r="871" spans="1:18" hidden="1">
      <c r="A871" s="7" t="s">
        <v>3520</v>
      </c>
      <c r="B871" s="7" t="s">
        <v>2577</v>
      </c>
      <c r="C871" s="14" t="s">
        <v>2578</v>
      </c>
      <c r="D871" s="14" t="s">
        <v>174</v>
      </c>
      <c r="E871" s="14" t="s">
        <v>51</v>
      </c>
      <c r="F871" s="14" t="s">
        <v>15</v>
      </c>
      <c r="G871" s="7" t="s">
        <v>29</v>
      </c>
      <c r="H871" s="7" t="s">
        <v>1139</v>
      </c>
      <c r="I871" s="15" t="s">
        <v>1143</v>
      </c>
      <c r="J871" s="7" t="s">
        <v>2863</v>
      </c>
      <c r="K871" s="14" t="s">
        <v>19</v>
      </c>
      <c r="L871" s="7" t="s">
        <v>2864</v>
      </c>
      <c r="M871" s="7" t="s">
        <v>2865</v>
      </c>
      <c r="N871" s="14" t="s">
        <v>53</v>
      </c>
      <c r="O871" s="14" t="s">
        <v>63</v>
      </c>
      <c r="P871" s="14" t="s">
        <v>54</v>
      </c>
      <c r="Q871" s="7" t="s">
        <v>295</v>
      </c>
      <c r="R871" s="7" t="s">
        <v>296</v>
      </c>
    </row>
    <row r="872" spans="1:18" hidden="1">
      <c r="A872" s="7" t="s">
        <v>3520</v>
      </c>
      <c r="B872" s="7" t="s">
        <v>2577</v>
      </c>
      <c r="C872" s="14" t="s">
        <v>2578</v>
      </c>
      <c r="D872" s="14" t="s">
        <v>174</v>
      </c>
      <c r="E872" s="14" t="s">
        <v>51</v>
      </c>
      <c r="F872" s="14" t="s">
        <v>15</v>
      </c>
      <c r="G872" s="7" t="s">
        <v>2920</v>
      </c>
      <c r="H872" s="7" t="s">
        <v>166</v>
      </c>
      <c r="I872" s="15" t="s">
        <v>658</v>
      </c>
      <c r="J872" s="7" t="s">
        <v>2925</v>
      </c>
      <c r="K872" s="14" t="s">
        <v>19</v>
      </c>
      <c r="L872" s="7" t="s">
        <v>2864</v>
      </c>
      <c r="M872" s="7" t="s">
        <v>2865</v>
      </c>
      <c r="N872" s="14" t="s">
        <v>53</v>
      </c>
      <c r="O872" s="14" t="s">
        <v>63</v>
      </c>
      <c r="P872" s="14" t="s">
        <v>54</v>
      </c>
      <c r="Q872" s="7" t="s">
        <v>78</v>
      </c>
      <c r="R872" s="7" t="s">
        <v>79</v>
      </c>
    </row>
    <row r="873" spans="1:18" hidden="1">
      <c r="A873" s="7" t="s">
        <v>3520</v>
      </c>
      <c r="B873" s="7" t="s">
        <v>2577</v>
      </c>
      <c r="C873" s="14" t="s">
        <v>2578</v>
      </c>
      <c r="D873" s="14" t="s">
        <v>4557</v>
      </c>
      <c r="E873" s="14" t="s">
        <v>51</v>
      </c>
      <c r="F873" s="14" t="s">
        <v>15</v>
      </c>
      <c r="G873" s="7" t="s">
        <v>4361</v>
      </c>
      <c r="H873" s="7" t="s">
        <v>4362</v>
      </c>
      <c r="I873" s="16" t="s">
        <v>3959</v>
      </c>
      <c r="J873" s="7"/>
      <c r="K873" s="14" t="s">
        <v>17</v>
      </c>
      <c r="L873" s="7" t="s">
        <v>2864</v>
      </c>
      <c r="M873" s="7" t="s">
        <v>4363</v>
      </c>
      <c r="N873" s="7"/>
      <c r="O873" s="14" t="s">
        <v>63</v>
      </c>
      <c r="P873" s="14" t="s">
        <v>54</v>
      </c>
      <c r="Q873" s="7" t="s">
        <v>157</v>
      </c>
      <c r="R873" s="7" t="s">
        <v>158</v>
      </c>
    </row>
    <row r="874" spans="1:18" hidden="1">
      <c r="A874" s="7" t="s">
        <v>3520</v>
      </c>
      <c r="B874" s="7" t="s">
        <v>2577</v>
      </c>
      <c r="C874" s="14" t="s">
        <v>2578</v>
      </c>
      <c r="D874" s="14" t="s">
        <v>174</v>
      </c>
      <c r="E874" s="14" t="s">
        <v>51</v>
      </c>
      <c r="F874" s="14" t="s">
        <v>15</v>
      </c>
      <c r="G874" s="7" t="s">
        <v>1374</v>
      </c>
      <c r="H874" s="7" t="s">
        <v>90</v>
      </c>
      <c r="I874" s="15" t="s">
        <v>539</v>
      </c>
      <c r="J874" s="7" t="s">
        <v>2931</v>
      </c>
      <c r="K874" s="14" t="s">
        <v>19</v>
      </c>
      <c r="L874" s="7" t="s">
        <v>2651</v>
      </c>
      <c r="M874" s="7" t="s">
        <v>2652</v>
      </c>
      <c r="N874" s="14" t="s">
        <v>53</v>
      </c>
      <c r="O874" s="14" t="s">
        <v>63</v>
      </c>
      <c r="P874" s="14" t="s">
        <v>54</v>
      </c>
      <c r="Q874" s="7" t="s">
        <v>104</v>
      </c>
      <c r="R874" s="7" t="s">
        <v>105</v>
      </c>
    </row>
    <row r="875" spans="1:18" hidden="1">
      <c r="A875" s="7" t="s">
        <v>3520</v>
      </c>
      <c r="B875" s="7" t="s">
        <v>2577</v>
      </c>
      <c r="C875" s="14" t="s">
        <v>2578</v>
      </c>
      <c r="D875" s="14" t="s">
        <v>13</v>
      </c>
      <c r="E875" s="14" t="s">
        <v>51</v>
      </c>
      <c r="F875" s="14" t="s">
        <v>15</v>
      </c>
      <c r="G875" s="7" t="s">
        <v>2649</v>
      </c>
      <c r="H875" s="7" t="s">
        <v>75</v>
      </c>
      <c r="I875" s="15" t="s">
        <v>735</v>
      </c>
      <c r="J875" s="7" t="s">
        <v>2650</v>
      </c>
      <c r="K875" s="14" t="s">
        <v>19</v>
      </c>
      <c r="L875" s="7" t="s">
        <v>2651</v>
      </c>
      <c r="M875" s="7" t="s">
        <v>2652</v>
      </c>
      <c r="N875" s="14" t="s">
        <v>53</v>
      </c>
      <c r="O875" s="14" t="s">
        <v>63</v>
      </c>
      <c r="P875" s="14" t="s">
        <v>54</v>
      </c>
      <c r="Q875" s="7" t="s">
        <v>102</v>
      </c>
      <c r="R875" s="7" t="s">
        <v>103</v>
      </c>
    </row>
    <row r="876" spans="1:18" hidden="1">
      <c r="A876" s="7" t="s">
        <v>3520</v>
      </c>
      <c r="B876" s="7" t="s">
        <v>2577</v>
      </c>
      <c r="C876" s="14" t="s">
        <v>2578</v>
      </c>
      <c r="D876" s="14" t="s">
        <v>174</v>
      </c>
      <c r="E876" s="14" t="s">
        <v>51</v>
      </c>
      <c r="F876" s="14" t="s">
        <v>15</v>
      </c>
      <c r="G876" s="7" t="s">
        <v>1134</v>
      </c>
      <c r="H876" s="7" t="s">
        <v>423</v>
      </c>
      <c r="I876" s="15" t="s">
        <v>415</v>
      </c>
      <c r="J876" s="7" t="s">
        <v>2883</v>
      </c>
      <c r="K876" s="14" t="s">
        <v>19</v>
      </c>
      <c r="L876" s="7" t="s">
        <v>2651</v>
      </c>
      <c r="M876" s="7" t="s">
        <v>2652</v>
      </c>
      <c r="N876" s="14" t="s">
        <v>53</v>
      </c>
      <c r="O876" s="14" t="s">
        <v>63</v>
      </c>
      <c r="P876" s="14" t="s">
        <v>54</v>
      </c>
      <c r="Q876" s="7" t="s">
        <v>145</v>
      </c>
      <c r="R876" s="7" t="s">
        <v>146</v>
      </c>
    </row>
    <row r="877" spans="1:18" hidden="1">
      <c r="A877" s="7" t="s">
        <v>3520</v>
      </c>
      <c r="B877" s="7" t="s">
        <v>2577</v>
      </c>
      <c r="C877" s="14" t="s">
        <v>2578</v>
      </c>
      <c r="D877" s="14" t="s">
        <v>4557</v>
      </c>
      <c r="E877" s="14" t="s">
        <v>14</v>
      </c>
      <c r="F877" s="14" t="s">
        <v>15</v>
      </c>
      <c r="G877" s="7" t="s">
        <v>4241</v>
      </c>
      <c r="H877" s="7" t="s">
        <v>3918</v>
      </c>
      <c r="I877" s="16" t="s">
        <v>3742</v>
      </c>
      <c r="J877" s="7"/>
      <c r="K877" s="14" t="s">
        <v>17</v>
      </c>
      <c r="L877" s="7" t="s">
        <v>2651</v>
      </c>
      <c r="M877" s="7" t="s">
        <v>4242</v>
      </c>
      <c r="N877" s="14" t="s">
        <v>20</v>
      </c>
      <c r="O877" s="14"/>
      <c r="P877" s="14"/>
      <c r="Q877" s="7"/>
      <c r="R877" s="7"/>
    </row>
    <row r="878" spans="1:18">
      <c r="A878" s="7" t="s">
        <v>3520</v>
      </c>
      <c r="B878" s="7" t="s">
        <v>2577</v>
      </c>
      <c r="C878" s="14" t="s">
        <v>2578</v>
      </c>
      <c r="D878" s="14" t="s">
        <v>4557</v>
      </c>
      <c r="E878" s="14" t="s">
        <v>3614</v>
      </c>
      <c r="F878" s="14" t="s">
        <v>15</v>
      </c>
      <c r="G878" s="7"/>
      <c r="H878" s="7"/>
      <c r="I878" s="16" t="s">
        <v>4247</v>
      </c>
      <c r="J878" s="7"/>
      <c r="K878" s="14" t="s">
        <v>17</v>
      </c>
      <c r="L878" s="7"/>
      <c r="M878" s="7"/>
      <c r="N878" s="14" t="s">
        <v>3615</v>
      </c>
      <c r="O878" s="14"/>
      <c r="P878" s="14"/>
      <c r="Q878" s="7"/>
      <c r="R878" s="7"/>
    </row>
    <row r="879" spans="1:18" hidden="1">
      <c r="A879" s="7" t="s">
        <v>3520</v>
      </c>
      <c r="B879" s="7" t="s">
        <v>2577</v>
      </c>
      <c r="C879" s="14" t="s">
        <v>2578</v>
      </c>
      <c r="D879" s="14" t="s">
        <v>4557</v>
      </c>
      <c r="E879" s="14" t="s">
        <v>51</v>
      </c>
      <c r="F879" s="14" t="s">
        <v>15</v>
      </c>
      <c r="G879" s="7" t="s">
        <v>4338</v>
      </c>
      <c r="H879" s="7" t="s">
        <v>4339</v>
      </c>
      <c r="I879" s="16" t="s">
        <v>4340</v>
      </c>
      <c r="J879" s="7"/>
      <c r="K879" s="14" t="s">
        <v>17</v>
      </c>
      <c r="L879" s="7" t="s">
        <v>2651</v>
      </c>
      <c r="M879" s="7" t="s">
        <v>4242</v>
      </c>
      <c r="N879" s="7"/>
      <c r="O879" s="14" t="s">
        <v>63</v>
      </c>
      <c r="P879" s="14" t="s">
        <v>54</v>
      </c>
      <c r="Q879" s="7" t="s">
        <v>145</v>
      </c>
      <c r="R879" s="7" t="s">
        <v>3752</v>
      </c>
    </row>
    <row r="880" spans="1:18" hidden="1">
      <c r="A880" s="7" t="s">
        <v>3520</v>
      </c>
      <c r="B880" s="7" t="s">
        <v>2577</v>
      </c>
      <c r="C880" s="14" t="s">
        <v>2578</v>
      </c>
      <c r="D880" s="14" t="s">
        <v>174</v>
      </c>
      <c r="E880" s="14" t="s">
        <v>14</v>
      </c>
      <c r="F880" s="14" t="s">
        <v>15</v>
      </c>
      <c r="G880" s="7" t="s">
        <v>2810</v>
      </c>
      <c r="H880" s="7" t="s">
        <v>1404</v>
      </c>
      <c r="I880" s="15" t="s">
        <v>66</v>
      </c>
      <c r="J880" s="7" t="s">
        <v>2811</v>
      </c>
      <c r="K880" s="14" t="s">
        <v>19</v>
      </c>
      <c r="L880" s="7" t="s">
        <v>2812</v>
      </c>
      <c r="M880" s="7" t="s">
        <v>2813</v>
      </c>
      <c r="N880" s="14" t="s">
        <v>24</v>
      </c>
      <c r="O880" s="14"/>
      <c r="P880" s="14"/>
      <c r="Q880" s="7"/>
      <c r="R880" s="7"/>
    </row>
    <row r="881" spans="1:18" hidden="1">
      <c r="A881" s="7" t="s">
        <v>3520</v>
      </c>
      <c r="B881" s="7" t="s">
        <v>2577</v>
      </c>
      <c r="C881" s="14" t="s">
        <v>2578</v>
      </c>
      <c r="D881" s="14" t="s">
        <v>174</v>
      </c>
      <c r="E881" s="14" t="s">
        <v>14</v>
      </c>
      <c r="F881" s="14" t="s">
        <v>15</v>
      </c>
      <c r="G881" s="7" t="s">
        <v>1130</v>
      </c>
      <c r="H881" s="7" t="s">
        <v>120</v>
      </c>
      <c r="I881" s="15" t="s">
        <v>764</v>
      </c>
      <c r="J881" s="7" t="s">
        <v>2829</v>
      </c>
      <c r="K881" s="14" t="s">
        <v>19</v>
      </c>
      <c r="L881" s="7" t="s">
        <v>2812</v>
      </c>
      <c r="M881" s="7" t="s">
        <v>2813</v>
      </c>
      <c r="N881" s="14" t="s">
        <v>20</v>
      </c>
      <c r="O881" s="14"/>
      <c r="P881" s="14"/>
      <c r="Q881" s="7"/>
      <c r="R881" s="7"/>
    </row>
    <row r="882" spans="1:18" hidden="1">
      <c r="A882" s="7" t="s">
        <v>3520</v>
      </c>
      <c r="B882" s="7" t="s">
        <v>2577</v>
      </c>
      <c r="C882" s="14" t="s">
        <v>2578</v>
      </c>
      <c r="D882" s="14" t="s">
        <v>174</v>
      </c>
      <c r="E882" s="14" t="s">
        <v>51</v>
      </c>
      <c r="F882" s="14" t="s">
        <v>15</v>
      </c>
      <c r="G882" s="7" t="s">
        <v>2918</v>
      </c>
      <c r="H882" s="7" t="s">
        <v>21</v>
      </c>
      <c r="I882" s="15" t="s">
        <v>249</v>
      </c>
      <c r="J882" s="7" t="s">
        <v>2919</v>
      </c>
      <c r="K882" s="14" t="s">
        <v>19</v>
      </c>
      <c r="L882" s="7" t="s">
        <v>2812</v>
      </c>
      <c r="M882" s="7" t="s">
        <v>2813</v>
      </c>
      <c r="N882" s="14" t="s">
        <v>53</v>
      </c>
      <c r="O882" s="14" t="s">
        <v>63</v>
      </c>
      <c r="P882" s="14" t="s">
        <v>54</v>
      </c>
      <c r="Q882" s="7" t="s">
        <v>124</v>
      </c>
      <c r="R882" s="7" t="s">
        <v>125</v>
      </c>
    </row>
    <row r="883" spans="1:18" hidden="1">
      <c r="A883" s="7" t="s">
        <v>3520</v>
      </c>
      <c r="B883" s="7" t="s">
        <v>2577</v>
      </c>
      <c r="C883" s="14" t="s">
        <v>2578</v>
      </c>
      <c r="D883" s="14" t="s">
        <v>174</v>
      </c>
      <c r="E883" s="14" t="s">
        <v>51</v>
      </c>
      <c r="F883" s="14" t="s">
        <v>15</v>
      </c>
      <c r="G883" s="7" t="s">
        <v>2953</v>
      </c>
      <c r="H883" s="7" t="s">
        <v>117</v>
      </c>
      <c r="I883" s="15" t="s">
        <v>804</v>
      </c>
      <c r="J883" s="7" t="s">
        <v>2954</v>
      </c>
      <c r="K883" s="14" t="s">
        <v>19</v>
      </c>
      <c r="L883" s="7" t="s">
        <v>2812</v>
      </c>
      <c r="M883" s="7" t="s">
        <v>2813</v>
      </c>
      <c r="N883" s="14" t="s">
        <v>53</v>
      </c>
      <c r="O883" s="14" t="s">
        <v>63</v>
      </c>
      <c r="P883" s="14" t="s">
        <v>54</v>
      </c>
      <c r="Q883" s="7" t="s">
        <v>72</v>
      </c>
      <c r="R883" s="7" t="s">
        <v>73</v>
      </c>
    </row>
    <row r="884" spans="1:18" hidden="1">
      <c r="A884" s="7" t="s">
        <v>3520</v>
      </c>
      <c r="B884" s="7" t="s">
        <v>2577</v>
      </c>
      <c r="C884" s="14" t="s">
        <v>2578</v>
      </c>
      <c r="D884" s="14" t="s">
        <v>174</v>
      </c>
      <c r="E884" s="14" t="s">
        <v>14</v>
      </c>
      <c r="F884" s="14" t="s">
        <v>15</v>
      </c>
      <c r="G884" s="7" t="s">
        <v>1394</v>
      </c>
      <c r="H884" s="7" t="s">
        <v>528</v>
      </c>
      <c r="I884" s="15" t="s">
        <v>564</v>
      </c>
      <c r="J884" s="7" t="s">
        <v>2803</v>
      </c>
      <c r="K884" s="14" t="s">
        <v>19</v>
      </c>
      <c r="L884" s="7" t="s">
        <v>2804</v>
      </c>
      <c r="M884" s="7" t="s">
        <v>2805</v>
      </c>
      <c r="N884" s="14" t="s">
        <v>20</v>
      </c>
      <c r="O884" s="14"/>
      <c r="P884" s="14"/>
      <c r="Q884" s="7"/>
      <c r="R884" s="7"/>
    </row>
    <row r="885" spans="1:18" hidden="1">
      <c r="A885" s="7" t="s">
        <v>3520</v>
      </c>
      <c r="B885" s="7" t="s">
        <v>2577</v>
      </c>
      <c r="C885" s="14" t="s">
        <v>2578</v>
      </c>
      <c r="D885" s="14" t="s">
        <v>174</v>
      </c>
      <c r="E885" s="14" t="s">
        <v>51</v>
      </c>
      <c r="F885" s="14" t="s">
        <v>15</v>
      </c>
      <c r="G885" s="7" t="s">
        <v>1303</v>
      </c>
      <c r="H885" s="7" t="s">
        <v>252</v>
      </c>
      <c r="I885" s="15" t="s">
        <v>577</v>
      </c>
      <c r="J885" s="7" t="s">
        <v>2888</v>
      </c>
      <c r="K885" s="14" t="s">
        <v>19</v>
      </c>
      <c r="L885" s="7" t="s">
        <v>2804</v>
      </c>
      <c r="M885" s="7" t="s">
        <v>2805</v>
      </c>
      <c r="N885" s="14" t="s">
        <v>53</v>
      </c>
      <c r="O885" s="14" t="s">
        <v>63</v>
      </c>
      <c r="P885" s="14" t="s">
        <v>122</v>
      </c>
      <c r="Q885" s="7" t="s">
        <v>72</v>
      </c>
      <c r="R885" s="7" t="s">
        <v>73</v>
      </c>
    </row>
    <row r="886" spans="1:18" hidden="1">
      <c r="A886" s="7" t="s">
        <v>3520</v>
      </c>
      <c r="B886" s="7" t="s">
        <v>2577</v>
      </c>
      <c r="C886" s="14" t="s">
        <v>2578</v>
      </c>
      <c r="D886" s="14" t="s">
        <v>174</v>
      </c>
      <c r="E886" s="14" t="s">
        <v>51</v>
      </c>
      <c r="F886" s="14" t="s">
        <v>15</v>
      </c>
      <c r="G886" s="7" t="s">
        <v>2967</v>
      </c>
      <c r="H886" s="7" t="s">
        <v>1033</v>
      </c>
      <c r="I886" s="15" t="s">
        <v>957</v>
      </c>
      <c r="J886" s="7" t="s">
        <v>2968</v>
      </c>
      <c r="K886" s="14" t="s">
        <v>19</v>
      </c>
      <c r="L886" s="7" t="s">
        <v>2804</v>
      </c>
      <c r="M886" s="7" t="s">
        <v>2805</v>
      </c>
      <c r="N886" s="14" t="s">
        <v>53</v>
      </c>
      <c r="O886" s="14" t="s">
        <v>63</v>
      </c>
      <c r="P886" s="14" t="s">
        <v>54</v>
      </c>
      <c r="Q886" s="7" t="s">
        <v>78</v>
      </c>
      <c r="R886" s="7" t="s">
        <v>79</v>
      </c>
    </row>
    <row r="887" spans="1:18" hidden="1">
      <c r="A887" s="7" t="s">
        <v>3520</v>
      </c>
      <c r="B887" s="7" t="s">
        <v>2577</v>
      </c>
      <c r="C887" s="14" t="s">
        <v>2578</v>
      </c>
      <c r="D887" s="14" t="s">
        <v>4557</v>
      </c>
      <c r="E887" s="14" t="s">
        <v>14</v>
      </c>
      <c r="F887" s="14" t="s">
        <v>15</v>
      </c>
      <c r="G887" s="7" t="s">
        <v>4040</v>
      </c>
      <c r="H887" s="7" t="s">
        <v>3692</v>
      </c>
      <c r="I887" s="16">
        <v>20143</v>
      </c>
      <c r="J887" s="7"/>
      <c r="K887" s="14" t="s">
        <v>17</v>
      </c>
      <c r="L887" s="7" t="s">
        <v>2804</v>
      </c>
      <c r="M887" s="7" t="s">
        <v>4211</v>
      </c>
      <c r="N887" s="7" t="s">
        <v>20</v>
      </c>
      <c r="O887" s="14" t="s">
        <v>63</v>
      </c>
      <c r="P887" s="14"/>
      <c r="Q887" s="7"/>
      <c r="R887" s="7"/>
    </row>
    <row r="888" spans="1:18" hidden="1">
      <c r="A888" s="7" t="s">
        <v>3520</v>
      </c>
      <c r="B888" s="7" t="s">
        <v>2577</v>
      </c>
      <c r="C888" s="14" t="s">
        <v>2578</v>
      </c>
      <c r="D888" s="14" t="s">
        <v>13</v>
      </c>
      <c r="E888" s="14" t="s">
        <v>51</v>
      </c>
      <c r="F888" s="14" t="s">
        <v>15</v>
      </c>
      <c r="G888" s="7" t="s">
        <v>2721</v>
      </c>
      <c r="H888" s="7" t="s">
        <v>31</v>
      </c>
      <c r="I888" s="15" t="s">
        <v>498</v>
      </c>
      <c r="J888" s="7" t="s">
        <v>2722</v>
      </c>
      <c r="K888" s="14" t="s">
        <v>19</v>
      </c>
      <c r="L888" s="7" t="s">
        <v>2723</v>
      </c>
      <c r="M888" s="7" t="s">
        <v>2724</v>
      </c>
      <c r="N888" s="14" t="s">
        <v>53</v>
      </c>
      <c r="O888" s="14" t="s">
        <v>63</v>
      </c>
      <c r="P888" s="14" t="s">
        <v>54</v>
      </c>
      <c r="Q888" s="7" t="s">
        <v>124</v>
      </c>
      <c r="R888" s="7" t="s">
        <v>125</v>
      </c>
    </row>
    <row r="889" spans="1:18" hidden="1">
      <c r="A889" s="7" t="s">
        <v>3520</v>
      </c>
      <c r="B889" s="7" t="s">
        <v>2577</v>
      </c>
      <c r="C889" s="14" t="s">
        <v>2578</v>
      </c>
      <c r="D889" s="14" t="s">
        <v>4557</v>
      </c>
      <c r="E889" s="14" t="s">
        <v>51</v>
      </c>
      <c r="F889" s="14" t="s">
        <v>15</v>
      </c>
      <c r="G889" s="7" t="s">
        <v>4040</v>
      </c>
      <c r="H889" s="7" t="s">
        <v>3990</v>
      </c>
      <c r="I889" s="16" t="s">
        <v>4306</v>
      </c>
      <c r="J889" s="7"/>
      <c r="K889" s="14" t="s">
        <v>17</v>
      </c>
      <c r="L889" s="7" t="s">
        <v>2723</v>
      </c>
      <c r="M889" s="7" t="s">
        <v>4307</v>
      </c>
      <c r="N889" s="7"/>
      <c r="O889" s="14" t="s">
        <v>63</v>
      </c>
      <c r="P889" s="14" t="s">
        <v>54</v>
      </c>
      <c r="Q889" s="7" t="s">
        <v>4308</v>
      </c>
      <c r="R889" s="7" t="s">
        <v>4309</v>
      </c>
    </row>
    <row r="890" spans="1:18" hidden="1">
      <c r="A890" s="7" t="s">
        <v>3520</v>
      </c>
      <c r="B890" s="7" t="s">
        <v>2577</v>
      </c>
      <c r="C890" s="14" t="s">
        <v>2578</v>
      </c>
      <c r="D890" s="14" t="s">
        <v>4557</v>
      </c>
      <c r="E890" s="14" t="s">
        <v>51</v>
      </c>
      <c r="F890" s="14" t="s">
        <v>15</v>
      </c>
      <c r="G890" s="7" t="s">
        <v>4319</v>
      </c>
      <c r="H890" s="7" t="s">
        <v>3531</v>
      </c>
      <c r="I890" s="16" t="s">
        <v>4037</v>
      </c>
      <c r="J890" s="7"/>
      <c r="K890" s="14" t="s">
        <v>17</v>
      </c>
      <c r="L890" s="7" t="s">
        <v>2723</v>
      </c>
      <c r="M890" s="7" t="s">
        <v>4307</v>
      </c>
      <c r="N890" s="7"/>
      <c r="O890" s="14" t="s">
        <v>63</v>
      </c>
      <c r="P890" s="14" t="s">
        <v>54</v>
      </c>
      <c r="Q890" s="7" t="s">
        <v>4320</v>
      </c>
      <c r="R890" s="7" t="s">
        <v>4321</v>
      </c>
    </row>
    <row r="891" spans="1:18" hidden="1">
      <c r="A891" s="7" t="s">
        <v>3520</v>
      </c>
      <c r="B891" s="7" t="s">
        <v>2577</v>
      </c>
      <c r="C891" s="14" t="s">
        <v>2578</v>
      </c>
      <c r="D891" s="14" t="s">
        <v>13</v>
      </c>
      <c r="E891" s="14" t="s">
        <v>51</v>
      </c>
      <c r="F891" s="14" t="s">
        <v>15</v>
      </c>
      <c r="G891" s="7" t="s">
        <v>1242</v>
      </c>
      <c r="H891" s="7" t="s">
        <v>423</v>
      </c>
      <c r="I891" s="15" t="s">
        <v>409</v>
      </c>
      <c r="J891" s="7" t="s">
        <v>2656</v>
      </c>
      <c r="K891" s="14" t="s">
        <v>19</v>
      </c>
      <c r="L891" s="7" t="s">
        <v>2657</v>
      </c>
      <c r="M891" s="7" t="s">
        <v>2658</v>
      </c>
      <c r="N891" s="14" t="s">
        <v>53</v>
      </c>
      <c r="O891" s="14" t="s">
        <v>63</v>
      </c>
      <c r="P891" s="14" t="s">
        <v>54</v>
      </c>
      <c r="Q891" s="7" t="s">
        <v>236</v>
      </c>
      <c r="R891" s="7" t="s">
        <v>237</v>
      </c>
    </row>
    <row r="892" spans="1:18" hidden="1">
      <c r="A892" s="7" t="s">
        <v>3520</v>
      </c>
      <c r="B892" s="7" t="s">
        <v>2577</v>
      </c>
      <c r="C892" s="14" t="s">
        <v>2578</v>
      </c>
      <c r="D892" s="14" t="s">
        <v>174</v>
      </c>
      <c r="E892" s="14" t="s">
        <v>51</v>
      </c>
      <c r="F892" s="14" t="s">
        <v>15</v>
      </c>
      <c r="G892" s="7" t="s">
        <v>2926</v>
      </c>
      <c r="H892" s="7" t="s">
        <v>390</v>
      </c>
      <c r="I892" s="15" t="s">
        <v>298</v>
      </c>
      <c r="J892" s="7" t="s">
        <v>2927</v>
      </c>
      <c r="K892" s="14" t="s">
        <v>19</v>
      </c>
      <c r="L892" s="7" t="s">
        <v>2657</v>
      </c>
      <c r="M892" s="7" t="s">
        <v>2658</v>
      </c>
      <c r="N892" s="14" t="s">
        <v>53</v>
      </c>
      <c r="O892" s="14" t="s">
        <v>63</v>
      </c>
      <c r="P892" s="14" t="s">
        <v>54</v>
      </c>
      <c r="Q892" s="7" t="s">
        <v>134</v>
      </c>
      <c r="R892" s="7" t="s">
        <v>135</v>
      </c>
    </row>
    <row r="893" spans="1:18" hidden="1">
      <c r="A893" s="7" t="s">
        <v>3520</v>
      </c>
      <c r="B893" s="7" t="s">
        <v>2577</v>
      </c>
      <c r="C893" s="14" t="s">
        <v>2578</v>
      </c>
      <c r="D893" s="14" t="s">
        <v>174</v>
      </c>
      <c r="E893" s="14" t="s">
        <v>51</v>
      </c>
      <c r="F893" s="14" t="s">
        <v>15</v>
      </c>
      <c r="G893" s="7" t="s">
        <v>2871</v>
      </c>
      <c r="H893" s="7" t="s">
        <v>120</v>
      </c>
      <c r="I893" s="15" t="s">
        <v>1156</v>
      </c>
      <c r="J893" s="7" t="s">
        <v>2872</v>
      </c>
      <c r="K893" s="14" t="s">
        <v>19</v>
      </c>
      <c r="L893" s="7" t="s">
        <v>2873</v>
      </c>
      <c r="M893" s="7" t="s">
        <v>2874</v>
      </c>
      <c r="N893" s="14" t="s">
        <v>53</v>
      </c>
      <c r="O893" s="14" t="s">
        <v>63</v>
      </c>
      <c r="P893" s="14" t="s">
        <v>54</v>
      </c>
      <c r="Q893" s="7" t="s">
        <v>157</v>
      </c>
      <c r="R893" s="7" t="s">
        <v>158</v>
      </c>
    </row>
    <row r="894" spans="1:18" hidden="1">
      <c r="A894" s="7" t="s">
        <v>3520</v>
      </c>
      <c r="B894" s="7" t="s">
        <v>2577</v>
      </c>
      <c r="C894" s="14" t="s">
        <v>2578</v>
      </c>
      <c r="D894" s="14" t="s">
        <v>174</v>
      </c>
      <c r="E894" s="14" t="s">
        <v>51</v>
      </c>
      <c r="F894" s="14" t="s">
        <v>15</v>
      </c>
      <c r="G894" s="7" t="s">
        <v>2909</v>
      </c>
      <c r="H894" s="7" t="s">
        <v>380</v>
      </c>
      <c r="I894" s="15" t="s">
        <v>716</v>
      </c>
      <c r="J894" s="7" t="s">
        <v>2910</v>
      </c>
      <c r="K894" s="14" t="s">
        <v>19</v>
      </c>
      <c r="L894" s="7" t="s">
        <v>2873</v>
      </c>
      <c r="M894" s="7" t="s">
        <v>2874</v>
      </c>
      <c r="N894" s="14" t="s">
        <v>53</v>
      </c>
      <c r="O894" s="14" t="s">
        <v>63</v>
      </c>
      <c r="P894" s="14" t="s">
        <v>54</v>
      </c>
      <c r="Q894" s="7" t="s">
        <v>102</v>
      </c>
      <c r="R894" s="7" t="s">
        <v>103</v>
      </c>
    </row>
    <row r="895" spans="1:18" hidden="1">
      <c r="A895" s="7" t="s">
        <v>3520</v>
      </c>
      <c r="B895" s="7" t="s">
        <v>2577</v>
      </c>
      <c r="C895" s="14" t="s">
        <v>2578</v>
      </c>
      <c r="D895" s="14" t="s">
        <v>4557</v>
      </c>
      <c r="E895" s="14" t="s">
        <v>14</v>
      </c>
      <c r="F895" s="14" t="s">
        <v>15</v>
      </c>
      <c r="G895" s="7" t="s">
        <v>4185</v>
      </c>
      <c r="H895" s="7" t="s">
        <v>3568</v>
      </c>
      <c r="I895" s="16" t="s">
        <v>3617</v>
      </c>
      <c r="J895" s="7"/>
      <c r="K895" s="14" t="s">
        <v>17</v>
      </c>
      <c r="L895" s="7" t="s">
        <v>2873</v>
      </c>
      <c r="M895" s="7" t="s">
        <v>4186</v>
      </c>
      <c r="N895" s="14" t="s">
        <v>20</v>
      </c>
      <c r="O895" s="14"/>
      <c r="P895" s="14"/>
      <c r="Q895" s="7"/>
      <c r="R895" s="7"/>
    </row>
    <row r="896" spans="1:18" hidden="1">
      <c r="A896" s="7" t="s">
        <v>3520</v>
      </c>
      <c r="B896" s="7" t="s">
        <v>2577</v>
      </c>
      <c r="C896" s="14" t="s">
        <v>2578</v>
      </c>
      <c r="D896" s="14" t="s">
        <v>4557</v>
      </c>
      <c r="E896" s="14" t="s">
        <v>14</v>
      </c>
      <c r="F896" s="14" t="s">
        <v>15</v>
      </c>
      <c r="G896" s="7" t="s">
        <v>4180</v>
      </c>
      <c r="H896" s="7" t="s">
        <v>4218</v>
      </c>
      <c r="I896" s="16" t="s">
        <v>4219</v>
      </c>
      <c r="J896" s="7"/>
      <c r="K896" s="14" t="s">
        <v>17</v>
      </c>
      <c r="L896" s="7" t="s">
        <v>2873</v>
      </c>
      <c r="M896" s="7" t="s">
        <v>4186</v>
      </c>
      <c r="N896" s="14" t="s">
        <v>24</v>
      </c>
      <c r="O896" s="14"/>
      <c r="P896" s="14"/>
      <c r="Q896" s="7"/>
      <c r="R896" s="7"/>
    </row>
    <row r="897" spans="1:18" hidden="1">
      <c r="A897" s="7" t="s">
        <v>3520</v>
      </c>
      <c r="B897" s="7" t="s">
        <v>2577</v>
      </c>
      <c r="C897" s="14" t="s">
        <v>2578</v>
      </c>
      <c r="D897" s="14" t="s">
        <v>4557</v>
      </c>
      <c r="E897" s="14" t="s">
        <v>14</v>
      </c>
      <c r="F897" s="14" t="s">
        <v>15</v>
      </c>
      <c r="G897" s="7" t="s">
        <v>4224</v>
      </c>
      <c r="H897" s="7" t="s">
        <v>4225</v>
      </c>
      <c r="I897" s="16" t="s">
        <v>4226</v>
      </c>
      <c r="J897" s="7"/>
      <c r="K897" s="14" t="s">
        <v>17</v>
      </c>
      <c r="L897" s="7" t="s">
        <v>2873</v>
      </c>
      <c r="M897" s="7" t="s">
        <v>4186</v>
      </c>
      <c r="N897" s="14" t="s">
        <v>20</v>
      </c>
      <c r="O897" s="14"/>
      <c r="P897" s="14"/>
      <c r="Q897" s="7"/>
      <c r="R897" s="7"/>
    </row>
    <row r="898" spans="1:18" hidden="1">
      <c r="A898" s="7" t="s">
        <v>3520</v>
      </c>
      <c r="B898" s="7" t="s">
        <v>2577</v>
      </c>
      <c r="C898" s="14" t="s">
        <v>2578</v>
      </c>
      <c r="D898" s="14" t="s">
        <v>174</v>
      </c>
      <c r="E898" s="14" t="s">
        <v>51</v>
      </c>
      <c r="F898" s="14" t="s">
        <v>15</v>
      </c>
      <c r="G898" s="7" t="s">
        <v>202</v>
      </c>
      <c r="H898" s="7" t="s">
        <v>421</v>
      </c>
      <c r="I898" s="15" t="s">
        <v>762</v>
      </c>
      <c r="J898" s="7" t="s">
        <v>2875</v>
      </c>
      <c r="K898" s="14" t="s">
        <v>19</v>
      </c>
      <c r="L898" s="7" t="s">
        <v>2781</v>
      </c>
      <c r="M898" s="7" t="s">
        <v>2782</v>
      </c>
      <c r="N898" s="14" t="s">
        <v>53</v>
      </c>
      <c r="O898" s="14" t="s">
        <v>63</v>
      </c>
      <c r="P898" s="14" t="s">
        <v>54</v>
      </c>
      <c r="Q898" s="7" t="s">
        <v>619</v>
      </c>
      <c r="R898" s="7" t="s">
        <v>620</v>
      </c>
    </row>
    <row r="899" spans="1:18" hidden="1">
      <c r="A899" s="7" t="s">
        <v>3520</v>
      </c>
      <c r="B899" s="7" t="s">
        <v>2577</v>
      </c>
      <c r="C899" s="14" t="s">
        <v>2578</v>
      </c>
      <c r="D899" s="14" t="s">
        <v>13</v>
      </c>
      <c r="E899" s="14" t="s">
        <v>51</v>
      </c>
      <c r="F899" s="14" t="s">
        <v>15</v>
      </c>
      <c r="G899" s="7" t="s">
        <v>2165</v>
      </c>
      <c r="H899" s="7" t="s">
        <v>1127</v>
      </c>
      <c r="I899" s="15" t="s">
        <v>719</v>
      </c>
      <c r="J899" s="7" t="s">
        <v>2780</v>
      </c>
      <c r="K899" s="14" t="s">
        <v>19</v>
      </c>
      <c r="L899" s="7" t="s">
        <v>2781</v>
      </c>
      <c r="M899" s="7" t="s">
        <v>2782</v>
      </c>
      <c r="N899" s="14" t="s">
        <v>53</v>
      </c>
      <c r="O899" s="14" t="s">
        <v>63</v>
      </c>
      <c r="P899" s="14" t="s">
        <v>54</v>
      </c>
      <c r="Q899" s="7" t="s">
        <v>104</v>
      </c>
      <c r="R899" s="7" t="s">
        <v>105</v>
      </c>
    </row>
    <row r="900" spans="1:18" hidden="1">
      <c r="A900" s="7" t="s">
        <v>3520</v>
      </c>
      <c r="B900" s="7" t="s">
        <v>2577</v>
      </c>
      <c r="C900" s="14" t="s">
        <v>2578</v>
      </c>
      <c r="D900" s="14" t="s">
        <v>4557</v>
      </c>
      <c r="E900" s="14" t="s">
        <v>51</v>
      </c>
      <c r="F900" s="14" t="s">
        <v>15</v>
      </c>
      <c r="G900" s="7" t="s">
        <v>4310</v>
      </c>
      <c r="H900" s="7" t="s">
        <v>4311</v>
      </c>
      <c r="I900" s="16" t="s">
        <v>4100</v>
      </c>
      <c r="J900" s="7"/>
      <c r="K900" s="14" t="s">
        <v>17</v>
      </c>
      <c r="L900" s="7" t="s">
        <v>2781</v>
      </c>
      <c r="M900" s="7" t="s">
        <v>4312</v>
      </c>
      <c r="N900" s="7"/>
      <c r="O900" s="14" t="s">
        <v>63</v>
      </c>
      <c r="P900" s="14" t="s">
        <v>54</v>
      </c>
      <c r="Q900" s="7" t="s">
        <v>163</v>
      </c>
      <c r="R900" s="7" t="s">
        <v>4313</v>
      </c>
    </row>
    <row r="901" spans="1:18" hidden="1">
      <c r="A901" s="7" t="s">
        <v>3520</v>
      </c>
      <c r="B901" s="7" t="s">
        <v>2577</v>
      </c>
      <c r="C901" s="14" t="s">
        <v>2578</v>
      </c>
      <c r="D901" s="14" t="s">
        <v>13</v>
      </c>
      <c r="E901" s="14" t="s">
        <v>14</v>
      </c>
      <c r="F901" s="14" t="s">
        <v>15</v>
      </c>
      <c r="G901" s="7" t="s">
        <v>1428</v>
      </c>
      <c r="H901" s="7" t="s">
        <v>203</v>
      </c>
      <c r="I901" s="15" t="s">
        <v>62</v>
      </c>
      <c r="J901" s="7" t="s">
        <v>2579</v>
      </c>
      <c r="K901" s="14" t="s">
        <v>19</v>
      </c>
      <c r="L901" s="7" t="s">
        <v>2580</v>
      </c>
      <c r="M901" s="7" t="s">
        <v>2581</v>
      </c>
      <c r="N901" s="14" t="s">
        <v>20</v>
      </c>
      <c r="O901" s="14"/>
      <c r="P901" s="14"/>
      <c r="Q901" s="7"/>
      <c r="R901" s="7"/>
    </row>
    <row r="902" spans="1:18" hidden="1">
      <c r="A902" s="7" t="s">
        <v>3520</v>
      </c>
      <c r="B902" s="7" t="s">
        <v>2577</v>
      </c>
      <c r="C902" s="14" t="s">
        <v>2578</v>
      </c>
      <c r="D902" s="14" t="s">
        <v>13</v>
      </c>
      <c r="E902" s="14" t="s">
        <v>51</v>
      </c>
      <c r="F902" s="14" t="s">
        <v>15</v>
      </c>
      <c r="G902" s="7" t="s">
        <v>1102</v>
      </c>
      <c r="H902" s="7" t="s">
        <v>112</v>
      </c>
      <c r="I902" s="15" t="s">
        <v>490</v>
      </c>
      <c r="J902" s="7" t="s">
        <v>2666</v>
      </c>
      <c r="K902" s="14" t="s">
        <v>19</v>
      </c>
      <c r="L902" s="7" t="s">
        <v>2580</v>
      </c>
      <c r="M902" s="7" t="s">
        <v>2581</v>
      </c>
      <c r="N902" s="14" t="s">
        <v>53</v>
      </c>
      <c r="O902" s="14" t="s">
        <v>63</v>
      </c>
      <c r="P902" s="14" t="s">
        <v>54</v>
      </c>
      <c r="Q902" s="7" t="s">
        <v>619</v>
      </c>
      <c r="R902" s="7" t="s">
        <v>620</v>
      </c>
    </row>
    <row r="903" spans="1:18" hidden="1">
      <c r="A903" s="7" t="s">
        <v>3520</v>
      </c>
      <c r="B903" s="7" t="s">
        <v>2577</v>
      </c>
      <c r="C903" s="14" t="s">
        <v>2578</v>
      </c>
      <c r="D903" s="14" t="s">
        <v>174</v>
      </c>
      <c r="E903" s="14" t="s">
        <v>51</v>
      </c>
      <c r="F903" s="14" t="s">
        <v>15</v>
      </c>
      <c r="G903" s="7" t="s">
        <v>1082</v>
      </c>
      <c r="H903" s="7" t="s">
        <v>1404</v>
      </c>
      <c r="I903" s="15" t="s">
        <v>787</v>
      </c>
      <c r="J903" s="7" t="s">
        <v>2850</v>
      </c>
      <c r="K903" s="14" t="s">
        <v>19</v>
      </c>
      <c r="L903" s="7" t="s">
        <v>2580</v>
      </c>
      <c r="M903" s="7" t="s">
        <v>2581</v>
      </c>
      <c r="N903" s="14" t="s">
        <v>53</v>
      </c>
      <c r="O903" s="14" t="s">
        <v>63</v>
      </c>
      <c r="P903" s="14" t="s">
        <v>54</v>
      </c>
      <c r="Q903" s="7" t="s">
        <v>104</v>
      </c>
      <c r="R903" s="7" t="s">
        <v>105</v>
      </c>
    </row>
    <row r="904" spans="1:18" hidden="1">
      <c r="A904" s="7" t="s">
        <v>3520</v>
      </c>
      <c r="B904" s="7" t="s">
        <v>2577</v>
      </c>
      <c r="C904" s="14" t="s">
        <v>2578</v>
      </c>
      <c r="D904" s="14" t="s">
        <v>174</v>
      </c>
      <c r="E904" s="14" t="s">
        <v>51</v>
      </c>
      <c r="F904" s="14" t="s">
        <v>15</v>
      </c>
      <c r="G904" s="7" t="s">
        <v>2946</v>
      </c>
      <c r="H904" s="7" t="s">
        <v>254</v>
      </c>
      <c r="I904" s="15" t="s">
        <v>387</v>
      </c>
      <c r="J904" s="7" t="s">
        <v>2947</v>
      </c>
      <c r="K904" s="14" t="s">
        <v>19</v>
      </c>
      <c r="L904" s="7" t="s">
        <v>2580</v>
      </c>
      <c r="M904" s="7" t="s">
        <v>2581</v>
      </c>
      <c r="N904" s="14" t="s">
        <v>53</v>
      </c>
      <c r="O904" s="14" t="s">
        <v>63</v>
      </c>
      <c r="P904" s="14" t="s">
        <v>54</v>
      </c>
      <c r="Q904" s="7" t="s">
        <v>72</v>
      </c>
      <c r="R904" s="7" t="s">
        <v>73</v>
      </c>
    </row>
    <row r="905" spans="1:18" hidden="1">
      <c r="A905" s="7" t="s">
        <v>3520</v>
      </c>
      <c r="B905" s="7" t="s">
        <v>2577</v>
      </c>
      <c r="C905" s="14" t="s">
        <v>2578</v>
      </c>
      <c r="D905" s="14" t="s">
        <v>13</v>
      </c>
      <c r="E905" s="14" t="s">
        <v>51</v>
      </c>
      <c r="F905" s="14" t="s">
        <v>15</v>
      </c>
      <c r="G905" s="7" t="s">
        <v>665</v>
      </c>
      <c r="H905" s="7" t="s">
        <v>681</v>
      </c>
      <c r="I905" s="15" t="s">
        <v>830</v>
      </c>
      <c r="J905" s="7" t="s">
        <v>2767</v>
      </c>
      <c r="K905" s="14" t="s">
        <v>19</v>
      </c>
      <c r="L905" s="7" t="s">
        <v>2580</v>
      </c>
      <c r="M905" s="7" t="s">
        <v>2581</v>
      </c>
      <c r="N905" s="14" t="s">
        <v>53</v>
      </c>
      <c r="O905" s="14" t="s">
        <v>63</v>
      </c>
      <c r="P905" s="14" t="s">
        <v>54</v>
      </c>
      <c r="Q905" s="7" t="s">
        <v>93</v>
      </c>
      <c r="R905" s="7" t="s">
        <v>94</v>
      </c>
    </row>
    <row r="906" spans="1:18" hidden="1">
      <c r="A906" s="7" t="s">
        <v>3520</v>
      </c>
      <c r="B906" s="7" t="s">
        <v>2577</v>
      </c>
      <c r="C906" s="14" t="s">
        <v>2578</v>
      </c>
      <c r="D906" s="14" t="s">
        <v>174</v>
      </c>
      <c r="E906" s="14" t="s">
        <v>14</v>
      </c>
      <c r="F906" s="14" t="s">
        <v>15</v>
      </c>
      <c r="G906" s="7" t="s">
        <v>2825</v>
      </c>
      <c r="H906" s="7" t="s">
        <v>139</v>
      </c>
      <c r="I906" s="15" t="s">
        <v>669</v>
      </c>
      <c r="J906" s="7" t="s">
        <v>2826</v>
      </c>
      <c r="K906" s="14" t="s">
        <v>19</v>
      </c>
      <c r="L906" s="7" t="s">
        <v>2827</v>
      </c>
      <c r="M906" s="7" t="s">
        <v>2828</v>
      </c>
      <c r="N906" s="14" t="s">
        <v>20</v>
      </c>
      <c r="O906" s="14"/>
      <c r="P906" s="14"/>
      <c r="Q906" s="7"/>
      <c r="R906" s="7"/>
    </row>
    <row r="907" spans="1:18" hidden="1">
      <c r="A907" s="7" t="s">
        <v>3520</v>
      </c>
      <c r="B907" s="7" t="s">
        <v>2577</v>
      </c>
      <c r="C907" s="14" t="s">
        <v>2578</v>
      </c>
      <c r="D907" s="14" t="s">
        <v>4557</v>
      </c>
      <c r="E907" s="14" t="s">
        <v>51</v>
      </c>
      <c r="F907" s="14" t="s">
        <v>15</v>
      </c>
      <c r="G907" s="7" t="s">
        <v>4303</v>
      </c>
      <c r="H907" s="7" t="s">
        <v>3637</v>
      </c>
      <c r="I907" s="16" t="s">
        <v>4304</v>
      </c>
      <c r="J907" s="7"/>
      <c r="K907" s="14" t="s">
        <v>17</v>
      </c>
      <c r="L907" s="7" t="s">
        <v>2827</v>
      </c>
      <c r="M907" s="7" t="s">
        <v>4305</v>
      </c>
      <c r="N907" s="7"/>
      <c r="O907" s="14" t="s">
        <v>63</v>
      </c>
      <c r="P907" s="14" t="s">
        <v>54</v>
      </c>
      <c r="Q907" s="7" t="s">
        <v>134</v>
      </c>
      <c r="R907" s="7" t="s">
        <v>135</v>
      </c>
    </row>
    <row r="908" spans="1:18" hidden="1">
      <c r="A908" s="7" t="s">
        <v>3520</v>
      </c>
      <c r="B908" s="7" t="s">
        <v>2577</v>
      </c>
      <c r="C908" s="14" t="s">
        <v>2578</v>
      </c>
      <c r="D908" s="14" t="s">
        <v>4557</v>
      </c>
      <c r="E908" s="14" t="s">
        <v>51</v>
      </c>
      <c r="F908" s="14" t="s">
        <v>15</v>
      </c>
      <c r="G908" s="7" t="s">
        <v>4325</v>
      </c>
      <c r="H908" s="7" t="s">
        <v>4326</v>
      </c>
      <c r="I908" s="16" t="s">
        <v>4327</v>
      </c>
      <c r="J908" s="7"/>
      <c r="K908" s="14" t="s">
        <v>17</v>
      </c>
      <c r="L908" s="7" t="s">
        <v>2827</v>
      </c>
      <c r="M908" s="7" t="s">
        <v>4305</v>
      </c>
      <c r="N908" s="7"/>
      <c r="O908" s="14" t="s">
        <v>63</v>
      </c>
      <c r="P908" s="14" t="s">
        <v>54</v>
      </c>
      <c r="Q908" s="7" t="s">
        <v>4328</v>
      </c>
      <c r="R908" s="7" t="s">
        <v>4329</v>
      </c>
    </row>
    <row r="909" spans="1:18" hidden="1">
      <c r="A909" s="7" t="s">
        <v>3520</v>
      </c>
      <c r="B909" s="7" t="s">
        <v>2577</v>
      </c>
      <c r="C909" s="14" t="s">
        <v>2578</v>
      </c>
      <c r="D909" s="14" t="s">
        <v>13</v>
      </c>
      <c r="E909" s="14" t="s">
        <v>51</v>
      </c>
      <c r="F909" s="14" t="s">
        <v>15</v>
      </c>
      <c r="G909" s="7" t="s">
        <v>1325</v>
      </c>
      <c r="H909" s="7" t="s">
        <v>37</v>
      </c>
      <c r="I909" s="15" t="s">
        <v>637</v>
      </c>
      <c r="J909" s="7" t="s">
        <v>2708</v>
      </c>
      <c r="K909" s="14" t="s">
        <v>19</v>
      </c>
      <c r="L909" s="7" t="s">
        <v>2709</v>
      </c>
      <c r="M909" s="7" t="s">
        <v>2710</v>
      </c>
      <c r="N909" s="14" t="s">
        <v>53</v>
      </c>
      <c r="O909" s="14" t="s">
        <v>63</v>
      </c>
      <c r="P909" s="14" t="s">
        <v>54</v>
      </c>
      <c r="Q909" s="7" t="s">
        <v>104</v>
      </c>
      <c r="R909" s="7" t="s">
        <v>105</v>
      </c>
    </row>
    <row r="910" spans="1:18" hidden="1">
      <c r="A910" s="7" t="s">
        <v>3520</v>
      </c>
      <c r="B910" s="7" t="s">
        <v>2577</v>
      </c>
      <c r="C910" s="14" t="s">
        <v>2578</v>
      </c>
      <c r="D910" s="14" t="s">
        <v>174</v>
      </c>
      <c r="E910" s="14" t="s">
        <v>51</v>
      </c>
      <c r="F910" s="14" t="s">
        <v>15</v>
      </c>
      <c r="G910" s="7" t="s">
        <v>2911</v>
      </c>
      <c r="H910" s="7" t="s">
        <v>449</v>
      </c>
      <c r="I910" s="15" t="s">
        <v>1280</v>
      </c>
      <c r="J910" s="7" t="s">
        <v>2912</v>
      </c>
      <c r="K910" s="14" t="s">
        <v>19</v>
      </c>
      <c r="L910" s="7" t="s">
        <v>2709</v>
      </c>
      <c r="M910" s="7" t="s">
        <v>2710</v>
      </c>
      <c r="N910" s="14" t="s">
        <v>53</v>
      </c>
      <c r="O910" s="14" t="s">
        <v>63</v>
      </c>
      <c r="P910" s="14" t="s">
        <v>54</v>
      </c>
      <c r="Q910" s="7" t="s">
        <v>157</v>
      </c>
      <c r="R910" s="7" t="s">
        <v>158</v>
      </c>
    </row>
    <row r="911" spans="1:18" hidden="1">
      <c r="A911" s="7" t="s">
        <v>3520</v>
      </c>
      <c r="B911" s="7" t="s">
        <v>2577</v>
      </c>
      <c r="C911" s="14" t="s">
        <v>2578</v>
      </c>
      <c r="D911" s="14" t="s">
        <v>13</v>
      </c>
      <c r="E911" s="14" t="s">
        <v>51</v>
      </c>
      <c r="F911" s="14" t="s">
        <v>15</v>
      </c>
      <c r="G911" s="7" t="s">
        <v>2775</v>
      </c>
      <c r="H911" s="7" t="s">
        <v>829</v>
      </c>
      <c r="I911" s="15" t="s">
        <v>763</v>
      </c>
      <c r="J911" s="7" t="s">
        <v>2776</v>
      </c>
      <c r="K911" s="14" t="s">
        <v>19</v>
      </c>
      <c r="L911" s="7" t="s">
        <v>2709</v>
      </c>
      <c r="M911" s="7" t="s">
        <v>2710</v>
      </c>
      <c r="N911" s="14" t="s">
        <v>53</v>
      </c>
      <c r="O911" s="14" t="s">
        <v>63</v>
      </c>
      <c r="P911" s="14" t="s">
        <v>54</v>
      </c>
      <c r="Q911" s="7" t="s">
        <v>520</v>
      </c>
      <c r="R911" s="7" t="s">
        <v>521</v>
      </c>
    </row>
    <row r="912" spans="1:18" hidden="1">
      <c r="A912" s="7" t="s">
        <v>3520</v>
      </c>
      <c r="B912" s="7" t="s">
        <v>2577</v>
      </c>
      <c r="C912" s="14" t="s">
        <v>2578</v>
      </c>
      <c r="D912" s="14" t="s">
        <v>13</v>
      </c>
      <c r="E912" s="14" t="s">
        <v>51</v>
      </c>
      <c r="F912" s="14" t="s">
        <v>15</v>
      </c>
      <c r="G912" s="7" t="s">
        <v>2772</v>
      </c>
      <c r="H912" s="7" t="s">
        <v>2773</v>
      </c>
      <c r="I912" s="15" t="s">
        <v>651</v>
      </c>
      <c r="J912" s="7" t="s">
        <v>2774</v>
      </c>
      <c r="K912" s="14" t="s">
        <v>19</v>
      </c>
      <c r="L912" s="7" t="s">
        <v>2709</v>
      </c>
      <c r="M912" s="7" t="s">
        <v>2710</v>
      </c>
      <c r="N912" s="14" t="s">
        <v>53</v>
      </c>
      <c r="O912" s="14" t="s">
        <v>63</v>
      </c>
      <c r="P912" s="14" t="s">
        <v>54</v>
      </c>
      <c r="Q912" s="7" t="s">
        <v>460</v>
      </c>
      <c r="R912" s="7" t="s">
        <v>461</v>
      </c>
    </row>
    <row r="913" spans="1:18" hidden="1">
      <c r="A913" s="7" t="s">
        <v>3520</v>
      </c>
      <c r="B913" s="7" t="s">
        <v>2577</v>
      </c>
      <c r="C913" s="14" t="s">
        <v>2578</v>
      </c>
      <c r="D913" s="14" t="s">
        <v>174</v>
      </c>
      <c r="E913" s="14" t="s">
        <v>51</v>
      </c>
      <c r="F913" s="14" t="s">
        <v>15</v>
      </c>
      <c r="G913" s="7" t="s">
        <v>1311</v>
      </c>
      <c r="H913" s="7" t="s">
        <v>35</v>
      </c>
      <c r="I913" s="15" t="s">
        <v>372</v>
      </c>
      <c r="J913" s="7" t="s">
        <v>2981</v>
      </c>
      <c r="K913" s="14" t="s">
        <v>19</v>
      </c>
      <c r="L913" s="7" t="s">
        <v>2709</v>
      </c>
      <c r="M913" s="7" t="s">
        <v>2710</v>
      </c>
      <c r="N913" s="14" t="s">
        <v>53</v>
      </c>
      <c r="O913" s="14" t="s">
        <v>63</v>
      </c>
      <c r="P913" s="14" t="s">
        <v>54</v>
      </c>
      <c r="Q913" s="7" t="s">
        <v>118</v>
      </c>
      <c r="R913" s="7" t="s">
        <v>119</v>
      </c>
    </row>
    <row r="914" spans="1:18" hidden="1">
      <c r="A914" s="7" t="s">
        <v>3520</v>
      </c>
      <c r="B914" s="7" t="s">
        <v>2577</v>
      </c>
      <c r="C914" s="14" t="s">
        <v>2578</v>
      </c>
      <c r="D914" s="14" t="s">
        <v>4557</v>
      </c>
      <c r="E914" s="14" t="s">
        <v>14</v>
      </c>
      <c r="F914" s="14" t="s">
        <v>15</v>
      </c>
      <c r="G914" s="7" t="s">
        <v>4201</v>
      </c>
      <c r="H914" s="7" t="s">
        <v>4202</v>
      </c>
      <c r="I914" s="16" t="s">
        <v>3694</v>
      </c>
      <c r="J914" s="7"/>
      <c r="K914" s="14" t="s">
        <v>17</v>
      </c>
      <c r="L914" s="7" t="s">
        <v>2709</v>
      </c>
      <c r="M914" s="7" t="s">
        <v>4203</v>
      </c>
      <c r="N914" s="14" t="s">
        <v>24</v>
      </c>
      <c r="O914" s="14"/>
      <c r="P914" s="14"/>
      <c r="Q914" s="7"/>
      <c r="R914" s="7"/>
    </row>
    <row r="915" spans="1:18" hidden="1">
      <c r="A915" s="7" t="s">
        <v>3520</v>
      </c>
      <c r="B915" s="7" t="s">
        <v>2577</v>
      </c>
      <c r="C915" s="14" t="s">
        <v>2578</v>
      </c>
      <c r="D915" s="14" t="s">
        <v>4557</v>
      </c>
      <c r="E915" s="14" t="s">
        <v>14</v>
      </c>
      <c r="F915" s="14" t="s">
        <v>15</v>
      </c>
      <c r="G915" s="7" t="s">
        <v>4220</v>
      </c>
      <c r="H915" s="7" t="s">
        <v>4221</v>
      </c>
      <c r="I915" s="16" t="s">
        <v>4222</v>
      </c>
      <c r="J915" s="7"/>
      <c r="K915" s="14" t="s">
        <v>17</v>
      </c>
      <c r="L915" s="7" t="s">
        <v>2709</v>
      </c>
      <c r="M915" s="7" t="s">
        <v>4203</v>
      </c>
      <c r="N915" s="14" t="s">
        <v>20</v>
      </c>
      <c r="O915" s="14"/>
      <c r="P915" s="14"/>
      <c r="Q915" s="7"/>
      <c r="R915" s="7"/>
    </row>
    <row r="916" spans="1:18" hidden="1">
      <c r="A916" s="7" t="s">
        <v>3520</v>
      </c>
      <c r="B916" s="7" t="s">
        <v>2577</v>
      </c>
      <c r="C916" s="14" t="s">
        <v>2578</v>
      </c>
      <c r="D916" s="14" t="s">
        <v>4557</v>
      </c>
      <c r="E916" s="14" t="s">
        <v>51</v>
      </c>
      <c r="F916" s="14" t="s">
        <v>15</v>
      </c>
      <c r="G916" s="7" t="s">
        <v>4341</v>
      </c>
      <c r="H916" s="7" t="s">
        <v>4342</v>
      </c>
      <c r="I916" s="16" t="s">
        <v>4343</v>
      </c>
      <c r="J916" s="7"/>
      <c r="K916" s="14" t="s">
        <v>17</v>
      </c>
      <c r="L916" s="7" t="s">
        <v>2709</v>
      </c>
      <c r="M916" s="7" t="s">
        <v>4203</v>
      </c>
      <c r="N916" s="7"/>
      <c r="O916" s="14" t="s">
        <v>63</v>
      </c>
      <c r="P916" s="14" t="s">
        <v>54</v>
      </c>
      <c r="Q916" s="7" t="s">
        <v>78</v>
      </c>
      <c r="R916" s="7" t="s">
        <v>79</v>
      </c>
    </row>
    <row r="917" spans="1:18" hidden="1">
      <c r="A917" s="7" t="s">
        <v>3520</v>
      </c>
      <c r="B917" s="7" t="s">
        <v>2577</v>
      </c>
      <c r="C917" s="14" t="s">
        <v>2578</v>
      </c>
      <c r="D917" s="14" t="s">
        <v>4557</v>
      </c>
      <c r="E917" s="14" t="s">
        <v>51</v>
      </c>
      <c r="F917" s="14" t="s">
        <v>15</v>
      </c>
      <c r="G917" s="7" t="s">
        <v>4350</v>
      </c>
      <c r="H917" s="7" t="s">
        <v>3692</v>
      </c>
      <c r="I917" s="16">
        <v>20154</v>
      </c>
      <c r="J917" s="7"/>
      <c r="K917" s="14" t="s">
        <v>17</v>
      </c>
      <c r="L917" s="7" t="s">
        <v>2709</v>
      </c>
      <c r="M917" s="7" t="s">
        <v>4203</v>
      </c>
      <c r="N917" s="7"/>
      <c r="O917" s="14" t="s">
        <v>63</v>
      </c>
      <c r="P917" s="14" t="s">
        <v>54</v>
      </c>
      <c r="Q917" s="7" t="s">
        <v>118</v>
      </c>
      <c r="R917" s="7" t="s">
        <v>4067</v>
      </c>
    </row>
    <row r="918" spans="1:18" hidden="1">
      <c r="A918" s="7" t="s">
        <v>3520</v>
      </c>
      <c r="B918" s="7" t="s">
        <v>2577</v>
      </c>
      <c r="C918" s="14" t="s">
        <v>2578</v>
      </c>
      <c r="D918" s="14" t="s">
        <v>4557</v>
      </c>
      <c r="E918" s="14" t="s">
        <v>51</v>
      </c>
      <c r="F918" s="14" t="s">
        <v>15</v>
      </c>
      <c r="G918" s="7" t="s">
        <v>4358</v>
      </c>
      <c r="H918" s="7" t="s">
        <v>4359</v>
      </c>
      <c r="I918" s="16" t="s">
        <v>4360</v>
      </c>
      <c r="J918" s="7"/>
      <c r="K918" s="14" t="s">
        <v>17</v>
      </c>
      <c r="L918" s="7" t="s">
        <v>2709</v>
      </c>
      <c r="M918" s="7" t="s">
        <v>4203</v>
      </c>
      <c r="N918" s="7"/>
      <c r="O918" s="14" t="s">
        <v>63</v>
      </c>
      <c r="P918" s="14" t="s">
        <v>54</v>
      </c>
      <c r="Q918" s="7" t="s">
        <v>134</v>
      </c>
      <c r="R918" s="7" t="s">
        <v>135</v>
      </c>
    </row>
    <row r="919" spans="1:18" hidden="1">
      <c r="A919" s="7" t="s">
        <v>3520</v>
      </c>
      <c r="B919" s="7" t="s">
        <v>2577</v>
      </c>
      <c r="C919" s="14" t="s">
        <v>2578</v>
      </c>
      <c r="D919" s="14" t="s">
        <v>4557</v>
      </c>
      <c r="E919" s="14" t="s">
        <v>14</v>
      </c>
      <c r="F919" s="14" t="s">
        <v>15</v>
      </c>
      <c r="G919" s="7" t="s">
        <v>4227</v>
      </c>
      <c r="H919" s="7" t="s">
        <v>3681</v>
      </c>
      <c r="I919" s="16" t="s">
        <v>3880</v>
      </c>
      <c r="J919" s="7"/>
      <c r="K919" s="14" t="s">
        <v>17</v>
      </c>
      <c r="L919" s="7" t="s">
        <v>4228</v>
      </c>
      <c r="M919" s="7" t="s">
        <v>4229</v>
      </c>
      <c r="N919" s="14" t="s">
        <v>24</v>
      </c>
      <c r="O919" s="14"/>
      <c r="P919" s="14"/>
      <c r="Q919" s="7"/>
      <c r="R919" s="7"/>
    </row>
    <row r="920" spans="1:18" hidden="1">
      <c r="A920" s="7" t="s">
        <v>3520</v>
      </c>
      <c r="B920" s="7" t="s">
        <v>2577</v>
      </c>
      <c r="C920" s="14" t="s">
        <v>2578</v>
      </c>
      <c r="D920" s="14" t="s">
        <v>4557</v>
      </c>
      <c r="E920" s="14" t="s">
        <v>14</v>
      </c>
      <c r="F920" s="14" t="s">
        <v>15</v>
      </c>
      <c r="G920" s="7" t="s">
        <v>4230</v>
      </c>
      <c r="H920" s="7" t="s">
        <v>4231</v>
      </c>
      <c r="I920" s="16" t="s">
        <v>3583</v>
      </c>
      <c r="J920" s="7"/>
      <c r="K920" s="14" t="s">
        <v>17</v>
      </c>
      <c r="L920" s="7" t="s">
        <v>4228</v>
      </c>
      <c r="M920" s="7" t="s">
        <v>4229</v>
      </c>
      <c r="N920" s="14" t="s">
        <v>20</v>
      </c>
      <c r="O920" s="14"/>
      <c r="P920" s="14"/>
      <c r="Q920" s="7"/>
      <c r="R920" s="7"/>
    </row>
    <row r="921" spans="1:18" hidden="1">
      <c r="A921" s="7" t="s">
        <v>3520</v>
      </c>
      <c r="B921" s="7" t="s">
        <v>2577</v>
      </c>
      <c r="C921" s="14" t="s">
        <v>2578</v>
      </c>
      <c r="D921" s="14" t="s">
        <v>4557</v>
      </c>
      <c r="E921" s="14" t="s">
        <v>172</v>
      </c>
      <c r="F921" s="14" t="s">
        <v>15</v>
      </c>
      <c r="G921" s="7" t="s">
        <v>4413</v>
      </c>
      <c r="H921" s="7" t="s">
        <v>3686</v>
      </c>
      <c r="I921" s="16" t="s">
        <v>3620</v>
      </c>
      <c r="J921" s="7"/>
      <c r="K921" s="14" t="s">
        <v>17</v>
      </c>
      <c r="L921" s="7" t="s">
        <v>4228</v>
      </c>
      <c r="M921" s="7" t="s">
        <v>4229</v>
      </c>
      <c r="N921" s="14"/>
      <c r="O921" s="14"/>
      <c r="P921" s="14" t="s">
        <v>172</v>
      </c>
      <c r="Q921" s="7"/>
      <c r="R921" s="7"/>
    </row>
    <row r="922" spans="1:18">
      <c r="A922" s="7" t="s">
        <v>3520</v>
      </c>
      <c r="B922" s="7" t="s">
        <v>2577</v>
      </c>
      <c r="C922" s="14" t="s">
        <v>2578</v>
      </c>
      <c r="D922" s="14" t="s">
        <v>174</v>
      </c>
      <c r="E922" s="14" t="s">
        <v>51</v>
      </c>
      <c r="F922" s="158" t="s">
        <v>324</v>
      </c>
      <c r="G922" s="159"/>
      <c r="H922" s="159"/>
      <c r="I922" s="159"/>
      <c r="J922" s="159"/>
      <c r="K922" s="159"/>
      <c r="L922" s="160"/>
      <c r="M922" s="7"/>
      <c r="N922" s="14"/>
      <c r="O922" s="14"/>
      <c r="P922" s="14"/>
      <c r="Q922" s="7"/>
      <c r="R922" s="7"/>
    </row>
    <row r="923" spans="1:18" hidden="1">
      <c r="A923" s="7" t="s">
        <v>3520</v>
      </c>
      <c r="B923" s="7" t="s">
        <v>2986</v>
      </c>
      <c r="C923" s="14" t="s">
        <v>2987</v>
      </c>
      <c r="D923" s="14" t="s">
        <v>13</v>
      </c>
      <c r="E923" s="14" t="s">
        <v>51</v>
      </c>
      <c r="F923" s="14" t="s">
        <v>15</v>
      </c>
      <c r="G923" s="7" t="s">
        <v>1183</v>
      </c>
      <c r="H923" s="7" t="s">
        <v>641</v>
      </c>
      <c r="I923" s="15" t="s">
        <v>1416</v>
      </c>
      <c r="J923" s="7" t="s">
        <v>3155</v>
      </c>
      <c r="K923" s="14" t="s">
        <v>19</v>
      </c>
      <c r="L923" s="7" t="s">
        <v>3156</v>
      </c>
      <c r="M923" s="7" t="s">
        <v>3055</v>
      </c>
      <c r="N923" s="14" t="s">
        <v>53</v>
      </c>
      <c r="O923" s="14" t="s">
        <v>24</v>
      </c>
      <c r="P923" s="14" t="s">
        <v>54</v>
      </c>
      <c r="Q923" s="7"/>
      <c r="R923" s="7"/>
    </row>
    <row r="924" spans="1:18" hidden="1">
      <c r="A924" s="7" t="s">
        <v>3520</v>
      </c>
      <c r="B924" s="7" t="s">
        <v>2986</v>
      </c>
      <c r="C924" s="14" t="s">
        <v>2987</v>
      </c>
      <c r="D924" s="14" t="s">
        <v>174</v>
      </c>
      <c r="E924" s="14" t="s">
        <v>51</v>
      </c>
      <c r="F924" s="14" t="s">
        <v>15</v>
      </c>
      <c r="G924" s="7" t="s">
        <v>3396</v>
      </c>
      <c r="H924" s="7" t="s">
        <v>361</v>
      </c>
      <c r="I924" s="15" t="s">
        <v>740</v>
      </c>
      <c r="J924" s="7" t="s">
        <v>3397</v>
      </c>
      <c r="K924" s="14" t="s">
        <v>19</v>
      </c>
      <c r="L924" s="7" t="s">
        <v>3398</v>
      </c>
      <c r="M924" s="7" t="s">
        <v>3248</v>
      </c>
      <c r="N924" s="14" t="s">
        <v>53</v>
      </c>
      <c r="O924" s="14" t="s">
        <v>24</v>
      </c>
      <c r="P924" s="14" t="s">
        <v>54</v>
      </c>
      <c r="Q924" s="7"/>
      <c r="R924" s="7"/>
    </row>
    <row r="925" spans="1:18" hidden="1">
      <c r="A925" s="7" t="s">
        <v>3520</v>
      </c>
      <c r="B925" s="7" t="s">
        <v>2986</v>
      </c>
      <c r="C925" s="14" t="s">
        <v>2987</v>
      </c>
      <c r="D925" s="14" t="s">
        <v>13</v>
      </c>
      <c r="E925" s="14" t="s">
        <v>51</v>
      </c>
      <c r="F925" s="14" t="s">
        <v>15</v>
      </c>
      <c r="G925" s="7" t="s">
        <v>1102</v>
      </c>
      <c r="H925" s="7" t="s">
        <v>166</v>
      </c>
      <c r="I925" s="15" t="s">
        <v>979</v>
      </c>
      <c r="J925" s="7" t="s">
        <v>3089</v>
      </c>
      <c r="K925" s="14" t="s">
        <v>19</v>
      </c>
      <c r="L925" s="7" t="s">
        <v>3090</v>
      </c>
      <c r="M925" s="7" t="s">
        <v>3091</v>
      </c>
      <c r="N925" s="14" t="s">
        <v>53</v>
      </c>
      <c r="O925" s="14" t="s">
        <v>24</v>
      </c>
      <c r="P925" s="14" t="s">
        <v>54</v>
      </c>
      <c r="Q925" s="7"/>
      <c r="R925" s="7"/>
    </row>
    <row r="926" spans="1:18" hidden="1">
      <c r="A926" s="7" t="s">
        <v>3520</v>
      </c>
      <c r="B926" s="7" t="s">
        <v>2986</v>
      </c>
      <c r="C926" s="14" t="s">
        <v>2987</v>
      </c>
      <c r="D926" s="14" t="s">
        <v>4557</v>
      </c>
      <c r="E926" s="14" t="s">
        <v>51</v>
      </c>
      <c r="F926" s="14" t="s">
        <v>15</v>
      </c>
      <c r="G926" s="7" t="s">
        <v>4536</v>
      </c>
      <c r="H926" s="7" t="s">
        <v>3657</v>
      </c>
      <c r="I926" s="16">
        <v>20012</v>
      </c>
      <c r="J926" s="7"/>
      <c r="K926" s="14" t="s">
        <v>17</v>
      </c>
      <c r="L926" s="7" t="s">
        <v>4537</v>
      </c>
      <c r="M926" s="7" t="s">
        <v>4538</v>
      </c>
      <c r="N926" s="7"/>
      <c r="O926" s="14" t="s">
        <v>24</v>
      </c>
      <c r="P926" s="14" t="s">
        <v>54</v>
      </c>
      <c r="Q926" s="7"/>
      <c r="R926" s="7"/>
    </row>
    <row r="927" spans="1:18" hidden="1">
      <c r="A927" s="7" t="s">
        <v>3520</v>
      </c>
      <c r="B927" s="7" t="s">
        <v>2986</v>
      </c>
      <c r="C927" s="14" t="s">
        <v>2987</v>
      </c>
      <c r="D927" s="14" t="s">
        <v>4557</v>
      </c>
      <c r="E927" s="14" t="s">
        <v>51</v>
      </c>
      <c r="F927" s="14" t="s">
        <v>15</v>
      </c>
      <c r="G927" s="7" t="s">
        <v>1310</v>
      </c>
      <c r="H927" s="7" t="s">
        <v>128</v>
      </c>
      <c r="I927" s="16" t="s">
        <v>889</v>
      </c>
      <c r="J927" s="7"/>
      <c r="K927" s="14" t="s">
        <v>17</v>
      </c>
      <c r="L927" s="7" t="s">
        <v>3225</v>
      </c>
      <c r="M927" s="7" t="s">
        <v>3069</v>
      </c>
      <c r="N927" s="7" t="s">
        <v>53</v>
      </c>
      <c r="O927" s="14" t="s">
        <v>24</v>
      </c>
      <c r="P927" s="14" t="s">
        <v>54</v>
      </c>
      <c r="Q927" s="7"/>
      <c r="R927" s="7"/>
    </row>
    <row r="928" spans="1:18" hidden="1">
      <c r="A928" s="7" t="s">
        <v>3520</v>
      </c>
      <c r="B928" s="7" t="s">
        <v>2986</v>
      </c>
      <c r="C928" s="14" t="s">
        <v>2987</v>
      </c>
      <c r="D928" s="14" t="s">
        <v>174</v>
      </c>
      <c r="E928" s="14" t="s">
        <v>51</v>
      </c>
      <c r="F928" s="14" t="s">
        <v>15</v>
      </c>
      <c r="G928" s="7" t="s">
        <v>3290</v>
      </c>
      <c r="H928" s="7" t="s">
        <v>228</v>
      </c>
      <c r="I928" s="15" t="s">
        <v>1227</v>
      </c>
      <c r="J928" s="7" t="s">
        <v>3291</v>
      </c>
      <c r="K928" s="14" t="s">
        <v>19</v>
      </c>
      <c r="L928" s="7" t="s">
        <v>3230</v>
      </c>
      <c r="M928" s="7" t="s">
        <v>3025</v>
      </c>
      <c r="N928" s="14" t="s">
        <v>53</v>
      </c>
      <c r="O928" s="14" t="s">
        <v>24</v>
      </c>
      <c r="P928" s="14" t="s">
        <v>54</v>
      </c>
      <c r="Q928" s="7"/>
      <c r="R928" s="7"/>
    </row>
    <row r="929" spans="1:18" hidden="1">
      <c r="A929" s="7" t="s">
        <v>3520</v>
      </c>
      <c r="B929" s="7" t="s">
        <v>2986</v>
      </c>
      <c r="C929" s="14" t="s">
        <v>2987</v>
      </c>
      <c r="D929" s="14" t="s">
        <v>13</v>
      </c>
      <c r="E929" s="14" t="s">
        <v>51</v>
      </c>
      <c r="F929" s="14" t="s">
        <v>15</v>
      </c>
      <c r="G929" s="7" t="s">
        <v>1408</v>
      </c>
      <c r="H929" s="7" t="s">
        <v>284</v>
      </c>
      <c r="I929" s="15" t="s">
        <v>3228</v>
      </c>
      <c r="J929" s="7" t="s">
        <v>3229</v>
      </c>
      <c r="K929" s="14" t="s">
        <v>19</v>
      </c>
      <c r="L929" s="7" t="s">
        <v>3230</v>
      </c>
      <c r="M929" s="7" t="s">
        <v>3025</v>
      </c>
      <c r="N929" s="14" t="s">
        <v>53</v>
      </c>
      <c r="O929" s="14" t="s">
        <v>24</v>
      </c>
      <c r="P929" s="14" t="s">
        <v>54</v>
      </c>
      <c r="Q929" s="7"/>
      <c r="R929" s="7"/>
    </row>
    <row r="930" spans="1:18" hidden="1">
      <c r="A930" s="7" t="s">
        <v>3520</v>
      </c>
      <c r="B930" s="7" t="s">
        <v>2986</v>
      </c>
      <c r="C930" s="14" t="s">
        <v>2987</v>
      </c>
      <c r="D930" s="14" t="s">
        <v>174</v>
      </c>
      <c r="E930" s="14" t="s">
        <v>51</v>
      </c>
      <c r="F930" s="14" t="s">
        <v>15</v>
      </c>
      <c r="G930" s="7" t="s">
        <v>3315</v>
      </c>
      <c r="H930" s="7" t="s">
        <v>699</v>
      </c>
      <c r="I930" s="15" t="s">
        <v>788</v>
      </c>
      <c r="J930" s="7" t="s">
        <v>3316</v>
      </c>
      <c r="K930" s="14" t="s">
        <v>19</v>
      </c>
      <c r="L930" s="7" t="s">
        <v>3317</v>
      </c>
      <c r="M930" s="7" t="s">
        <v>3267</v>
      </c>
      <c r="N930" s="14" t="s">
        <v>53</v>
      </c>
      <c r="O930" s="14" t="s">
        <v>24</v>
      </c>
      <c r="P930" s="14" t="s">
        <v>54</v>
      </c>
      <c r="Q930" s="7"/>
      <c r="R930" s="7"/>
    </row>
    <row r="931" spans="1:18" hidden="1">
      <c r="A931" s="7" t="s">
        <v>3520</v>
      </c>
      <c r="B931" s="7" t="s">
        <v>2986</v>
      </c>
      <c r="C931" s="14" t="s">
        <v>2987</v>
      </c>
      <c r="D931" s="14" t="s">
        <v>13</v>
      </c>
      <c r="E931" s="14" t="s">
        <v>51</v>
      </c>
      <c r="F931" s="14" t="s">
        <v>15</v>
      </c>
      <c r="G931" s="7" t="s">
        <v>1446</v>
      </c>
      <c r="H931" s="7" t="s">
        <v>416</v>
      </c>
      <c r="I931" s="15" t="s">
        <v>702</v>
      </c>
      <c r="J931" s="7" t="s">
        <v>3173</v>
      </c>
      <c r="K931" s="14" t="s">
        <v>19</v>
      </c>
      <c r="L931" s="7" t="s">
        <v>3078</v>
      </c>
      <c r="M931" s="7" t="s">
        <v>3079</v>
      </c>
      <c r="N931" s="14" t="s">
        <v>53</v>
      </c>
      <c r="O931" s="14" t="s">
        <v>24</v>
      </c>
      <c r="P931" s="14" t="s">
        <v>54</v>
      </c>
      <c r="Q931" s="7"/>
      <c r="R931" s="7"/>
    </row>
    <row r="932" spans="1:18" hidden="1">
      <c r="A932" s="7" t="s">
        <v>3520</v>
      </c>
      <c r="B932" s="7" t="s">
        <v>2986</v>
      </c>
      <c r="C932" s="14" t="s">
        <v>2987</v>
      </c>
      <c r="D932" s="14" t="s">
        <v>13</v>
      </c>
      <c r="E932" s="14" t="s">
        <v>51</v>
      </c>
      <c r="F932" s="14" t="s">
        <v>15</v>
      </c>
      <c r="G932" s="7" t="s">
        <v>1462</v>
      </c>
      <c r="H932" s="7" t="s">
        <v>28</v>
      </c>
      <c r="I932" s="15" t="s">
        <v>1064</v>
      </c>
      <c r="J932" s="7" t="s">
        <v>3077</v>
      </c>
      <c r="K932" s="14" t="s">
        <v>19</v>
      </c>
      <c r="L932" s="7" t="s">
        <v>3078</v>
      </c>
      <c r="M932" s="7" t="s">
        <v>3079</v>
      </c>
      <c r="N932" s="14" t="s">
        <v>53</v>
      </c>
      <c r="O932" s="14" t="s">
        <v>24</v>
      </c>
      <c r="P932" s="14" t="s">
        <v>54</v>
      </c>
      <c r="Q932" s="7"/>
      <c r="R932" s="7"/>
    </row>
    <row r="933" spans="1:18" hidden="1">
      <c r="A933" s="7" t="s">
        <v>3520</v>
      </c>
      <c r="B933" s="7" t="s">
        <v>2986</v>
      </c>
      <c r="C933" s="14" t="s">
        <v>2987</v>
      </c>
      <c r="D933" s="14" t="s">
        <v>13</v>
      </c>
      <c r="E933" s="14" t="s">
        <v>51</v>
      </c>
      <c r="F933" s="14" t="s">
        <v>15</v>
      </c>
      <c r="G933" s="7" t="s">
        <v>1339</v>
      </c>
      <c r="H933" s="7" t="s">
        <v>95</v>
      </c>
      <c r="I933" s="15" t="s">
        <v>349</v>
      </c>
      <c r="J933" s="7" t="s">
        <v>3199</v>
      </c>
      <c r="K933" s="14" t="s">
        <v>19</v>
      </c>
      <c r="L933" s="7" t="s">
        <v>3200</v>
      </c>
      <c r="M933" s="7" t="s">
        <v>3201</v>
      </c>
      <c r="N933" s="14" t="s">
        <v>53</v>
      </c>
      <c r="O933" s="14" t="s">
        <v>24</v>
      </c>
      <c r="P933" s="14" t="s">
        <v>54</v>
      </c>
      <c r="Q933" s="7"/>
      <c r="R933" s="7"/>
    </row>
    <row r="934" spans="1:18" hidden="1">
      <c r="A934" s="7" t="s">
        <v>3520</v>
      </c>
      <c r="B934" s="7" t="s">
        <v>2986</v>
      </c>
      <c r="C934" s="14" t="s">
        <v>2987</v>
      </c>
      <c r="D934" s="14" t="s">
        <v>174</v>
      </c>
      <c r="E934" s="14" t="s">
        <v>51</v>
      </c>
      <c r="F934" s="14" t="s">
        <v>15</v>
      </c>
      <c r="G934" s="7" t="s">
        <v>3321</v>
      </c>
      <c r="H934" s="7" t="s">
        <v>277</v>
      </c>
      <c r="I934" s="15" t="s">
        <v>1024</v>
      </c>
      <c r="J934" s="7" t="s">
        <v>3322</v>
      </c>
      <c r="K934" s="14" t="s">
        <v>19</v>
      </c>
      <c r="L934" s="7" t="s">
        <v>3323</v>
      </c>
      <c r="M934" s="7" t="s">
        <v>3324</v>
      </c>
      <c r="N934" s="14" t="s">
        <v>53</v>
      </c>
      <c r="O934" s="14" t="s">
        <v>24</v>
      </c>
      <c r="P934" s="14" t="s">
        <v>54</v>
      </c>
      <c r="Q934" s="7"/>
      <c r="R934" s="7"/>
    </row>
    <row r="935" spans="1:18" hidden="1">
      <c r="A935" s="7" t="s">
        <v>3520</v>
      </c>
      <c r="B935" s="7" t="s">
        <v>2986</v>
      </c>
      <c r="C935" s="14" t="s">
        <v>2987</v>
      </c>
      <c r="D935" s="14" t="s">
        <v>13</v>
      </c>
      <c r="E935" s="14" t="s">
        <v>51</v>
      </c>
      <c r="F935" s="14" t="s">
        <v>15</v>
      </c>
      <c r="G935" s="7" t="s">
        <v>3135</v>
      </c>
      <c r="H935" s="7" t="s">
        <v>756</v>
      </c>
      <c r="I935" s="15" t="s">
        <v>3136</v>
      </c>
      <c r="J935" s="7" t="s">
        <v>3137</v>
      </c>
      <c r="K935" s="14" t="s">
        <v>19</v>
      </c>
      <c r="L935" s="7" t="s">
        <v>3138</v>
      </c>
      <c r="M935" s="7" t="s">
        <v>3065</v>
      </c>
      <c r="N935" s="14" t="s">
        <v>53</v>
      </c>
      <c r="O935" s="14" t="s">
        <v>24</v>
      </c>
      <c r="P935" s="14" t="s">
        <v>54</v>
      </c>
      <c r="Q935" s="7"/>
      <c r="R935" s="7"/>
    </row>
    <row r="936" spans="1:18" hidden="1">
      <c r="A936" s="7" t="s">
        <v>3520</v>
      </c>
      <c r="B936" s="7" t="s">
        <v>2986</v>
      </c>
      <c r="C936" s="14" t="s">
        <v>2987</v>
      </c>
      <c r="D936" s="14" t="s">
        <v>174</v>
      </c>
      <c r="E936" s="14" t="s">
        <v>51</v>
      </c>
      <c r="F936" s="14" t="s">
        <v>15</v>
      </c>
      <c r="G936" s="7" t="s">
        <v>1425</v>
      </c>
      <c r="H936" s="7" t="s">
        <v>3413</v>
      </c>
      <c r="I936" s="15" t="s">
        <v>379</v>
      </c>
      <c r="J936" s="7" t="s">
        <v>3414</v>
      </c>
      <c r="K936" s="14" t="s">
        <v>19</v>
      </c>
      <c r="L936" s="7" t="s">
        <v>3415</v>
      </c>
      <c r="M936" s="7" t="s">
        <v>3416</v>
      </c>
      <c r="N936" s="14" t="s">
        <v>53</v>
      </c>
      <c r="O936" s="14" t="s">
        <v>24</v>
      </c>
      <c r="P936" s="14" t="s">
        <v>54</v>
      </c>
      <c r="Q936" s="7"/>
      <c r="R936" s="7"/>
    </row>
    <row r="937" spans="1:18" hidden="1">
      <c r="A937" s="7" t="s">
        <v>3520</v>
      </c>
      <c r="B937" s="7" t="s">
        <v>2986</v>
      </c>
      <c r="C937" s="14" t="s">
        <v>2987</v>
      </c>
      <c r="D937" s="14" t="s">
        <v>174</v>
      </c>
      <c r="E937" s="14" t="s">
        <v>51</v>
      </c>
      <c r="F937" s="14" t="s">
        <v>15</v>
      </c>
      <c r="G937" s="7" t="s">
        <v>3471</v>
      </c>
      <c r="H937" s="7" t="s">
        <v>87</v>
      </c>
      <c r="I937" s="15" t="s">
        <v>1089</v>
      </c>
      <c r="J937" s="7" t="s">
        <v>3472</v>
      </c>
      <c r="K937" s="14" t="s">
        <v>19</v>
      </c>
      <c r="L937" s="7" t="s">
        <v>3473</v>
      </c>
      <c r="M937" s="7" t="s">
        <v>3474</v>
      </c>
      <c r="N937" s="14" t="s">
        <v>53</v>
      </c>
      <c r="O937" s="14" t="s">
        <v>24</v>
      </c>
      <c r="P937" s="14" t="s">
        <v>54</v>
      </c>
      <c r="Q937" s="7"/>
      <c r="R937" s="7"/>
    </row>
    <row r="938" spans="1:18" hidden="1">
      <c r="A938" s="7" t="s">
        <v>3520</v>
      </c>
      <c r="B938" s="7" t="s">
        <v>2986</v>
      </c>
      <c r="C938" s="14" t="s">
        <v>2987</v>
      </c>
      <c r="D938" s="14" t="s">
        <v>174</v>
      </c>
      <c r="E938" s="14" t="s">
        <v>51</v>
      </c>
      <c r="F938" s="14" t="s">
        <v>15</v>
      </c>
      <c r="G938" s="7" t="s">
        <v>1222</v>
      </c>
      <c r="H938" s="7" t="s">
        <v>153</v>
      </c>
      <c r="I938" s="15" t="s">
        <v>1013</v>
      </c>
      <c r="J938" s="7" t="s">
        <v>3494</v>
      </c>
      <c r="K938" s="14" t="s">
        <v>19</v>
      </c>
      <c r="L938" s="7" t="s">
        <v>3473</v>
      </c>
      <c r="M938" s="7" t="s">
        <v>3474</v>
      </c>
      <c r="N938" s="14" t="s">
        <v>53</v>
      </c>
      <c r="O938" s="14" t="s">
        <v>24</v>
      </c>
      <c r="P938" s="14" t="s">
        <v>54</v>
      </c>
      <c r="Q938" s="7"/>
      <c r="R938" s="7"/>
    </row>
    <row r="939" spans="1:18" hidden="1">
      <c r="A939" s="7" t="s">
        <v>3520</v>
      </c>
      <c r="B939" s="7" t="s">
        <v>2986</v>
      </c>
      <c r="C939" s="14" t="s">
        <v>2987</v>
      </c>
      <c r="D939" s="14" t="s">
        <v>174</v>
      </c>
      <c r="E939" s="14" t="s">
        <v>51</v>
      </c>
      <c r="F939" s="14" t="s">
        <v>15</v>
      </c>
      <c r="G939" s="7" t="s">
        <v>3501</v>
      </c>
      <c r="H939" s="7" t="s">
        <v>288</v>
      </c>
      <c r="I939" s="15" t="s">
        <v>983</v>
      </c>
      <c r="J939" s="7" t="s">
        <v>3502</v>
      </c>
      <c r="K939" s="14" t="s">
        <v>19</v>
      </c>
      <c r="L939" s="7" t="s">
        <v>3473</v>
      </c>
      <c r="M939" s="7" t="s">
        <v>3474</v>
      </c>
      <c r="N939" s="14" t="s">
        <v>53</v>
      </c>
      <c r="O939" s="14" t="s">
        <v>24</v>
      </c>
      <c r="P939" s="14" t="s">
        <v>54</v>
      </c>
      <c r="Q939" s="7"/>
      <c r="R939" s="7"/>
    </row>
    <row r="940" spans="1:18" hidden="1">
      <c r="A940" s="7" t="s">
        <v>3520</v>
      </c>
      <c r="B940" s="7" t="s">
        <v>2986</v>
      </c>
      <c r="C940" s="14" t="s">
        <v>2987</v>
      </c>
      <c r="D940" s="14" t="s">
        <v>13</v>
      </c>
      <c r="E940" s="14" t="s">
        <v>51</v>
      </c>
      <c r="F940" s="14" t="s">
        <v>15</v>
      </c>
      <c r="G940" s="7" t="s">
        <v>3212</v>
      </c>
      <c r="H940" s="7" t="s">
        <v>31</v>
      </c>
      <c r="I940" s="15" t="s">
        <v>110</v>
      </c>
      <c r="J940" s="7" t="s">
        <v>3213</v>
      </c>
      <c r="K940" s="14" t="s">
        <v>19</v>
      </c>
      <c r="L940" s="7" t="s">
        <v>3214</v>
      </c>
      <c r="M940" s="7" t="s">
        <v>3215</v>
      </c>
      <c r="N940" s="14" t="s">
        <v>53</v>
      </c>
      <c r="O940" s="14" t="s">
        <v>24</v>
      </c>
      <c r="P940" s="14" t="s">
        <v>54</v>
      </c>
      <c r="Q940" s="7"/>
      <c r="R940" s="7"/>
    </row>
    <row r="941" spans="1:18" hidden="1">
      <c r="A941" s="7" t="s">
        <v>3520</v>
      </c>
      <c r="B941" s="7" t="s">
        <v>2986</v>
      </c>
      <c r="C941" s="14" t="s">
        <v>2987</v>
      </c>
      <c r="D941" s="14" t="s">
        <v>13</v>
      </c>
      <c r="E941" s="14" t="s">
        <v>51</v>
      </c>
      <c r="F941" s="14" t="s">
        <v>15</v>
      </c>
      <c r="G941" s="7" t="s">
        <v>3106</v>
      </c>
      <c r="H941" s="7" t="s">
        <v>3107</v>
      </c>
      <c r="I941" s="15" t="s">
        <v>705</v>
      </c>
      <c r="J941" s="7" t="s">
        <v>3108</v>
      </c>
      <c r="K941" s="14" t="s">
        <v>19</v>
      </c>
      <c r="L941" s="7" t="s">
        <v>3109</v>
      </c>
      <c r="M941" s="7" t="s">
        <v>3036</v>
      </c>
      <c r="N941" s="14" t="s">
        <v>53</v>
      </c>
      <c r="O941" s="14" t="s">
        <v>24</v>
      </c>
      <c r="P941" s="14" t="s">
        <v>54</v>
      </c>
      <c r="Q941" s="7"/>
      <c r="R941" s="7"/>
    </row>
    <row r="942" spans="1:18" hidden="1">
      <c r="A942" s="7" t="s">
        <v>3520</v>
      </c>
      <c r="B942" s="7" t="s">
        <v>2986</v>
      </c>
      <c r="C942" s="14" t="s">
        <v>2987</v>
      </c>
      <c r="D942" s="14" t="s">
        <v>174</v>
      </c>
      <c r="E942" s="14" t="s">
        <v>51</v>
      </c>
      <c r="F942" s="14" t="s">
        <v>15</v>
      </c>
      <c r="G942" s="7" t="s">
        <v>3339</v>
      </c>
      <c r="H942" s="7" t="s">
        <v>3340</v>
      </c>
      <c r="I942" s="15" t="s">
        <v>602</v>
      </c>
      <c r="J942" s="7" t="s">
        <v>3341</v>
      </c>
      <c r="K942" s="14" t="s">
        <v>19</v>
      </c>
      <c r="L942" s="7" t="s">
        <v>3109</v>
      </c>
      <c r="M942" s="7" t="s">
        <v>3036</v>
      </c>
      <c r="N942" s="14" t="s">
        <v>53</v>
      </c>
      <c r="O942" s="14" t="s">
        <v>24</v>
      </c>
      <c r="P942" s="14" t="s">
        <v>54</v>
      </c>
      <c r="Q942" s="7"/>
      <c r="R942" s="7"/>
    </row>
    <row r="943" spans="1:18" hidden="1">
      <c r="A943" s="7" t="s">
        <v>3520</v>
      </c>
      <c r="B943" s="7" t="s">
        <v>2986</v>
      </c>
      <c r="C943" s="14" t="s">
        <v>2987</v>
      </c>
      <c r="D943" s="14" t="s">
        <v>13</v>
      </c>
      <c r="E943" s="14" t="s">
        <v>51</v>
      </c>
      <c r="F943" s="14" t="s">
        <v>15</v>
      </c>
      <c r="G943" s="7" t="s">
        <v>3153</v>
      </c>
      <c r="H943" s="7" t="s">
        <v>290</v>
      </c>
      <c r="I943" s="15" t="s">
        <v>77</v>
      </c>
      <c r="J943" s="7" t="s">
        <v>3154</v>
      </c>
      <c r="K943" s="14" t="s">
        <v>19</v>
      </c>
      <c r="L943" s="7" t="s">
        <v>3109</v>
      </c>
      <c r="M943" s="7" t="s">
        <v>3036</v>
      </c>
      <c r="N943" s="14" t="s">
        <v>53</v>
      </c>
      <c r="O943" s="14" t="s">
        <v>24</v>
      </c>
      <c r="P943" s="14" t="s">
        <v>54</v>
      </c>
      <c r="Q943" s="7"/>
      <c r="R943" s="7"/>
    </row>
    <row r="944" spans="1:18" hidden="1">
      <c r="A944" s="7" t="s">
        <v>3520</v>
      </c>
      <c r="B944" s="7" t="s">
        <v>2986</v>
      </c>
      <c r="C944" s="14" t="s">
        <v>2987</v>
      </c>
      <c r="D944" s="14" t="s">
        <v>13</v>
      </c>
      <c r="E944" s="14" t="s">
        <v>51</v>
      </c>
      <c r="F944" s="14" t="s">
        <v>15</v>
      </c>
      <c r="G944" s="7" t="s">
        <v>3102</v>
      </c>
      <c r="H944" s="7" t="s">
        <v>399</v>
      </c>
      <c r="I944" s="15" t="s">
        <v>965</v>
      </c>
      <c r="J944" s="7" t="s">
        <v>3103</v>
      </c>
      <c r="K944" s="14" t="s">
        <v>19</v>
      </c>
      <c r="L944" s="7" t="s">
        <v>3104</v>
      </c>
      <c r="M944" s="7" t="s">
        <v>3105</v>
      </c>
      <c r="N944" s="14" t="s">
        <v>53</v>
      </c>
      <c r="O944" s="14" t="s">
        <v>24</v>
      </c>
      <c r="P944" s="14" t="s">
        <v>54</v>
      </c>
      <c r="Q944" s="7"/>
      <c r="R944" s="7"/>
    </row>
    <row r="945" spans="1:18" hidden="1">
      <c r="A945" s="7" t="s">
        <v>3520</v>
      </c>
      <c r="B945" s="7" t="s">
        <v>2986</v>
      </c>
      <c r="C945" s="14" t="s">
        <v>2987</v>
      </c>
      <c r="D945" s="14" t="s">
        <v>13</v>
      </c>
      <c r="E945" s="14" t="s">
        <v>51</v>
      </c>
      <c r="F945" s="14" t="s">
        <v>15</v>
      </c>
      <c r="G945" s="7" t="s">
        <v>3110</v>
      </c>
      <c r="H945" s="7" t="s">
        <v>133</v>
      </c>
      <c r="I945" s="15" t="s">
        <v>888</v>
      </c>
      <c r="J945" s="7" t="s">
        <v>3111</v>
      </c>
      <c r="K945" s="14" t="s">
        <v>19</v>
      </c>
      <c r="L945" s="7" t="s">
        <v>3104</v>
      </c>
      <c r="M945" s="7" t="s">
        <v>3105</v>
      </c>
      <c r="N945" s="14" t="s">
        <v>53</v>
      </c>
      <c r="O945" s="14" t="s">
        <v>24</v>
      </c>
      <c r="P945" s="14" t="s">
        <v>54</v>
      </c>
      <c r="Q945" s="7"/>
      <c r="R945" s="7"/>
    </row>
    <row r="946" spans="1:18" hidden="1">
      <c r="A946" s="7" t="s">
        <v>3520</v>
      </c>
      <c r="B946" s="7" t="s">
        <v>2986</v>
      </c>
      <c r="C946" s="14" t="s">
        <v>2987</v>
      </c>
      <c r="D946" s="14" t="s">
        <v>174</v>
      </c>
      <c r="E946" s="14" t="s">
        <v>51</v>
      </c>
      <c r="F946" s="14" t="s">
        <v>15</v>
      </c>
      <c r="G946" s="7" t="s">
        <v>2564</v>
      </c>
      <c r="H946" s="7" t="s">
        <v>3399</v>
      </c>
      <c r="I946" s="15" t="s">
        <v>556</v>
      </c>
      <c r="J946" s="7" t="s">
        <v>3400</v>
      </c>
      <c r="K946" s="14" t="s">
        <v>19</v>
      </c>
      <c r="L946" s="7" t="s">
        <v>3104</v>
      </c>
      <c r="M946" s="7" t="s">
        <v>3105</v>
      </c>
      <c r="N946" s="14" t="s">
        <v>53</v>
      </c>
      <c r="O946" s="14" t="s">
        <v>24</v>
      </c>
      <c r="P946" s="14" t="s">
        <v>54</v>
      </c>
      <c r="Q946" s="7"/>
      <c r="R946" s="7"/>
    </row>
    <row r="947" spans="1:18" hidden="1">
      <c r="A947" s="7" t="s">
        <v>3520</v>
      </c>
      <c r="B947" s="7" t="s">
        <v>2986</v>
      </c>
      <c r="C947" s="14" t="s">
        <v>2987</v>
      </c>
      <c r="D947" s="14" t="s">
        <v>174</v>
      </c>
      <c r="E947" s="14" t="s">
        <v>51</v>
      </c>
      <c r="F947" s="14" t="s">
        <v>15</v>
      </c>
      <c r="G947" s="7" t="s">
        <v>1467</v>
      </c>
      <c r="H947" s="7" t="s">
        <v>617</v>
      </c>
      <c r="I947" s="15" t="s">
        <v>644</v>
      </c>
      <c r="J947" s="7" t="s">
        <v>3418</v>
      </c>
      <c r="K947" s="14" t="s">
        <v>19</v>
      </c>
      <c r="L947" s="7" t="s">
        <v>3104</v>
      </c>
      <c r="M947" s="7" t="s">
        <v>3105</v>
      </c>
      <c r="N947" s="14" t="s">
        <v>53</v>
      </c>
      <c r="O947" s="14" t="s">
        <v>24</v>
      </c>
      <c r="P947" s="14" t="s">
        <v>54</v>
      </c>
      <c r="Q947" s="7"/>
      <c r="R947" s="7"/>
    </row>
    <row r="948" spans="1:18" hidden="1">
      <c r="A948" s="7" t="s">
        <v>3520</v>
      </c>
      <c r="B948" s="7" t="s">
        <v>2986</v>
      </c>
      <c r="C948" s="14" t="s">
        <v>2987</v>
      </c>
      <c r="D948" s="14" t="s">
        <v>4557</v>
      </c>
      <c r="E948" s="14" t="s">
        <v>51</v>
      </c>
      <c r="F948" s="14" t="s">
        <v>15</v>
      </c>
      <c r="G948" s="7" t="s">
        <v>4483</v>
      </c>
      <c r="H948" s="7" t="s">
        <v>3774</v>
      </c>
      <c r="I948" s="16">
        <v>20113</v>
      </c>
      <c r="J948" s="7"/>
      <c r="K948" s="14" t="s">
        <v>17</v>
      </c>
      <c r="L948" s="7" t="s">
        <v>3104</v>
      </c>
      <c r="M948" s="7" t="s">
        <v>4439</v>
      </c>
      <c r="N948" s="7"/>
      <c r="O948" s="14" t="s">
        <v>24</v>
      </c>
      <c r="P948" s="14" t="s">
        <v>54</v>
      </c>
      <c r="Q948" s="7"/>
      <c r="R948" s="7"/>
    </row>
    <row r="949" spans="1:18" hidden="1">
      <c r="A949" s="7" t="s">
        <v>3520</v>
      </c>
      <c r="B949" s="7" t="s">
        <v>2986</v>
      </c>
      <c r="C949" s="14" t="s">
        <v>2987</v>
      </c>
      <c r="D949" s="14" t="s">
        <v>174</v>
      </c>
      <c r="E949" s="14" t="s">
        <v>51</v>
      </c>
      <c r="F949" s="14" t="s">
        <v>15</v>
      </c>
      <c r="G949" s="7" t="s">
        <v>1146</v>
      </c>
      <c r="H949" s="7" t="s">
        <v>1246</v>
      </c>
      <c r="I949" s="15" t="s">
        <v>1042</v>
      </c>
      <c r="J949" s="7" t="s">
        <v>3432</v>
      </c>
      <c r="K949" s="14" t="s">
        <v>19</v>
      </c>
      <c r="L949" s="7" t="s">
        <v>3433</v>
      </c>
      <c r="M949" s="7" t="s">
        <v>3015</v>
      </c>
      <c r="N949" s="14" t="s">
        <v>53</v>
      </c>
      <c r="O949" s="14" t="s">
        <v>24</v>
      </c>
      <c r="P949" s="14" t="s">
        <v>54</v>
      </c>
      <c r="Q949" s="7"/>
      <c r="R949" s="7"/>
    </row>
    <row r="950" spans="1:18" hidden="1">
      <c r="A950" s="7" t="s">
        <v>3520</v>
      </c>
      <c r="B950" s="7" t="s">
        <v>2986</v>
      </c>
      <c r="C950" s="14" t="s">
        <v>2987</v>
      </c>
      <c r="D950" s="14" t="s">
        <v>4557</v>
      </c>
      <c r="E950" s="14" t="s">
        <v>51</v>
      </c>
      <c r="F950" s="14" t="s">
        <v>15</v>
      </c>
      <c r="G950" s="7" t="s">
        <v>4478</v>
      </c>
      <c r="H950" s="7" t="s">
        <v>3792</v>
      </c>
      <c r="I950" s="16" t="s">
        <v>4479</v>
      </c>
      <c r="J950" s="7"/>
      <c r="K950" s="14" t="s">
        <v>17</v>
      </c>
      <c r="L950" s="7" t="s">
        <v>3433</v>
      </c>
      <c r="M950" s="7" t="s">
        <v>4480</v>
      </c>
      <c r="N950" s="7"/>
      <c r="O950" s="14" t="s">
        <v>24</v>
      </c>
      <c r="P950" s="14" t="s">
        <v>54</v>
      </c>
      <c r="Q950" s="7"/>
      <c r="R950" s="7"/>
    </row>
    <row r="951" spans="1:18" hidden="1">
      <c r="A951" s="7" t="s">
        <v>3520</v>
      </c>
      <c r="B951" s="7" t="s">
        <v>2986</v>
      </c>
      <c r="C951" s="14" t="s">
        <v>2987</v>
      </c>
      <c r="D951" s="14" t="s">
        <v>4557</v>
      </c>
      <c r="E951" s="14" t="s">
        <v>51</v>
      </c>
      <c r="F951" s="14" t="s">
        <v>15</v>
      </c>
      <c r="G951" s="7" t="s">
        <v>4543</v>
      </c>
      <c r="H951" s="7" t="s">
        <v>4424</v>
      </c>
      <c r="I951" s="16" t="s">
        <v>4222</v>
      </c>
      <c r="J951" s="7"/>
      <c r="K951" s="14" t="s">
        <v>17</v>
      </c>
      <c r="L951" s="7" t="s">
        <v>3433</v>
      </c>
      <c r="M951" s="7" t="s">
        <v>4480</v>
      </c>
      <c r="N951" s="7"/>
      <c r="O951" s="14" t="s">
        <v>24</v>
      </c>
      <c r="P951" s="14" t="s">
        <v>54</v>
      </c>
      <c r="Q951" s="7"/>
      <c r="R951" s="7"/>
    </row>
    <row r="952" spans="1:18" hidden="1">
      <c r="A952" s="7" t="s">
        <v>3520</v>
      </c>
      <c r="B952" s="7" t="s">
        <v>2986</v>
      </c>
      <c r="C952" s="14" t="s">
        <v>2987</v>
      </c>
      <c r="D952" s="14" t="s">
        <v>13</v>
      </c>
      <c r="E952" s="14" t="s">
        <v>14</v>
      </c>
      <c r="F952" s="14" t="s">
        <v>15</v>
      </c>
      <c r="G952" s="7" t="s">
        <v>700</v>
      </c>
      <c r="H952" s="7" t="s">
        <v>228</v>
      </c>
      <c r="I952" s="15" t="s">
        <v>622</v>
      </c>
      <c r="J952" s="7" t="s">
        <v>3053</v>
      </c>
      <c r="K952" s="14" t="s">
        <v>19</v>
      </c>
      <c r="L952" s="7" t="s">
        <v>3054</v>
      </c>
      <c r="M952" s="7" t="s">
        <v>3055</v>
      </c>
      <c r="N952" s="14" t="s">
        <v>24</v>
      </c>
      <c r="O952" s="14"/>
      <c r="P952" s="14"/>
      <c r="Q952" s="7"/>
      <c r="R952" s="7"/>
    </row>
    <row r="953" spans="1:18" hidden="1">
      <c r="A953" s="7" t="s">
        <v>3520</v>
      </c>
      <c r="B953" s="7" t="s">
        <v>2986</v>
      </c>
      <c r="C953" s="14" t="s">
        <v>2987</v>
      </c>
      <c r="D953" s="14" t="s">
        <v>4557</v>
      </c>
      <c r="E953" s="14" t="s">
        <v>51</v>
      </c>
      <c r="F953" s="14" t="s">
        <v>15</v>
      </c>
      <c r="G953" s="7" t="s">
        <v>4539</v>
      </c>
      <c r="H953" s="7" t="s">
        <v>4540</v>
      </c>
      <c r="I953" s="16" t="s">
        <v>975</v>
      </c>
      <c r="J953" s="7"/>
      <c r="K953" s="14" t="s">
        <v>17</v>
      </c>
      <c r="L953" s="7" t="s">
        <v>4541</v>
      </c>
      <c r="M953" s="7" t="s">
        <v>4542</v>
      </c>
      <c r="N953" s="7"/>
      <c r="O953" s="14" t="s">
        <v>69</v>
      </c>
      <c r="P953" s="14" t="s">
        <v>54</v>
      </c>
      <c r="Q953" s="7"/>
      <c r="R953" s="7"/>
    </row>
    <row r="954" spans="1:18" hidden="1">
      <c r="A954" s="7" t="s">
        <v>3520</v>
      </c>
      <c r="B954" s="7" t="s">
        <v>2986</v>
      </c>
      <c r="C954" s="14" t="s">
        <v>2987</v>
      </c>
      <c r="D954" s="14" t="s">
        <v>174</v>
      </c>
      <c r="E954" s="14" t="s">
        <v>14</v>
      </c>
      <c r="F954" s="14" t="s">
        <v>15</v>
      </c>
      <c r="G954" s="7" t="s">
        <v>1236</v>
      </c>
      <c r="H954" s="7" t="s">
        <v>421</v>
      </c>
      <c r="I954" s="15" t="s">
        <v>821</v>
      </c>
      <c r="J954" s="7" t="s">
        <v>3273</v>
      </c>
      <c r="K954" s="14" t="s">
        <v>19</v>
      </c>
      <c r="L954" s="7" t="s">
        <v>3274</v>
      </c>
      <c r="M954" s="7" t="s">
        <v>3275</v>
      </c>
      <c r="N954" s="14" t="s">
        <v>24</v>
      </c>
      <c r="O954" s="14"/>
      <c r="P954" s="14"/>
      <c r="Q954" s="7"/>
      <c r="R954" s="7"/>
    </row>
    <row r="955" spans="1:18" hidden="1">
      <c r="A955" s="7" t="s">
        <v>3520</v>
      </c>
      <c r="B955" s="7" t="s">
        <v>2986</v>
      </c>
      <c r="C955" s="14" t="s">
        <v>2987</v>
      </c>
      <c r="D955" s="14" t="s">
        <v>174</v>
      </c>
      <c r="E955" s="14" t="s">
        <v>51</v>
      </c>
      <c r="F955" s="14" t="s">
        <v>15</v>
      </c>
      <c r="G955" s="7" t="s">
        <v>1148</v>
      </c>
      <c r="H955" s="7" t="s">
        <v>90</v>
      </c>
      <c r="I955" s="15" t="s">
        <v>805</v>
      </c>
      <c r="J955" s="7" t="s">
        <v>3300</v>
      </c>
      <c r="K955" s="14" t="s">
        <v>19</v>
      </c>
      <c r="L955" s="7" t="s">
        <v>3114</v>
      </c>
      <c r="M955" s="7" t="s">
        <v>3115</v>
      </c>
      <c r="N955" s="14" t="s">
        <v>53</v>
      </c>
      <c r="O955" s="14" t="s">
        <v>69</v>
      </c>
      <c r="P955" s="14" t="s">
        <v>54</v>
      </c>
      <c r="Q955" s="7"/>
      <c r="R955" s="7"/>
    </row>
    <row r="956" spans="1:18" hidden="1">
      <c r="A956" s="7" t="s">
        <v>3520</v>
      </c>
      <c r="B956" s="7" t="s">
        <v>2986</v>
      </c>
      <c r="C956" s="14" t="s">
        <v>2987</v>
      </c>
      <c r="D956" s="14" t="s">
        <v>13</v>
      </c>
      <c r="E956" s="14" t="s">
        <v>51</v>
      </c>
      <c r="F956" s="14" t="s">
        <v>15</v>
      </c>
      <c r="G956" s="7" t="s">
        <v>3112</v>
      </c>
      <c r="H956" s="7" t="s">
        <v>351</v>
      </c>
      <c r="I956" s="15" t="s">
        <v>621</v>
      </c>
      <c r="J956" s="7" t="s">
        <v>3113</v>
      </c>
      <c r="K956" s="14" t="s">
        <v>19</v>
      </c>
      <c r="L956" s="7" t="s">
        <v>3114</v>
      </c>
      <c r="M956" s="7" t="s">
        <v>3115</v>
      </c>
      <c r="N956" s="14" t="s">
        <v>53</v>
      </c>
      <c r="O956" s="14" t="s">
        <v>69</v>
      </c>
      <c r="P956" s="14" t="s">
        <v>54</v>
      </c>
      <c r="Q956" s="7"/>
      <c r="R956" s="7"/>
    </row>
    <row r="957" spans="1:18" hidden="1">
      <c r="A957" s="7" t="s">
        <v>3520</v>
      </c>
      <c r="B957" s="7" t="s">
        <v>2986</v>
      </c>
      <c r="C957" s="14" t="s">
        <v>2987</v>
      </c>
      <c r="D957" s="14" t="s">
        <v>174</v>
      </c>
      <c r="E957" s="14" t="s">
        <v>51</v>
      </c>
      <c r="F957" s="14" t="s">
        <v>15</v>
      </c>
      <c r="G957" s="7" t="s">
        <v>1283</v>
      </c>
      <c r="H957" s="7" t="s">
        <v>1349</v>
      </c>
      <c r="I957" s="15" t="s">
        <v>396</v>
      </c>
      <c r="J957" s="7" t="s">
        <v>3336</v>
      </c>
      <c r="K957" s="14" t="s">
        <v>19</v>
      </c>
      <c r="L957" s="7" t="s">
        <v>3337</v>
      </c>
      <c r="M957" s="7" t="s">
        <v>3338</v>
      </c>
      <c r="N957" s="14" t="s">
        <v>53</v>
      </c>
      <c r="O957" s="14" t="s">
        <v>69</v>
      </c>
      <c r="P957" s="14" t="s">
        <v>54</v>
      </c>
      <c r="Q957" s="7"/>
      <c r="R957" s="7"/>
    </row>
    <row r="958" spans="1:18" hidden="1">
      <c r="A958" s="7" t="s">
        <v>3520</v>
      </c>
      <c r="B958" s="7" t="s">
        <v>2986</v>
      </c>
      <c r="C958" s="14" t="s">
        <v>2987</v>
      </c>
      <c r="D958" s="14" t="s">
        <v>174</v>
      </c>
      <c r="E958" s="14" t="s">
        <v>51</v>
      </c>
      <c r="F958" s="14" t="s">
        <v>15</v>
      </c>
      <c r="G958" s="7" t="s">
        <v>1342</v>
      </c>
      <c r="H958" s="7" t="s">
        <v>31</v>
      </c>
      <c r="I958" s="15" t="s">
        <v>708</v>
      </c>
      <c r="J958" s="7" t="s">
        <v>3504</v>
      </c>
      <c r="K958" s="14" t="s">
        <v>19</v>
      </c>
      <c r="L958" s="7" t="s">
        <v>3337</v>
      </c>
      <c r="M958" s="7" t="s">
        <v>3338</v>
      </c>
      <c r="N958" s="14" t="s">
        <v>53</v>
      </c>
      <c r="O958" s="14" t="s">
        <v>69</v>
      </c>
      <c r="P958" s="14" t="s">
        <v>54</v>
      </c>
      <c r="Q958" s="7"/>
      <c r="R958" s="7"/>
    </row>
    <row r="959" spans="1:18" hidden="1">
      <c r="A959" s="7" t="s">
        <v>3520</v>
      </c>
      <c r="B959" s="7" t="s">
        <v>2986</v>
      </c>
      <c r="C959" s="14" t="s">
        <v>2987</v>
      </c>
      <c r="D959" s="14" t="s">
        <v>174</v>
      </c>
      <c r="E959" s="14" t="s">
        <v>51</v>
      </c>
      <c r="F959" s="14" t="s">
        <v>15</v>
      </c>
      <c r="G959" s="7" t="s">
        <v>244</v>
      </c>
      <c r="H959" s="7" t="s">
        <v>278</v>
      </c>
      <c r="I959" s="15" t="s">
        <v>582</v>
      </c>
      <c r="J959" s="7" t="s">
        <v>3468</v>
      </c>
      <c r="K959" s="14" t="s">
        <v>19</v>
      </c>
      <c r="L959" s="7" t="s">
        <v>3469</v>
      </c>
      <c r="M959" s="7" t="s">
        <v>3470</v>
      </c>
      <c r="N959" s="14" t="s">
        <v>53</v>
      </c>
      <c r="O959" s="14" t="s">
        <v>69</v>
      </c>
      <c r="P959" s="14" t="s">
        <v>54</v>
      </c>
      <c r="Q959" s="7"/>
      <c r="R959" s="7"/>
    </row>
    <row r="960" spans="1:18" hidden="1">
      <c r="A960" s="7" t="s">
        <v>3520</v>
      </c>
      <c r="B960" s="7" t="s">
        <v>2986</v>
      </c>
      <c r="C960" s="14" t="s">
        <v>2987</v>
      </c>
      <c r="D960" s="14" t="s">
        <v>13</v>
      </c>
      <c r="E960" s="14" t="s">
        <v>51</v>
      </c>
      <c r="F960" s="14" t="s">
        <v>15</v>
      </c>
      <c r="G960" s="7" t="s">
        <v>1043</v>
      </c>
      <c r="H960" s="7" t="s">
        <v>1033</v>
      </c>
      <c r="I960" s="15" t="s">
        <v>1070</v>
      </c>
      <c r="J960" s="7" t="s">
        <v>3148</v>
      </c>
      <c r="K960" s="14" t="s">
        <v>19</v>
      </c>
      <c r="L960" s="7" t="s">
        <v>3149</v>
      </c>
      <c r="M960" s="7" t="s">
        <v>3150</v>
      </c>
      <c r="N960" s="14" t="s">
        <v>53</v>
      </c>
      <c r="O960" s="14" t="s">
        <v>69</v>
      </c>
      <c r="P960" s="14" t="s">
        <v>54</v>
      </c>
      <c r="Q960" s="7"/>
      <c r="R960" s="7"/>
    </row>
    <row r="961" spans="1:18" hidden="1">
      <c r="A961" s="7" t="s">
        <v>3520</v>
      </c>
      <c r="B961" s="7" t="s">
        <v>2986</v>
      </c>
      <c r="C961" s="14" t="s">
        <v>2987</v>
      </c>
      <c r="D961" s="14" t="s">
        <v>4557</v>
      </c>
      <c r="E961" s="14" t="s">
        <v>51</v>
      </c>
      <c r="F961" s="14" t="s">
        <v>15</v>
      </c>
      <c r="G961" s="7" t="s">
        <v>4518</v>
      </c>
      <c r="H961" s="7" t="s">
        <v>4519</v>
      </c>
      <c r="I961" s="16" t="s">
        <v>1070</v>
      </c>
      <c r="J961" s="7"/>
      <c r="K961" s="14" t="s">
        <v>17</v>
      </c>
      <c r="L961" s="7" t="s">
        <v>3149</v>
      </c>
      <c r="M961" s="7" t="s">
        <v>4520</v>
      </c>
      <c r="N961" s="7"/>
      <c r="O961" s="14" t="s">
        <v>69</v>
      </c>
      <c r="P961" s="14" t="s">
        <v>54</v>
      </c>
      <c r="Q961" s="7"/>
      <c r="R961" s="7"/>
    </row>
    <row r="962" spans="1:18" hidden="1">
      <c r="A962" s="7" t="s">
        <v>3520</v>
      </c>
      <c r="B962" s="7" t="s">
        <v>2986</v>
      </c>
      <c r="C962" s="14" t="s">
        <v>2987</v>
      </c>
      <c r="D962" s="14" t="s">
        <v>174</v>
      </c>
      <c r="E962" s="14" t="s">
        <v>51</v>
      </c>
      <c r="F962" s="14" t="s">
        <v>15</v>
      </c>
      <c r="G962" s="7" t="s">
        <v>3332</v>
      </c>
      <c r="H962" s="7" t="s">
        <v>371</v>
      </c>
      <c r="I962" s="15" t="s">
        <v>533</v>
      </c>
      <c r="J962" s="7" t="s">
        <v>3333</v>
      </c>
      <c r="K962" s="14" t="s">
        <v>19</v>
      </c>
      <c r="L962" s="7" t="s">
        <v>3334</v>
      </c>
      <c r="M962" s="7" t="s">
        <v>3335</v>
      </c>
      <c r="N962" s="14" t="s">
        <v>53</v>
      </c>
      <c r="O962" s="14" t="s">
        <v>69</v>
      </c>
      <c r="P962" s="14" t="s">
        <v>54</v>
      </c>
      <c r="Q962" s="7"/>
      <c r="R962" s="7"/>
    </row>
    <row r="963" spans="1:18" hidden="1">
      <c r="A963" s="7" t="s">
        <v>3520</v>
      </c>
      <c r="B963" s="7" t="s">
        <v>2986</v>
      </c>
      <c r="C963" s="14" t="s">
        <v>2987</v>
      </c>
      <c r="D963" s="14" t="s">
        <v>174</v>
      </c>
      <c r="E963" s="14" t="s">
        <v>51</v>
      </c>
      <c r="F963" s="14" t="s">
        <v>15</v>
      </c>
      <c r="G963" s="7" t="s">
        <v>3308</v>
      </c>
      <c r="H963" s="7" t="s">
        <v>263</v>
      </c>
      <c r="I963" s="15" t="s">
        <v>855</v>
      </c>
      <c r="J963" s="7" t="s">
        <v>3309</v>
      </c>
      <c r="K963" s="14" t="s">
        <v>19</v>
      </c>
      <c r="L963" s="7" t="s">
        <v>3310</v>
      </c>
      <c r="M963" s="7" t="s">
        <v>3311</v>
      </c>
      <c r="N963" s="14" t="s">
        <v>53</v>
      </c>
      <c r="O963" s="14" t="s">
        <v>69</v>
      </c>
      <c r="P963" s="14" t="s">
        <v>54</v>
      </c>
      <c r="Q963" s="7"/>
      <c r="R963" s="7"/>
    </row>
    <row r="964" spans="1:18" hidden="1">
      <c r="A964" s="7" t="s">
        <v>3520</v>
      </c>
      <c r="B964" s="7" t="s">
        <v>2986</v>
      </c>
      <c r="C964" s="14" t="s">
        <v>2987</v>
      </c>
      <c r="D964" s="14" t="s">
        <v>174</v>
      </c>
      <c r="E964" s="14" t="s">
        <v>51</v>
      </c>
      <c r="F964" s="14" t="s">
        <v>15</v>
      </c>
      <c r="G964" s="7" t="s">
        <v>3353</v>
      </c>
      <c r="H964" s="7" t="s">
        <v>1450</v>
      </c>
      <c r="I964" s="15" t="s">
        <v>946</v>
      </c>
      <c r="J964" s="7" t="s">
        <v>3354</v>
      </c>
      <c r="K964" s="14" t="s">
        <v>19</v>
      </c>
      <c r="L964" s="7" t="s">
        <v>3310</v>
      </c>
      <c r="M964" s="7" t="s">
        <v>3311</v>
      </c>
      <c r="N964" s="14" t="s">
        <v>53</v>
      </c>
      <c r="O964" s="14" t="s">
        <v>69</v>
      </c>
      <c r="P964" s="14" t="s">
        <v>54</v>
      </c>
      <c r="Q964" s="7"/>
      <c r="R964" s="7"/>
    </row>
    <row r="965" spans="1:18" hidden="1">
      <c r="A965" s="7" t="s">
        <v>3520</v>
      </c>
      <c r="B965" s="7" t="s">
        <v>2986</v>
      </c>
      <c r="C965" s="14" t="s">
        <v>2987</v>
      </c>
      <c r="D965" s="14" t="s">
        <v>174</v>
      </c>
      <c r="E965" s="14" t="s">
        <v>51</v>
      </c>
      <c r="F965" s="14" t="s">
        <v>15</v>
      </c>
      <c r="G965" s="7" t="s">
        <v>3366</v>
      </c>
      <c r="H965" s="7" t="s">
        <v>3367</v>
      </c>
      <c r="I965" s="15" t="s">
        <v>1093</v>
      </c>
      <c r="J965" s="7" t="s">
        <v>3368</v>
      </c>
      <c r="K965" s="14" t="s">
        <v>19</v>
      </c>
      <c r="L965" s="7" t="s">
        <v>3369</v>
      </c>
      <c r="M965" s="7" t="s">
        <v>3370</v>
      </c>
      <c r="N965" s="14" t="s">
        <v>53</v>
      </c>
      <c r="O965" s="14" t="s">
        <v>69</v>
      </c>
      <c r="P965" s="14" t="s">
        <v>54</v>
      </c>
      <c r="Q965" s="7"/>
      <c r="R965" s="7"/>
    </row>
    <row r="966" spans="1:18" hidden="1">
      <c r="A966" s="7" t="s">
        <v>3520</v>
      </c>
      <c r="B966" s="7" t="s">
        <v>2986</v>
      </c>
      <c r="C966" s="14" t="s">
        <v>2987</v>
      </c>
      <c r="D966" s="14" t="s">
        <v>174</v>
      </c>
      <c r="E966" s="14" t="s">
        <v>51</v>
      </c>
      <c r="F966" s="14" t="s">
        <v>15</v>
      </c>
      <c r="G966" s="7" t="s">
        <v>1248</v>
      </c>
      <c r="H966" s="7" t="s">
        <v>120</v>
      </c>
      <c r="I966" s="15" t="s">
        <v>342</v>
      </c>
      <c r="J966" s="7" t="s">
        <v>3460</v>
      </c>
      <c r="K966" s="14" t="s">
        <v>19</v>
      </c>
      <c r="L966" s="7" t="s">
        <v>3369</v>
      </c>
      <c r="M966" s="7" t="s">
        <v>3370</v>
      </c>
      <c r="N966" s="14" t="s">
        <v>53</v>
      </c>
      <c r="O966" s="14" t="s">
        <v>69</v>
      </c>
      <c r="P966" s="14" t="s">
        <v>54</v>
      </c>
      <c r="Q966" s="7"/>
      <c r="R966" s="7"/>
    </row>
    <row r="967" spans="1:18" hidden="1">
      <c r="A967" s="7" t="s">
        <v>3520</v>
      </c>
      <c r="B967" s="7" t="s">
        <v>2986</v>
      </c>
      <c r="C967" s="14" t="s">
        <v>2987</v>
      </c>
      <c r="D967" s="14" t="s">
        <v>174</v>
      </c>
      <c r="E967" s="14" t="s">
        <v>51</v>
      </c>
      <c r="F967" s="14" t="s">
        <v>15</v>
      </c>
      <c r="G967" s="7" t="s">
        <v>1369</v>
      </c>
      <c r="H967" s="7" t="s">
        <v>3495</v>
      </c>
      <c r="I967" s="15" t="s">
        <v>302</v>
      </c>
      <c r="J967" s="7" t="s">
        <v>3496</v>
      </c>
      <c r="K967" s="14" t="s">
        <v>19</v>
      </c>
      <c r="L967" s="7" t="s">
        <v>3369</v>
      </c>
      <c r="M967" s="7" t="s">
        <v>3370</v>
      </c>
      <c r="N967" s="14" t="s">
        <v>53</v>
      </c>
      <c r="O967" s="14" t="s">
        <v>69</v>
      </c>
      <c r="P967" s="14" t="s">
        <v>54</v>
      </c>
      <c r="Q967" s="7"/>
      <c r="R967" s="7"/>
    </row>
    <row r="968" spans="1:18" hidden="1">
      <c r="A968" s="7" t="s">
        <v>3520</v>
      </c>
      <c r="B968" s="7" t="s">
        <v>2986</v>
      </c>
      <c r="C968" s="14" t="s">
        <v>2987</v>
      </c>
      <c r="D968" s="14" t="s">
        <v>174</v>
      </c>
      <c r="E968" s="14" t="s">
        <v>51</v>
      </c>
      <c r="F968" s="14" t="s">
        <v>15</v>
      </c>
      <c r="G968" s="7" t="s">
        <v>3221</v>
      </c>
      <c r="H968" s="7" t="s">
        <v>267</v>
      </c>
      <c r="I968" s="15" t="s">
        <v>501</v>
      </c>
      <c r="J968" s="7" t="s">
        <v>3510</v>
      </c>
      <c r="K968" s="14" t="s">
        <v>19</v>
      </c>
      <c r="L968" s="7" t="s">
        <v>3422</v>
      </c>
      <c r="M968" s="7" t="s">
        <v>3423</v>
      </c>
      <c r="N968" s="14" t="s">
        <v>53</v>
      </c>
      <c r="O968" s="14" t="s">
        <v>69</v>
      </c>
      <c r="P968" s="14" t="s">
        <v>54</v>
      </c>
      <c r="Q968" s="7"/>
      <c r="R968" s="7"/>
    </row>
    <row r="969" spans="1:18" hidden="1">
      <c r="A969" s="7" t="s">
        <v>3520</v>
      </c>
      <c r="B969" s="7" t="s">
        <v>2986</v>
      </c>
      <c r="C969" s="14" t="s">
        <v>2987</v>
      </c>
      <c r="D969" s="14" t="s">
        <v>174</v>
      </c>
      <c r="E969" s="14" t="s">
        <v>51</v>
      </c>
      <c r="F969" s="14" t="s">
        <v>15</v>
      </c>
      <c r="G969" s="7" t="s">
        <v>3420</v>
      </c>
      <c r="H969" s="7" t="s">
        <v>1096</v>
      </c>
      <c r="I969" s="15" t="s">
        <v>526</v>
      </c>
      <c r="J969" s="7" t="s">
        <v>3421</v>
      </c>
      <c r="K969" s="14" t="s">
        <v>19</v>
      </c>
      <c r="L969" s="7" t="s">
        <v>3422</v>
      </c>
      <c r="M969" s="7" t="s">
        <v>3423</v>
      </c>
      <c r="N969" s="14" t="s">
        <v>53</v>
      </c>
      <c r="O969" s="14" t="s">
        <v>69</v>
      </c>
      <c r="P969" s="14" t="s">
        <v>54</v>
      </c>
      <c r="Q969" s="7"/>
      <c r="R969" s="7"/>
    </row>
    <row r="970" spans="1:18" hidden="1">
      <c r="A970" s="7" t="s">
        <v>3520</v>
      </c>
      <c r="B970" s="7" t="s">
        <v>2986</v>
      </c>
      <c r="C970" s="14" t="s">
        <v>2987</v>
      </c>
      <c r="D970" s="14" t="s">
        <v>4557</v>
      </c>
      <c r="E970" s="14" t="s">
        <v>51</v>
      </c>
      <c r="F970" s="14" t="s">
        <v>15</v>
      </c>
      <c r="G970" s="7" t="s">
        <v>3881</v>
      </c>
      <c r="H970" s="7" t="s">
        <v>3815</v>
      </c>
      <c r="I970" s="16">
        <v>20109</v>
      </c>
      <c r="J970" s="7"/>
      <c r="K970" s="14" t="s">
        <v>17</v>
      </c>
      <c r="L970" s="7" t="s">
        <v>4531</v>
      </c>
      <c r="M970" s="7" t="s">
        <v>4532</v>
      </c>
      <c r="N970" s="7"/>
      <c r="O970" s="14" t="s">
        <v>69</v>
      </c>
      <c r="P970" s="14" t="s">
        <v>54</v>
      </c>
      <c r="Q970" s="7"/>
      <c r="R970" s="7"/>
    </row>
    <row r="971" spans="1:18" hidden="1">
      <c r="A971" s="7" t="s">
        <v>3520</v>
      </c>
      <c r="B971" s="7" t="s">
        <v>2986</v>
      </c>
      <c r="C971" s="14" t="s">
        <v>2987</v>
      </c>
      <c r="D971" s="14" t="s">
        <v>174</v>
      </c>
      <c r="E971" s="14" t="s">
        <v>51</v>
      </c>
      <c r="F971" s="14" t="s">
        <v>15</v>
      </c>
      <c r="G971" s="7" t="s">
        <v>592</v>
      </c>
      <c r="H971" s="7" t="s">
        <v>31</v>
      </c>
      <c r="I971" s="15" t="s">
        <v>389</v>
      </c>
      <c r="J971" s="7" t="s">
        <v>3404</v>
      </c>
      <c r="K971" s="14" t="s">
        <v>19</v>
      </c>
      <c r="L971" s="7" t="s">
        <v>3394</v>
      </c>
      <c r="M971" s="7" t="s">
        <v>3395</v>
      </c>
      <c r="N971" s="14" t="s">
        <v>53</v>
      </c>
      <c r="O971" s="14" t="s">
        <v>69</v>
      </c>
      <c r="P971" s="14" t="s">
        <v>54</v>
      </c>
      <c r="Q971" s="7"/>
      <c r="R971" s="7"/>
    </row>
    <row r="972" spans="1:18" hidden="1">
      <c r="A972" s="7" t="s">
        <v>3520</v>
      </c>
      <c r="B972" s="7" t="s">
        <v>2986</v>
      </c>
      <c r="C972" s="14" t="s">
        <v>2987</v>
      </c>
      <c r="D972" s="14" t="s">
        <v>174</v>
      </c>
      <c r="E972" s="14" t="s">
        <v>51</v>
      </c>
      <c r="F972" s="14" t="s">
        <v>15</v>
      </c>
      <c r="G972" s="7" t="s">
        <v>3392</v>
      </c>
      <c r="H972" s="7" t="s">
        <v>355</v>
      </c>
      <c r="I972" s="15" t="s">
        <v>541</v>
      </c>
      <c r="J972" s="7" t="s">
        <v>3393</v>
      </c>
      <c r="K972" s="14" t="s">
        <v>19</v>
      </c>
      <c r="L972" s="7" t="s">
        <v>3394</v>
      </c>
      <c r="M972" s="7" t="s">
        <v>3395</v>
      </c>
      <c r="N972" s="14" t="s">
        <v>53</v>
      </c>
      <c r="O972" s="14" t="s">
        <v>69</v>
      </c>
      <c r="P972" s="14" t="s">
        <v>54</v>
      </c>
      <c r="Q972" s="7"/>
      <c r="R972" s="7"/>
    </row>
    <row r="973" spans="1:18" hidden="1">
      <c r="A973" s="7" t="s">
        <v>3520</v>
      </c>
      <c r="B973" s="7" t="s">
        <v>2986</v>
      </c>
      <c r="C973" s="14" t="s">
        <v>2987</v>
      </c>
      <c r="D973" s="14" t="s">
        <v>174</v>
      </c>
      <c r="E973" s="14" t="s">
        <v>51</v>
      </c>
      <c r="F973" s="14" t="s">
        <v>15</v>
      </c>
      <c r="G973" s="7" t="s">
        <v>3506</v>
      </c>
      <c r="H973" s="7" t="s">
        <v>597</v>
      </c>
      <c r="I973" s="15" t="s">
        <v>381</v>
      </c>
      <c r="J973" s="7" t="s">
        <v>3507</v>
      </c>
      <c r="K973" s="14" t="s">
        <v>19</v>
      </c>
      <c r="L973" s="7" t="s">
        <v>3394</v>
      </c>
      <c r="M973" s="7" t="s">
        <v>3395</v>
      </c>
      <c r="N973" s="14" t="s">
        <v>53</v>
      </c>
      <c r="O973" s="14" t="s">
        <v>69</v>
      </c>
      <c r="P973" s="14" t="s">
        <v>54</v>
      </c>
      <c r="Q973" s="7"/>
      <c r="R973" s="7"/>
    </row>
    <row r="974" spans="1:18" hidden="1">
      <c r="A974" s="7" t="s">
        <v>3520</v>
      </c>
      <c r="B974" s="7" t="s">
        <v>2986</v>
      </c>
      <c r="C974" s="14" t="s">
        <v>2987</v>
      </c>
      <c r="D974" s="14" t="s">
        <v>174</v>
      </c>
      <c r="E974" s="14" t="s">
        <v>51</v>
      </c>
      <c r="F974" s="14" t="s">
        <v>15</v>
      </c>
      <c r="G974" s="7" t="s">
        <v>1382</v>
      </c>
      <c r="H974" s="7" t="s">
        <v>21</v>
      </c>
      <c r="I974" s="15" t="s">
        <v>313</v>
      </c>
      <c r="J974" s="7" t="s">
        <v>3348</v>
      </c>
      <c r="K974" s="14" t="s">
        <v>19</v>
      </c>
      <c r="L974" s="7" t="s">
        <v>3187</v>
      </c>
      <c r="M974" s="7" t="s">
        <v>3188</v>
      </c>
      <c r="N974" s="14" t="s">
        <v>53</v>
      </c>
      <c r="O974" s="14" t="s">
        <v>69</v>
      </c>
      <c r="P974" s="14" t="s">
        <v>54</v>
      </c>
      <c r="Q974" s="7"/>
      <c r="R974" s="7"/>
    </row>
    <row r="975" spans="1:18" hidden="1">
      <c r="A975" s="7" t="s">
        <v>3520</v>
      </c>
      <c r="B975" s="7" t="s">
        <v>2986</v>
      </c>
      <c r="C975" s="14" t="s">
        <v>2987</v>
      </c>
      <c r="D975" s="14" t="s">
        <v>174</v>
      </c>
      <c r="E975" s="14" t="s">
        <v>51</v>
      </c>
      <c r="F975" s="14" t="s">
        <v>15</v>
      </c>
      <c r="G975" s="7" t="s">
        <v>3355</v>
      </c>
      <c r="H975" s="7" t="s">
        <v>111</v>
      </c>
      <c r="I975" s="15" t="s">
        <v>338</v>
      </c>
      <c r="J975" s="7" t="s">
        <v>3356</v>
      </c>
      <c r="K975" s="14" t="s">
        <v>19</v>
      </c>
      <c r="L975" s="7" t="s">
        <v>3187</v>
      </c>
      <c r="M975" s="7" t="s">
        <v>3188</v>
      </c>
      <c r="N975" s="14" t="s">
        <v>53</v>
      </c>
      <c r="O975" s="14" t="s">
        <v>69</v>
      </c>
      <c r="P975" s="14" t="s">
        <v>54</v>
      </c>
      <c r="Q975" s="7"/>
      <c r="R975" s="7"/>
    </row>
    <row r="976" spans="1:18" hidden="1">
      <c r="A976" s="7" t="s">
        <v>3520</v>
      </c>
      <c r="B976" s="7" t="s">
        <v>2986</v>
      </c>
      <c r="C976" s="14" t="s">
        <v>2987</v>
      </c>
      <c r="D976" s="14" t="s">
        <v>174</v>
      </c>
      <c r="E976" s="14" t="s">
        <v>51</v>
      </c>
      <c r="F976" s="14" t="s">
        <v>15</v>
      </c>
      <c r="G976" s="7" t="s">
        <v>3135</v>
      </c>
      <c r="H976" s="7" t="s">
        <v>690</v>
      </c>
      <c r="I976" s="15" t="s">
        <v>1063</v>
      </c>
      <c r="J976" s="7" t="s">
        <v>3375</v>
      </c>
      <c r="K976" s="14" t="s">
        <v>19</v>
      </c>
      <c r="L976" s="7" t="s">
        <v>3187</v>
      </c>
      <c r="M976" s="7" t="s">
        <v>3188</v>
      </c>
      <c r="N976" s="14" t="s">
        <v>53</v>
      </c>
      <c r="O976" s="14" t="s">
        <v>69</v>
      </c>
      <c r="P976" s="14" t="s">
        <v>122</v>
      </c>
      <c r="Q976" s="7"/>
      <c r="R976" s="7"/>
    </row>
    <row r="977" spans="1:18" hidden="1">
      <c r="A977" s="7" t="s">
        <v>3520</v>
      </c>
      <c r="B977" s="7" t="s">
        <v>2986</v>
      </c>
      <c r="C977" s="14" t="s">
        <v>2987</v>
      </c>
      <c r="D977" s="14" t="s">
        <v>13</v>
      </c>
      <c r="E977" s="14" t="s">
        <v>51</v>
      </c>
      <c r="F977" s="14" t="s">
        <v>15</v>
      </c>
      <c r="G977" s="7" t="s">
        <v>3184</v>
      </c>
      <c r="H977" s="7" t="s">
        <v>21</v>
      </c>
      <c r="I977" s="15" t="s">
        <v>3185</v>
      </c>
      <c r="J977" s="7" t="s">
        <v>3186</v>
      </c>
      <c r="K977" s="14" t="s">
        <v>19</v>
      </c>
      <c r="L977" s="7" t="s">
        <v>3187</v>
      </c>
      <c r="M977" s="7" t="s">
        <v>3188</v>
      </c>
      <c r="N977" s="14" t="s">
        <v>53</v>
      </c>
      <c r="O977" s="14" t="s">
        <v>69</v>
      </c>
      <c r="P977" s="14" t="s">
        <v>54</v>
      </c>
      <c r="Q977" s="7"/>
      <c r="R977" s="7"/>
    </row>
    <row r="978" spans="1:18" hidden="1">
      <c r="A978" s="7" t="s">
        <v>3520</v>
      </c>
      <c r="B978" s="7" t="s">
        <v>2986</v>
      </c>
      <c r="C978" s="14" t="s">
        <v>2987</v>
      </c>
      <c r="D978" s="14" t="s">
        <v>174</v>
      </c>
      <c r="E978" s="14" t="s">
        <v>51</v>
      </c>
      <c r="F978" s="14" t="s">
        <v>15</v>
      </c>
      <c r="G978" s="7" t="s">
        <v>3439</v>
      </c>
      <c r="H978" s="7" t="s">
        <v>959</v>
      </c>
      <c r="I978" s="15" t="s">
        <v>550</v>
      </c>
      <c r="J978" s="7" t="s">
        <v>3440</v>
      </c>
      <c r="K978" s="14" t="s">
        <v>19</v>
      </c>
      <c r="L978" s="7" t="s">
        <v>3187</v>
      </c>
      <c r="M978" s="7" t="s">
        <v>3188</v>
      </c>
      <c r="N978" s="14" t="s">
        <v>53</v>
      </c>
      <c r="O978" s="14" t="s">
        <v>69</v>
      </c>
      <c r="P978" s="14" t="s">
        <v>54</v>
      </c>
      <c r="Q978" s="7"/>
      <c r="R978" s="7"/>
    </row>
    <row r="979" spans="1:18" hidden="1">
      <c r="A979" s="7" t="s">
        <v>3520</v>
      </c>
      <c r="B979" s="7" t="s">
        <v>2986</v>
      </c>
      <c r="C979" s="14" t="s">
        <v>2987</v>
      </c>
      <c r="D979" s="14" t="s">
        <v>174</v>
      </c>
      <c r="E979" s="14" t="s">
        <v>51</v>
      </c>
      <c r="F979" s="14" t="s">
        <v>15</v>
      </c>
      <c r="G979" s="7" t="s">
        <v>91</v>
      </c>
      <c r="H979" s="7" t="s">
        <v>1044</v>
      </c>
      <c r="I979" s="15" t="s">
        <v>213</v>
      </c>
      <c r="J979" s="7" t="s">
        <v>3352</v>
      </c>
      <c r="K979" s="14" t="s">
        <v>19</v>
      </c>
      <c r="L979" s="7" t="s">
        <v>3191</v>
      </c>
      <c r="M979" s="7" t="s">
        <v>3192</v>
      </c>
      <c r="N979" s="14" t="s">
        <v>53</v>
      </c>
      <c r="O979" s="14" t="s">
        <v>69</v>
      </c>
      <c r="P979" s="14" t="s">
        <v>54</v>
      </c>
      <c r="Q979" s="7"/>
      <c r="R979" s="7"/>
    </row>
    <row r="980" spans="1:18" hidden="1">
      <c r="A980" s="7" t="s">
        <v>3520</v>
      </c>
      <c r="B980" s="7" t="s">
        <v>2986</v>
      </c>
      <c r="C980" s="14" t="s">
        <v>2987</v>
      </c>
      <c r="D980" s="14" t="s">
        <v>13</v>
      </c>
      <c r="E980" s="14" t="s">
        <v>51</v>
      </c>
      <c r="F980" s="14" t="s">
        <v>15</v>
      </c>
      <c r="G980" s="7" t="s">
        <v>3189</v>
      </c>
      <c r="H980" s="7" t="s">
        <v>278</v>
      </c>
      <c r="I980" s="15" t="s">
        <v>499</v>
      </c>
      <c r="J980" s="7" t="s">
        <v>3190</v>
      </c>
      <c r="K980" s="14" t="s">
        <v>19</v>
      </c>
      <c r="L980" s="7" t="s">
        <v>3191</v>
      </c>
      <c r="M980" s="7" t="s">
        <v>3192</v>
      </c>
      <c r="N980" s="14" t="s">
        <v>53</v>
      </c>
      <c r="O980" s="14" t="s">
        <v>69</v>
      </c>
      <c r="P980" s="14" t="s">
        <v>54</v>
      </c>
      <c r="Q980" s="7"/>
      <c r="R980" s="7"/>
    </row>
    <row r="981" spans="1:18" hidden="1">
      <c r="A981" s="7" t="s">
        <v>3520</v>
      </c>
      <c r="B981" s="7" t="s">
        <v>2986</v>
      </c>
      <c r="C981" s="14" t="s">
        <v>2987</v>
      </c>
      <c r="D981" s="14" t="s">
        <v>174</v>
      </c>
      <c r="E981" s="14" t="s">
        <v>51</v>
      </c>
      <c r="F981" s="14" t="s">
        <v>15</v>
      </c>
      <c r="G981" s="7" t="s">
        <v>1432</v>
      </c>
      <c r="H981" s="7" t="s">
        <v>200</v>
      </c>
      <c r="I981" s="15" t="s">
        <v>486</v>
      </c>
      <c r="J981" s="7" t="s">
        <v>3312</v>
      </c>
      <c r="K981" s="14" t="s">
        <v>19</v>
      </c>
      <c r="L981" s="7" t="s">
        <v>3313</v>
      </c>
      <c r="M981" s="7" t="s">
        <v>3314</v>
      </c>
      <c r="N981" s="14" t="s">
        <v>53</v>
      </c>
      <c r="O981" s="14" t="s">
        <v>69</v>
      </c>
      <c r="P981" s="14" t="s">
        <v>54</v>
      </c>
      <c r="Q981" s="7"/>
      <c r="R981" s="7"/>
    </row>
    <row r="982" spans="1:18" hidden="1">
      <c r="A982" s="7" t="s">
        <v>3520</v>
      </c>
      <c r="B982" s="7" t="s">
        <v>2986</v>
      </c>
      <c r="C982" s="14" t="s">
        <v>2987</v>
      </c>
      <c r="D982" s="14" t="s">
        <v>13</v>
      </c>
      <c r="E982" s="14" t="s">
        <v>51</v>
      </c>
      <c r="F982" s="14" t="s">
        <v>15</v>
      </c>
      <c r="G982" s="7" t="s">
        <v>1094</v>
      </c>
      <c r="H982" s="7" t="s">
        <v>690</v>
      </c>
      <c r="I982" s="15" t="s">
        <v>502</v>
      </c>
      <c r="J982" s="7" t="s">
        <v>3120</v>
      </c>
      <c r="K982" s="14" t="s">
        <v>19</v>
      </c>
      <c r="L982" s="7" t="s">
        <v>3121</v>
      </c>
      <c r="M982" s="7" t="s">
        <v>3122</v>
      </c>
      <c r="N982" s="14" t="s">
        <v>53</v>
      </c>
      <c r="O982" s="14" t="s">
        <v>69</v>
      </c>
      <c r="P982" s="14" t="s">
        <v>54</v>
      </c>
      <c r="Q982" s="7"/>
      <c r="R982" s="7"/>
    </row>
    <row r="983" spans="1:18" hidden="1">
      <c r="A983" s="7" t="s">
        <v>3520</v>
      </c>
      <c r="B983" s="7" t="s">
        <v>2986</v>
      </c>
      <c r="C983" s="14" t="s">
        <v>2987</v>
      </c>
      <c r="D983" s="14" t="s">
        <v>13</v>
      </c>
      <c r="E983" s="14" t="s">
        <v>51</v>
      </c>
      <c r="F983" s="14" t="s">
        <v>15</v>
      </c>
      <c r="G983" s="7" t="s">
        <v>333</v>
      </c>
      <c r="H983" s="7" t="s">
        <v>3171</v>
      </c>
      <c r="I983" s="15" t="s">
        <v>1059</v>
      </c>
      <c r="J983" s="7" t="s">
        <v>3172</v>
      </c>
      <c r="K983" s="14" t="s">
        <v>19</v>
      </c>
      <c r="L983" s="7" t="s">
        <v>3159</v>
      </c>
      <c r="M983" s="7" t="s">
        <v>3160</v>
      </c>
      <c r="N983" s="14" t="s">
        <v>53</v>
      </c>
      <c r="O983" s="14" t="s">
        <v>69</v>
      </c>
      <c r="P983" s="14" t="s">
        <v>54</v>
      </c>
      <c r="Q983" s="7"/>
      <c r="R983" s="7"/>
    </row>
    <row r="984" spans="1:18" hidden="1">
      <c r="A984" s="7" t="s">
        <v>3520</v>
      </c>
      <c r="B984" s="7" t="s">
        <v>2986</v>
      </c>
      <c r="C984" s="14" t="s">
        <v>2987</v>
      </c>
      <c r="D984" s="14" t="s">
        <v>13</v>
      </c>
      <c r="E984" s="14" t="s">
        <v>51</v>
      </c>
      <c r="F984" s="14" t="s">
        <v>15</v>
      </c>
      <c r="G984" s="7" t="s">
        <v>408</v>
      </c>
      <c r="H984" s="7" t="s">
        <v>34</v>
      </c>
      <c r="I984" s="15" t="s">
        <v>657</v>
      </c>
      <c r="J984" s="7" t="s">
        <v>3158</v>
      </c>
      <c r="K984" s="14" t="s">
        <v>19</v>
      </c>
      <c r="L984" s="7" t="s">
        <v>3159</v>
      </c>
      <c r="M984" s="7" t="s">
        <v>3160</v>
      </c>
      <c r="N984" s="14" t="s">
        <v>53</v>
      </c>
      <c r="O984" s="14" t="s">
        <v>69</v>
      </c>
      <c r="P984" s="14" t="s">
        <v>54</v>
      </c>
      <c r="Q984" s="7"/>
      <c r="R984" s="7"/>
    </row>
    <row r="985" spans="1:18" hidden="1">
      <c r="A985" s="7" t="s">
        <v>3520</v>
      </c>
      <c r="B985" s="7" t="s">
        <v>2986</v>
      </c>
      <c r="C985" s="14" t="s">
        <v>2987</v>
      </c>
      <c r="D985" s="14" t="s">
        <v>174</v>
      </c>
      <c r="E985" s="14" t="s">
        <v>51</v>
      </c>
      <c r="F985" s="14" t="s">
        <v>15</v>
      </c>
      <c r="G985" s="7" t="s">
        <v>1339</v>
      </c>
      <c r="H985" s="7" t="s">
        <v>153</v>
      </c>
      <c r="I985" s="15" t="s">
        <v>840</v>
      </c>
      <c r="J985" s="7" t="s">
        <v>3482</v>
      </c>
      <c r="K985" s="14" t="s">
        <v>19</v>
      </c>
      <c r="L985" s="7" t="s">
        <v>3483</v>
      </c>
      <c r="M985" s="7" t="s">
        <v>3484</v>
      </c>
      <c r="N985" s="14" t="s">
        <v>53</v>
      </c>
      <c r="O985" s="14" t="s">
        <v>69</v>
      </c>
      <c r="P985" s="14" t="s">
        <v>54</v>
      </c>
      <c r="Q985" s="7"/>
      <c r="R985" s="7"/>
    </row>
    <row r="986" spans="1:18" hidden="1">
      <c r="A986" s="7" t="s">
        <v>3520</v>
      </c>
      <c r="B986" s="7" t="s">
        <v>2986</v>
      </c>
      <c r="C986" s="14" t="s">
        <v>2987</v>
      </c>
      <c r="D986" s="14" t="s">
        <v>174</v>
      </c>
      <c r="E986" s="14" t="s">
        <v>51</v>
      </c>
      <c r="F986" s="14" t="s">
        <v>15</v>
      </c>
      <c r="G986" s="7" t="s">
        <v>3377</v>
      </c>
      <c r="H986" s="7" t="s">
        <v>3378</v>
      </c>
      <c r="I986" s="15" t="s">
        <v>1224</v>
      </c>
      <c r="J986" s="7" t="s">
        <v>3379</v>
      </c>
      <c r="K986" s="14" t="s">
        <v>19</v>
      </c>
      <c r="L986" s="7" t="s">
        <v>3380</v>
      </c>
      <c r="M986" s="7" t="s">
        <v>3381</v>
      </c>
      <c r="N986" s="14" t="s">
        <v>53</v>
      </c>
      <c r="O986" s="14" t="s">
        <v>69</v>
      </c>
      <c r="P986" s="14" t="s">
        <v>54</v>
      </c>
      <c r="Q986" s="7"/>
      <c r="R986" s="7"/>
    </row>
    <row r="987" spans="1:18" hidden="1">
      <c r="A987" s="7" t="s">
        <v>3520</v>
      </c>
      <c r="B987" s="7" t="s">
        <v>2986</v>
      </c>
      <c r="C987" s="14" t="s">
        <v>2987</v>
      </c>
      <c r="D987" s="14" t="s">
        <v>174</v>
      </c>
      <c r="E987" s="14" t="s">
        <v>51</v>
      </c>
      <c r="F987" s="14" t="s">
        <v>15</v>
      </c>
      <c r="G987" s="7" t="s">
        <v>1334</v>
      </c>
      <c r="H987" s="7" t="s">
        <v>290</v>
      </c>
      <c r="I987" s="15" t="s">
        <v>968</v>
      </c>
      <c r="J987" s="7" t="s">
        <v>3436</v>
      </c>
      <c r="K987" s="14" t="s">
        <v>19</v>
      </c>
      <c r="L987" s="7" t="s">
        <v>3380</v>
      </c>
      <c r="M987" s="7" t="s">
        <v>3381</v>
      </c>
      <c r="N987" s="14" t="s">
        <v>53</v>
      </c>
      <c r="O987" s="14" t="s">
        <v>69</v>
      </c>
      <c r="P987" s="14" t="s">
        <v>54</v>
      </c>
      <c r="Q987" s="7"/>
      <c r="R987" s="7"/>
    </row>
    <row r="988" spans="1:18" hidden="1">
      <c r="A988" s="7" t="s">
        <v>3520</v>
      </c>
      <c r="B988" s="7" t="s">
        <v>2986</v>
      </c>
      <c r="C988" s="14" t="s">
        <v>2987</v>
      </c>
      <c r="D988" s="14" t="s">
        <v>174</v>
      </c>
      <c r="E988" s="14" t="s">
        <v>51</v>
      </c>
      <c r="F988" s="14" t="s">
        <v>15</v>
      </c>
      <c r="G988" s="7" t="s">
        <v>3452</v>
      </c>
      <c r="H988" s="7" t="s">
        <v>45</v>
      </c>
      <c r="I988" s="15" t="s">
        <v>373</v>
      </c>
      <c r="J988" s="7" t="s">
        <v>3453</v>
      </c>
      <c r="K988" s="14" t="s">
        <v>19</v>
      </c>
      <c r="L988" s="7" t="s">
        <v>3380</v>
      </c>
      <c r="M988" s="7" t="s">
        <v>3381</v>
      </c>
      <c r="N988" s="14" t="s">
        <v>53</v>
      </c>
      <c r="O988" s="14" t="s">
        <v>69</v>
      </c>
      <c r="P988" s="14" t="s">
        <v>54</v>
      </c>
      <c r="Q988" s="7"/>
      <c r="R988" s="7"/>
    </row>
    <row r="989" spans="1:18" hidden="1">
      <c r="A989" s="7" t="s">
        <v>3520</v>
      </c>
      <c r="B989" s="7" t="s">
        <v>2986</v>
      </c>
      <c r="C989" s="14" t="s">
        <v>2987</v>
      </c>
      <c r="D989" s="14" t="s">
        <v>174</v>
      </c>
      <c r="E989" s="14" t="s">
        <v>51</v>
      </c>
      <c r="F989" s="14" t="s">
        <v>15</v>
      </c>
      <c r="G989" s="7" t="s">
        <v>1466</v>
      </c>
      <c r="H989" s="7" t="s">
        <v>90</v>
      </c>
      <c r="I989" s="15" t="s">
        <v>1002</v>
      </c>
      <c r="J989" s="7" t="s">
        <v>3410</v>
      </c>
      <c r="K989" s="14" t="s">
        <v>19</v>
      </c>
      <c r="L989" s="7" t="s">
        <v>3411</v>
      </c>
      <c r="M989" s="7" t="s">
        <v>3412</v>
      </c>
      <c r="N989" s="14" t="s">
        <v>53</v>
      </c>
      <c r="O989" s="14" t="s">
        <v>69</v>
      </c>
      <c r="P989" s="14" t="s">
        <v>54</v>
      </c>
      <c r="Q989" s="7"/>
      <c r="R989" s="7"/>
    </row>
    <row r="990" spans="1:18" hidden="1">
      <c r="A990" s="7" t="s">
        <v>3520</v>
      </c>
      <c r="B990" s="7" t="s">
        <v>2986</v>
      </c>
      <c r="C990" s="14" t="s">
        <v>2987</v>
      </c>
      <c r="D990" s="14" t="s">
        <v>13</v>
      </c>
      <c r="E990" s="14" t="s">
        <v>51</v>
      </c>
      <c r="F990" s="14" t="s">
        <v>15</v>
      </c>
      <c r="G990" s="7" t="s">
        <v>1455</v>
      </c>
      <c r="H990" s="7" t="s">
        <v>353</v>
      </c>
      <c r="I990" s="15" t="s">
        <v>771</v>
      </c>
      <c r="J990" s="7" t="s">
        <v>3123</v>
      </c>
      <c r="K990" s="14" t="s">
        <v>19</v>
      </c>
      <c r="L990" s="7" t="s">
        <v>3124</v>
      </c>
      <c r="M990" s="7" t="s">
        <v>3125</v>
      </c>
      <c r="N990" s="14" t="s">
        <v>53</v>
      </c>
      <c r="O990" s="14" t="s">
        <v>69</v>
      </c>
      <c r="P990" s="14" t="s">
        <v>54</v>
      </c>
      <c r="Q990" s="7"/>
      <c r="R990" s="7"/>
    </row>
    <row r="991" spans="1:18" hidden="1">
      <c r="A991" s="7" t="s">
        <v>3520</v>
      </c>
      <c r="B991" s="7" t="s">
        <v>2986</v>
      </c>
      <c r="C991" s="14" t="s">
        <v>2987</v>
      </c>
      <c r="D991" s="14" t="s">
        <v>174</v>
      </c>
      <c r="E991" s="14" t="s">
        <v>51</v>
      </c>
      <c r="F991" s="14" t="s">
        <v>15</v>
      </c>
      <c r="G991" s="7" t="s">
        <v>3298</v>
      </c>
      <c r="H991" s="7" t="s">
        <v>326</v>
      </c>
      <c r="I991" s="15" t="s">
        <v>1131</v>
      </c>
      <c r="J991" s="7" t="s">
        <v>3299</v>
      </c>
      <c r="K991" s="14" t="s">
        <v>19</v>
      </c>
      <c r="L991" s="7" t="s">
        <v>3165</v>
      </c>
      <c r="M991" s="7" t="s">
        <v>3015</v>
      </c>
      <c r="N991" s="14" t="s">
        <v>53</v>
      </c>
      <c r="O991" s="14" t="s">
        <v>69</v>
      </c>
      <c r="P991" s="14" t="s">
        <v>54</v>
      </c>
      <c r="Q991" s="7"/>
      <c r="R991" s="7"/>
    </row>
    <row r="992" spans="1:18" hidden="1">
      <c r="A992" s="7" t="s">
        <v>3520</v>
      </c>
      <c r="B992" s="7" t="s">
        <v>2986</v>
      </c>
      <c r="C992" s="14" t="s">
        <v>2987</v>
      </c>
      <c r="D992" s="14" t="s">
        <v>13</v>
      </c>
      <c r="E992" s="14" t="s">
        <v>51</v>
      </c>
      <c r="F992" s="14" t="s">
        <v>15</v>
      </c>
      <c r="G992" s="7" t="s">
        <v>3207</v>
      </c>
      <c r="H992" s="7" t="s">
        <v>263</v>
      </c>
      <c r="I992" s="15" t="s">
        <v>1333</v>
      </c>
      <c r="J992" s="7" t="s">
        <v>3208</v>
      </c>
      <c r="K992" s="14" t="s">
        <v>19</v>
      </c>
      <c r="L992" s="7" t="s">
        <v>3165</v>
      </c>
      <c r="M992" s="7" t="s">
        <v>3015</v>
      </c>
      <c r="N992" s="14" t="s">
        <v>53</v>
      </c>
      <c r="O992" s="14" t="s">
        <v>69</v>
      </c>
      <c r="P992" s="14" t="s">
        <v>54</v>
      </c>
      <c r="Q992" s="7"/>
      <c r="R992" s="7"/>
    </row>
    <row r="993" spans="1:18" hidden="1">
      <c r="A993" s="7" t="s">
        <v>3520</v>
      </c>
      <c r="B993" s="7" t="s">
        <v>2986</v>
      </c>
      <c r="C993" s="14" t="s">
        <v>2987</v>
      </c>
      <c r="D993" s="14" t="s">
        <v>4557</v>
      </c>
      <c r="E993" s="14" t="s">
        <v>51</v>
      </c>
      <c r="F993" s="14" t="s">
        <v>15</v>
      </c>
      <c r="G993" s="7" t="s">
        <v>140</v>
      </c>
      <c r="H993" s="7" t="s">
        <v>3164</v>
      </c>
      <c r="I993" s="16" t="s">
        <v>445</v>
      </c>
      <c r="J993" s="7"/>
      <c r="K993" s="14" t="s">
        <v>17</v>
      </c>
      <c r="L993" s="7" t="s">
        <v>3165</v>
      </c>
      <c r="M993" s="7" t="s">
        <v>3015</v>
      </c>
      <c r="N993" s="7" t="s">
        <v>53</v>
      </c>
      <c r="O993" s="14" t="s">
        <v>69</v>
      </c>
      <c r="P993" s="14" t="s">
        <v>54</v>
      </c>
      <c r="Q993" s="7"/>
      <c r="R993" s="7"/>
    </row>
    <row r="994" spans="1:18" hidden="1">
      <c r="A994" s="7" t="s">
        <v>3520</v>
      </c>
      <c r="B994" s="7" t="s">
        <v>2986</v>
      </c>
      <c r="C994" s="14" t="s">
        <v>2987</v>
      </c>
      <c r="D994" s="14" t="s">
        <v>174</v>
      </c>
      <c r="E994" s="14" t="s">
        <v>51</v>
      </c>
      <c r="F994" s="14" t="s">
        <v>15</v>
      </c>
      <c r="G994" s="7" t="s">
        <v>3448</v>
      </c>
      <c r="H994" s="7" t="s">
        <v>52</v>
      </c>
      <c r="I994" s="15" t="s">
        <v>851</v>
      </c>
      <c r="J994" s="7" t="s">
        <v>3449</v>
      </c>
      <c r="K994" s="14" t="s">
        <v>19</v>
      </c>
      <c r="L994" s="7" t="s">
        <v>3450</v>
      </c>
      <c r="M994" s="7" t="s">
        <v>3451</v>
      </c>
      <c r="N994" s="14" t="s">
        <v>53</v>
      </c>
      <c r="O994" s="14" t="s">
        <v>69</v>
      </c>
      <c r="P994" s="14" t="s">
        <v>54</v>
      </c>
      <c r="Q994" s="7"/>
      <c r="R994" s="7"/>
    </row>
    <row r="995" spans="1:18" hidden="1">
      <c r="A995" s="7" t="s">
        <v>3520</v>
      </c>
      <c r="B995" s="7" t="s">
        <v>2986</v>
      </c>
      <c r="C995" s="14" t="s">
        <v>2987</v>
      </c>
      <c r="D995" s="14" t="s">
        <v>4557</v>
      </c>
      <c r="E995" s="14" t="s">
        <v>51</v>
      </c>
      <c r="F995" s="14" t="s">
        <v>15</v>
      </c>
      <c r="G995" s="7" t="s">
        <v>4482</v>
      </c>
      <c r="H995" s="7" t="s">
        <v>3887</v>
      </c>
      <c r="I995" s="16" t="s">
        <v>3807</v>
      </c>
      <c r="J995" s="7"/>
      <c r="K995" s="14" t="s">
        <v>17</v>
      </c>
      <c r="L995" s="7" t="s">
        <v>3450</v>
      </c>
      <c r="M995" s="7" t="s">
        <v>4445</v>
      </c>
      <c r="N995" s="7"/>
      <c r="O995" s="14" t="s">
        <v>69</v>
      </c>
      <c r="P995" s="14" t="s">
        <v>54</v>
      </c>
      <c r="Q995" s="7"/>
      <c r="R995" s="7"/>
    </row>
    <row r="996" spans="1:18" hidden="1">
      <c r="A996" s="7" t="s">
        <v>3520</v>
      </c>
      <c r="B996" s="7" t="s">
        <v>2986</v>
      </c>
      <c r="C996" s="14" t="s">
        <v>2987</v>
      </c>
      <c r="D996" s="14" t="s">
        <v>4557</v>
      </c>
      <c r="E996" s="14" t="s">
        <v>51</v>
      </c>
      <c r="F996" s="14" t="s">
        <v>15</v>
      </c>
      <c r="G996" s="7" t="s">
        <v>4546</v>
      </c>
      <c r="H996" s="7" t="s">
        <v>3675</v>
      </c>
      <c r="I996" s="16" t="s">
        <v>4306</v>
      </c>
      <c r="J996" s="7"/>
      <c r="K996" s="14" t="s">
        <v>17</v>
      </c>
      <c r="L996" s="7" t="s">
        <v>3450</v>
      </c>
      <c r="M996" s="7" t="s">
        <v>4445</v>
      </c>
      <c r="N996" s="7"/>
      <c r="O996" s="14" t="s">
        <v>69</v>
      </c>
      <c r="P996" s="14" t="s">
        <v>54</v>
      </c>
      <c r="Q996" s="7"/>
      <c r="R996" s="7"/>
    </row>
    <row r="997" spans="1:18" hidden="1">
      <c r="A997" s="7" t="s">
        <v>3520</v>
      </c>
      <c r="B997" s="7" t="s">
        <v>2986</v>
      </c>
      <c r="C997" s="14" t="s">
        <v>2987</v>
      </c>
      <c r="D997" s="14" t="s">
        <v>174</v>
      </c>
      <c r="E997" s="14" t="s">
        <v>51</v>
      </c>
      <c r="F997" s="14" t="s">
        <v>15</v>
      </c>
      <c r="G997" s="7" t="s">
        <v>1154</v>
      </c>
      <c r="H997" s="7" t="s">
        <v>465</v>
      </c>
      <c r="I997" s="15" t="s">
        <v>470</v>
      </c>
      <c r="J997" s="7" t="s">
        <v>3303</v>
      </c>
      <c r="K997" s="14" t="s">
        <v>19</v>
      </c>
      <c r="L997" s="7" t="s">
        <v>3304</v>
      </c>
      <c r="M997" s="7" t="s">
        <v>3236</v>
      </c>
      <c r="N997" s="14" t="s">
        <v>53</v>
      </c>
      <c r="O997" s="14" t="s">
        <v>69</v>
      </c>
      <c r="P997" s="14" t="s">
        <v>54</v>
      </c>
      <c r="Q997" s="7"/>
      <c r="R997" s="7"/>
    </row>
    <row r="998" spans="1:18" hidden="1">
      <c r="A998" s="7" t="s">
        <v>3520</v>
      </c>
      <c r="B998" s="7" t="s">
        <v>2986</v>
      </c>
      <c r="C998" s="14" t="s">
        <v>2987</v>
      </c>
      <c r="D998" s="14" t="s">
        <v>174</v>
      </c>
      <c r="E998" s="14" t="s">
        <v>51</v>
      </c>
      <c r="F998" s="14" t="s">
        <v>15</v>
      </c>
      <c r="G998" s="7" t="s">
        <v>3461</v>
      </c>
      <c r="H998" s="7" t="s">
        <v>416</v>
      </c>
      <c r="I998" s="15" t="s">
        <v>1123</v>
      </c>
      <c r="J998" s="7" t="s">
        <v>3462</v>
      </c>
      <c r="K998" s="14" t="s">
        <v>19</v>
      </c>
      <c r="L998" s="7" t="s">
        <v>3463</v>
      </c>
      <c r="M998" s="7" t="s">
        <v>3464</v>
      </c>
      <c r="N998" s="14" t="s">
        <v>53</v>
      </c>
      <c r="O998" s="14" t="s">
        <v>69</v>
      </c>
      <c r="P998" s="14" t="s">
        <v>54</v>
      </c>
      <c r="Q998" s="7"/>
      <c r="R998" s="7"/>
    </row>
    <row r="999" spans="1:18" hidden="1">
      <c r="A999" s="7" t="s">
        <v>3520</v>
      </c>
      <c r="B999" s="7" t="s">
        <v>2986</v>
      </c>
      <c r="C999" s="14" t="s">
        <v>2987</v>
      </c>
      <c r="D999" s="14" t="s">
        <v>174</v>
      </c>
      <c r="E999" s="14" t="s">
        <v>51</v>
      </c>
      <c r="F999" s="14" t="s">
        <v>15</v>
      </c>
      <c r="G999" s="7" t="s">
        <v>3441</v>
      </c>
      <c r="H999" s="7" t="s">
        <v>1228</v>
      </c>
      <c r="I999" s="15" t="s">
        <v>901</v>
      </c>
      <c r="J999" s="7" t="s">
        <v>3442</v>
      </c>
      <c r="K999" s="14" t="s">
        <v>19</v>
      </c>
      <c r="L999" s="7" t="s">
        <v>3443</v>
      </c>
      <c r="M999" s="7" t="s">
        <v>3444</v>
      </c>
      <c r="N999" s="14" t="s">
        <v>53</v>
      </c>
      <c r="O999" s="14" t="s">
        <v>69</v>
      </c>
      <c r="P999" s="14" t="s">
        <v>54</v>
      </c>
      <c r="Q999" s="7"/>
      <c r="R999" s="7"/>
    </row>
    <row r="1000" spans="1:18" hidden="1">
      <c r="A1000" s="7" t="s">
        <v>3520</v>
      </c>
      <c r="B1000" s="7" t="s">
        <v>2986</v>
      </c>
      <c r="C1000" s="14" t="s">
        <v>2987</v>
      </c>
      <c r="D1000" s="14" t="s">
        <v>4557</v>
      </c>
      <c r="E1000" s="14" t="s">
        <v>51</v>
      </c>
      <c r="F1000" s="14" t="s">
        <v>15</v>
      </c>
      <c r="G1000" s="7" t="s">
        <v>4533</v>
      </c>
      <c r="H1000" s="7" t="s">
        <v>4534</v>
      </c>
      <c r="I1000" s="16" t="s">
        <v>3807</v>
      </c>
      <c r="J1000" s="7"/>
      <c r="K1000" s="14" t="s">
        <v>17</v>
      </c>
      <c r="L1000" s="7" t="s">
        <v>3443</v>
      </c>
      <c r="M1000" s="7" t="s">
        <v>4535</v>
      </c>
      <c r="N1000" s="7"/>
      <c r="O1000" s="14" t="s">
        <v>69</v>
      </c>
      <c r="P1000" s="14" t="s">
        <v>54</v>
      </c>
      <c r="Q1000" s="7"/>
      <c r="R1000" s="7"/>
    </row>
    <row r="1001" spans="1:18" hidden="1">
      <c r="A1001" s="7" t="s">
        <v>3520</v>
      </c>
      <c r="B1001" s="7" t="s">
        <v>2986</v>
      </c>
      <c r="C1001" s="14" t="s">
        <v>2987</v>
      </c>
      <c r="D1001" s="14" t="s">
        <v>174</v>
      </c>
      <c r="E1001" s="14" t="s">
        <v>14</v>
      </c>
      <c r="F1001" s="14" t="s">
        <v>15</v>
      </c>
      <c r="G1001" s="7" t="s">
        <v>1166</v>
      </c>
      <c r="H1001" s="7" t="s">
        <v>153</v>
      </c>
      <c r="I1001" s="15" t="s">
        <v>187</v>
      </c>
      <c r="J1001" s="7" t="s">
        <v>3246</v>
      </c>
      <c r="K1001" s="14" t="s">
        <v>19</v>
      </c>
      <c r="L1001" s="7" t="s">
        <v>3247</v>
      </c>
      <c r="M1001" s="7" t="s">
        <v>3248</v>
      </c>
      <c r="N1001" s="14" t="s">
        <v>24</v>
      </c>
      <c r="O1001" s="14"/>
      <c r="P1001" s="14"/>
      <c r="Q1001" s="7"/>
      <c r="R1001" s="7"/>
    </row>
    <row r="1002" spans="1:18" hidden="1">
      <c r="A1002" s="7" t="s">
        <v>3520</v>
      </c>
      <c r="B1002" s="7" t="s">
        <v>2986</v>
      </c>
      <c r="C1002" s="14" t="s">
        <v>2987</v>
      </c>
      <c r="D1002" s="14" t="s">
        <v>4557</v>
      </c>
      <c r="E1002" s="14" t="s">
        <v>14</v>
      </c>
      <c r="F1002" s="14" t="s">
        <v>15</v>
      </c>
      <c r="G1002" s="7" t="s">
        <v>4461</v>
      </c>
      <c r="H1002" s="7" t="s">
        <v>3561</v>
      </c>
      <c r="I1002" s="16" t="s">
        <v>4462</v>
      </c>
      <c r="J1002" s="7"/>
      <c r="K1002" s="14" t="s">
        <v>17</v>
      </c>
      <c r="L1002" s="7" t="s">
        <v>3247</v>
      </c>
      <c r="M1002" s="7" t="s">
        <v>4463</v>
      </c>
      <c r="N1002" s="14" t="s">
        <v>20</v>
      </c>
      <c r="O1002" s="14"/>
      <c r="P1002" s="14"/>
      <c r="Q1002" s="7"/>
      <c r="R1002" s="7"/>
    </row>
    <row r="1003" spans="1:18" hidden="1">
      <c r="A1003" s="7" t="s">
        <v>3520</v>
      </c>
      <c r="B1003" s="7" t="s">
        <v>2986</v>
      </c>
      <c r="C1003" s="14" t="s">
        <v>2987</v>
      </c>
      <c r="D1003" s="14" t="s">
        <v>4557</v>
      </c>
      <c r="E1003" s="14" t="s">
        <v>169</v>
      </c>
      <c r="F1003" s="14" t="s">
        <v>15</v>
      </c>
      <c r="G1003" s="7" t="s">
        <v>4547</v>
      </c>
      <c r="H1003" s="7" t="s">
        <v>3605</v>
      </c>
      <c r="I1003" s="16" t="s">
        <v>4548</v>
      </c>
      <c r="J1003" s="7"/>
      <c r="K1003" s="14" t="s">
        <v>17</v>
      </c>
      <c r="L1003" s="7" t="s">
        <v>4549</v>
      </c>
      <c r="M1003" s="7" t="s">
        <v>4550</v>
      </c>
      <c r="N1003" s="7"/>
      <c r="O1003" s="14" t="s">
        <v>169</v>
      </c>
      <c r="P1003" s="14" t="s">
        <v>54</v>
      </c>
      <c r="Q1003" s="7"/>
      <c r="R1003" s="7"/>
    </row>
    <row r="1004" spans="1:18" hidden="1">
      <c r="A1004" s="7" t="s">
        <v>3520</v>
      </c>
      <c r="B1004" s="7" t="s">
        <v>2986</v>
      </c>
      <c r="C1004" s="14" t="s">
        <v>2987</v>
      </c>
      <c r="D1004" s="14" t="s">
        <v>4557</v>
      </c>
      <c r="E1004" s="14" t="s">
        <v>14</v>
      </c>
      <c r="F1004" s="14" t="s">
        <v>15</v>
      </c>
      <c r="G1004" s="7" t="s">
        <v>4469</v>
      </c>
      <c r="H1004" s="7" t="s">
        <v>4033</v>
      </c>
      <c r="I1004" s="16" t="s">
        <v>881</v>
      </c>
      <c r="J1004" s="7"/>
      <c r="K1004" s="14" t="s">
        <v>17</v>
      </c>
      <c r="L1004" s="7" t="s">
        <v>4470</v>
      </c>
      <c r="M1004" s="7" t="s">
        <v>4471</v>
      </c>
      <c r="N1004" s="14" t="s">
        <v>20</v>
      </c>
      <c r="O1004" s="14"/>
      <c r="P1004" s="14"/>
      <c r="Q1004" s="7"/>
      <c r="R1004" s="7"/>
    </row>
    <row r="1005" spans="1:18" hidden="1">
      <c r="A1005" s="7" t="s">
        <v>3520</v>
      </c>
      <c r="B1005" s="7" t="s">
        <v>2986</v>
      </c>
      <c r="C1005" s="14" t="s">
        <v>2987</v>
      </c>
      <c r="D1005" s="14" t="s">
        <v>174</v>
      </c>
      <c r="E1005" s="14" t="s">
        <v>14</v>
      </c>
      <c r="F1005" s="14" t="s">
        <v>15</v>
      </c>
      <c r="G1005" s="7" t="s">
        <v>437</v>
      </c>
      <c r="H1005" s="7" t="s">
        <v>3237</v>
      </c>
      <c r="I1005" s="15" t="s">
        <v>929</v>
      </c>
      <c r="J1005" s="7" t="s">
        <v>3238</v>
      </c>
      <c r="K1005" s="14" t="s">
        <v>19</v>
      </c>
      <c r="L1005" s="7" t="s">
        <v>3239</v>
      </c>
      <c r="M1005" s="7" t="s">
        <v>3240</v>
      </c>
      <c r="N1005" s="14" t="s">
        <v>20</v>
      </c>
      <c r="O1005" s="14"/>
      <c r="P1005" s="14"/>
      <c r="Q1005" s="7"/>
      <c r="R1005" s="7"/>
    </row>
    <row r="1006" spans="1:18" hidden="1">
      <c r="A1006" s="7" t="s">
        <v>3520</v>
      </c>
      <c r="B1006" s="7" t="s">
        <v>2986</v>
      </c>
      <c r="C1006" s="14" t="s">
        <v>2987</v>
      </c>
      <c r="D1006" s="14" t="s">
        <v>13</v>
      </c>
      <c r="E1006" s="14" t="s">
        <v>14</v>
      </c>
      <c r="F1006" s="14" t="s">
        <v>15</v>
      </c>
      <c r="G1006" s="7" t="s">
        <v>3066</v>
      </c>
      <c r="H1006" s="7" t="s">
        <v>200</v>
      </c>
      <c r="I1006" s="15" t="s">
        <v>344</v>
      </c>
      <c r="J1006" s="7" t="s">
        <v>3067</v>
      </c>
      <c r="K1006" s="14" t="s">
        <v>19</v>
      </c>
      <c r="L1006" s="7" t="s">
        <v>3068</v>
      </c>
      <c r="M1006" s="7" t="s">
        <v>3069</v>
      </c>
      <c r="N1006" s="14" t="s">
        <v>48</v>
      </c>
      <c r="O1006" s="14"/>
      <c r="P1006" s="14"/>
      <c r="Q1006" s="7"/>
      <c r="R1006" s="7"/>
    </row>
    <row r="1007" spans="1:18" hidden="1">
      <c r="A1007" s="7" t="s">
        <v>3520</v>
      </c>
      <c r="B1007" s="7" t="s">
        <v>2986</v>
      </c>
      <c r="C1007" s="14" t="s">
        <v>2987</v>
      </c>
      <c r="D1007" s="14" t="s">
        <v>13</v>
      </c>
      <c r="E1007" s="14" t="s">
        <v>14</v>
      </c>
      <c r="F1007" s="14" t="s">
        <v>15</v>
      </c>
      <c r="G1007" s="7" t="s">
        <v>3021</v>
      </c>
      <c r="H1007" s="7" t="s">
        <v>407</v>
      </c>
      <c r="I1007" s="15" t="s">
        <v>3022</v>
      </c>
      <c r="J1007" s="7" t="s">
        <v>3023</v>
      </c>
      <c r="K1007" s="14" t="s">
        <v>19</v>
      </c>
      <c r="L1007" s="7" t="s">
        <v>3024</v>
      </c>
      <c r="M1007" s="7" t="s">
        <v>3025</v>
      </c>
      <c r="N1007" s="14" t="s">
        <v>20</v>
      </c>
      <c r="O1007" s="14"/>
      <c r="P1007" s="14"/>
      <c r="Q1007" s="7"/>
      <c r="R1007" s="7"/>
    </row>
    <row r="1008" spans="1:18" hidden="1">
      <c r="A1008" s="7" t="s">
        <v>3520</v>
      </c>
      <c r="B1008" s="7" t="s">
        <v>2986</v>
      </c>
      <c r="C1008" s="14" t="s">
        <v>2987</v>
      </c>
      <c r="D1008" s="14" t="s">
        <v>174</v>
      </c>
      <c r="E1008" s="14" t="s">
        <v>14</v>
      </c>
      <c r="F1008" s="14" t="s">
        <v>15</v>
      </c>
      <c r="G1008" s="7" t="s">
        <v>3250</v>
      </c>
      <c r="H1008" s="7" t="s">
        <v>1404</v>
      </c>
      <c r="I1008" s="15" t="s">
        <v>234</v>
      </c>
      <c r="J1008" s="7" t="s">
        <v>3251</v>
      </c>
      <c r="K1008" s="14" t="s">
        <v>19</v>
      </c>
      <c r="L1008" s="7" t="s">
        <v>3044</v>
      </c>
      <c r="M1008" s="7" t="s">
        <v>3045</v>
      </c>
      <c r="N1008" s="14" t="s">
        <v>24</v>
      </c>
      <c r="O1008" s="14"/>
      <c r="P1008" s="14"/>
      <c r="Q1008" s="7"/>
      <c r="R1008" s="7"/>
    </row>
    <row r="1009" spans="1:18" hidden="1">
      <c r="A1009" s="7" t="s">
        <v>3520</v>
      </c>
      <c r="B1009" s="7" t="s">
        <v>2986</v>
      </c>
      <c r="C1009" s="14" t="s">
        <v>2987</v>
      </c>
      <c r="D1009" s="14" t="s">
        <v>13</v>
      </c>
      <c r="E1009" s="14" t="s">
        <v>14</v>
      </c>
      <c r="F1009" s="14" t="s">
        <v>15</v>
      </c>
      <c r="G1009" s="7" t="s">
        <v>3042</v>
      </c>
      <c r="H1009" s="7" t="s">
        <v>22</v>
      </c>
      <c r="I1009" s="15" t="s">
        <v>505</v>
      </c>
      <c r="J1009" s="7" t="s">
        <v>3043</v>
      </c>
      <c r="K1009" s="14" t="s">
        <v>19</v>
      </c>
      <c r="L1009" s="7" t="s">
        <v>3044</v>
      </c>
      <c r="M1009" s="7" t="s">
        <v>3045</v>
      </c>
      <c r="N1009" s="14" t="s">
        <v>20</v>
      </c>
      <c r="O1009" s="14"/>
      <c r="P1009" s="14"/>
      <c r="Q1009" s="7"/>
      <c r="R1009" s="7"/>
    </row>
    <row r="1010" spans="1:18" hidden="1">
      <c r="A1010" s="7" t="s">
        <v>3520</v>
      </c>
      <c r="B1010" s="7" t="s">
        <v>2986</v>
      </c>
      <c r="C1010" s="14" t="s">
        <v>2987</v>
      </c>
      <c r="D1010" s="14" t="s">
        <v>174</v>
      </c>
      <c r="E1010" s="14" t="s">
        <v>14</v>
      </c>
      <c r="F1010" s="14" t="s">
        <v>15</v>
      </c>
      <c r="G1010" s="7" t="s">
        <v>454</v>
      </c>
      <c r="H1010" s="7" t="s">
        <v>45</v>
      </c>
      <c r="I1010" s="15" t="s">
        <v>675</v>
      </c>
      <c r="J1010" s="7" t="s">
        <v>3268</v>
      </c>
      <c r="K1010" s="14" t="s">
        <v>19</v>
      </c>
      <c r="L1010" s="7" t="s">
        <v>3044</v>
      </c>
      <c r="M1010" s="7" t="s">
        <v>3045</v>
      </c>
      <c r="N1010" s="14" t="s">
        <v>20</v>
      </c>
      <c r="O1010" s="14"/>
      <c r="P1010" s="14"/>
      <c r="Q1010" s="7"/>
      <c r="R1010" s="7"/>
    </row>
    <row r="1011" spans="1:18" hidden="1">
      <c r="A1011" s="7" t="s">
        <v>3520</v>
      </c>
      <c r="B1011" s="7" t="s">
        <v>2986</v>
      </c>
      <c r="C1011" s="14" t="s">
        <v>2987</v>
      </c>
      <c r="D1011" s="14" t="s">
        <v>174</v>
      </c>
      <c r="E1011" s="14" t="s">
        <v>14</v>
      </c>
      <c r="F1011" s="14" t="s">
        <v>15</v>
      </c>
      <c r="G1011" s="7" t="s">
        <v>3264</v>
      </c>
      <c r="H1011" s="7" t="s">
        <v>152</v>
      </c>
      <c r="I1011" s="15" t="s">
        <v>156</v>
      </c>
      <c r="J1011" s="7" t="s">
        <v>3265</v>
      </c>
      <c r="K1011" s="14" t="s">
        <v>19</v>
      </c>
      <c r="L1011" s="7" t="s">
        <v>3266</v>
      </c>
      <c r="M1011" s="7" t="s">
        <v>3267</v>
      </c>
      <c r="N1011" s="14" t="s">
        <v>24</v>
      </c>
      <c r="O1011" s="14"/>
      <c r="P1011" s="14"/>
      <c r="Q1011" s="7"/>
      <c r="R1011" s="7"/>
    </row>
    <row r="1012" spans="1:18" hidden="1">
      <c r="A1012" s="7" t="s">
        <v>3520</v>
      </c>
      <c r="B1012" s="7" t="s">
        <v>2986</v>
      </c>
      <c r="C1012" s="14" t="s">
        <v>2987</v>
      </c>
      <c r="D1012" s="14" t="s">
        <v>4557</v>
      </c>
      <c r="E1012" s="14" t="s">
        <v>14</v>
      </c>
      <c r="F1012" s="14" t="s">
        <v>15</v>
      </c>
      <c r="G1012" s="7" t="s">
        <v>3007</v>
      </c>
      <c r="H1012" s="7" t="s">
        <v>3008</v>
      </c>
      <c r="I1012" s="16" t="s">
        <v>268</v>
      </c>
      <c r="J1012" s="7"/>
      <c r="K1012" s="14" t="s">
        <v>17</v>
      </c>
      <c r="L1012" s="7" t="s">
        <v>3009</v>
      </c>
      <c r="M1012" s="7" t="s">
        <v>3010</v>
      </c>
      <c r="N1012" s="14" t="s">
        <v>20</v>
      </c>
      <c r="O1012" s="14"/>
      <c r="P1012" s="14"/>
      <c r="Q1012" s="7"/>
      <c r="R1012" s="7"/>
    </row>
    <row r="1013" spans="1:18" hidden="1">
      <c r="A1013" s="7" t="s">
        <v>3520</v>
      </c>
      <c r="B1013" s="7" t="s">
        <v>2986</v>
      </c>
      <c r="C1013" s="14" t="s">
        <v>2987</v>
      </c>
      <c r="D1013" s="14" t="s">
        <v>174</v>
      </c>
      <c r="E1013" s="14" t="s">
        <v>14</v>
      </c>
      <c r="F1013" s="14" t="s">
        <v>15</v>
      </c>
      <c r="G1013" s="7" t="s">
        <v>3269</v>
      </c>
      <c r="H1013" s="7" t="s">
        <v>423</v>
      </c>
      <c r="I1013" s="15" t="s">
        <v>332</v>
      </c>
      <c r="J1013" s="7" t="s">
        <v>3270</v>
      </c>
      <c r="K1013" s="14" t="s">
        <v>19</v>
      </c>
      <c r="L1013" s="7" t="s">
        <v>3271</v>
      </c>
      <c r="M1013" s="7" t="s">
        <v>3079</v>
      </c>
      <c r="N1013" s="14" t="s">
        <v>20</v>
      </c>
      <c r="O1013" s="14"/>
      <c r="P1013" s="14"/>
      <c r="Q1013" s="7"/>
      <c r="R1013" s="7"/>
    </row>
    <row r="1014" spans="1:18" hidden="1">
      <c r="A1014" s="7" t="s">
        <v>3520</v>
      </c>
      <c r="B1014" s="7" t="s">
        <v>2986</v>
      </c>
      <c r="C1014" s="14" t="s">
        <v>2987</v>
      </c>
      <c r="D1014" s="14" t="s">
        <v>4557</v>
      </c>
      <c r="E1014" s="14" t="s">
        <v>14</v>
      </c>
      <c r="F1014" s="14" t="s">
        <v>15</v>
      </c>
      <c r="G1014" s="7" t="s">
        <v>4458</v>
      </c>
      <c r="H1014" s="7" t="s">
        <v>3577</v>
      </c>
      <c r="I1014" s="16" t="s">
        <v>3967</v>
      </c>
      <c r="J1014" s="7"/>
      <c r="K1014" s="14" t="s">
        <v>17</v>
      </c>
      <c r="L1014" s="7" t="s">
        <v>4459</v>
      </c>
      <c r="M1014" s="7" t="s">
        <v>4460</v>
      </c>
      <c r="N1014" s="14" t="s">
        <v>20</v>
      </c>
      <c r="O1014" s="14"/>
      <c r="P1014" s="14"/>
      <c r="Q1014" s="7"/>
      <c r="R1014" s="7"/>
    </row>
    <row r="1015" spans="1:18" hidden="1">
      <c r="A1015" s="7" t="s">
        <v>3520</v>
      </c>
      <c r="B1015" s="7" t="s">
        <v>2986</v>
      </c>
      <c r="C1015" s="14" t="s">
        <v>2987</v>
      </c>
      <c r="D1015" s="14" t="s">
        <v>4557</v>
      </c>
      <c r="E1015" s="14" t="s">
        <v>14</v>
      </c>
      <c r="F1015" s="14" t="s">
        <v>15</v>
      </c>
      <c r="G1015" s="7" t="s">
        <v>4423</v>
      </c>
      <c r="H1015" s="7" t="s">
        <v>4424</v>
      </c>
      <c r="I1015" s="16" t="s">
        <v>3772</v>
      </c>
      <c r="J1015" s="7"/>
      <c r="K1015" s="14" t="s">
        <v>17</v>
      </c>
      <c r="L1015" s="7" t="s">
        <v>4425</v>
      </c>
      <c r="M1015" s="7" t="s">
        <v>4426</v>
      </c>
      <c r="N1015" s="14" t="s">
        <v>24</v>
      </c>
      <c r="O1015" s="14"/>
      <c r="P1015" s="14"/>
      <c r="Q1015" s="7"/>
      <c r="R1015" s="7"/>
    </row>
    <row r="1016" spans="1:18" hidden="1">
      <c r="A1016" s="7" t="s">
        <v>3520</v>
      </c>
      <c r="B1016" s="7" t="s">
        <v>2986</v>
      </c>
      <c r="C1016" s="14" t="s">
        <v>2987</v>
      </c>
      <c r="D1016" s="14" t="s">
        <v>4557</v>
      </c>
      <c r="E1016" s="14" t="s">
        <v>14</v>
      </c>
      <c r="F1016" s="14" t="s">
        <v>15</v>
      </c>
      <c r="G1016" s="7" t="s">
        <v>4427</v>
      </c>
      <c r="H1016" s="7" t="s">
        <v>4428</v>
      </c>
      <c r="I1016" s="16" t="s">
        <v>4343</v>
      </c>
      <c r="J1016" s="7"/>
      <c r="K1016" s="14" t="s">
        <v>17</v>
      </c>
      <c r="L1016" s="7" t="s">
        <v>3064</v>
      </c>
      <c r="M1016" s="7" t="s">
        <v>4429</v>
      </c>
      <c r="N1016" s="14" t="s">
        <v>20</v>
      </c>
      <c r="O1016" s="14"/>
      <c r="P1016" s="14"/>
      <c r="Q1016" s="7"/>
      <c r="R1016" s="7"/>
    </row>
    <row r="1017" spans="1:18" hidden="1">
      <c r="A1017" s="7" t="s">
        <v>3520</v>
      </c>
      <c r="B1017" s="7" t="s">
        <v>2986</v>
      </c>
      <c r="C1017" s="14" t="s">
        <v>2987</v>
      </c>
      <c r="D1017" s="14" t="s">
        <v>4557</v>
      </c>
      <c r="E1017" s="14" t="s">
        <v>14</v>
      </c>
      <c r="F1017" s="14" t="s">
        <v>15</v>
      </c>
      <c r="G1017" s="7" t="s">
        <v>3062</v>
      </c>
      <c r="H1017" s="7" t="s">
        <v>3063</v>
      </c>
      <c r="I1017" s="16" t="s">
        <v>711</v>
      </c>
      <c r="J1017" s="7"/>
      <c r="K1017" s="14" t="s">
        <v>17</v>
      </c>
      <c r="L1017" s="7" t="s">
        <v>3064</v>
      </c>
      <c r="M1017" s="7" t="s">
        <v>3065</v>
      </c>
      <c r="N1017" s="14" t="s">
        <v>20</v>
      </c>
      <c r="O1017" s="14"/>
      <c r="P1017" s="14"/>
      <c r="Q1017" s="7"/>
      <c r="R1017" s="7"/>
    </row>
    <row r="1018" spans="1:18" hidden="1">
      <c r="A1018" s="7" t="s">
        <v>3520</v>
      </c>
      <c r="B1018" s="7" t="s">
        <v>2986</v>
      </c>
      <c r="C1018" s="14" t="s">
        <v>2987</v>
      </c>
      <c r="D1018" s="14" t="s">
        <v>4557</v>
      </c>
      <c r="E1018" s="14" t="s">
        <v>14</v>
      </c>
      <c r="F1018" s="14" t="s">
        <v>15</v>
      </c>
      <c r="G1018" s="7" t="s">
        <v>4417</v>
      </c>
      <c r="H1018" s="7" t="s">
        <v>4128</v>
      </c>
      <c r="I1018" s="16" t="s">
        <v>4418</v>
      </c>
      <c r="J1018" s="7"/>
      <c r="K1018" s="14" t="s">
        <v>17</v>
      </c>
      <c r="L1018" s="7" t="s">
        <v>4419</v>
      </c>
      <c r="M1018" s="7" t="s">
        <v>4420</v>
      </c>
      <c r="N1018" s="14" t="s">
        <v>20</v>
      </c>
      <c r="O1018" s="14"/>
      <c r="P1018" s="14"/>
      <c r="Q1018" s="7"/>
      <c r="R1018" s="7"/>
    </row>
    <row r="1019" spans="1:18">
      <c r="A1019" s="7" t="s">
        <v>3520</v>
      </c>
      <c r="B1019" s="7" t="s">
        <v>2986</v>
      </c>
      <c r="C1019" s="14" t="s">
        <v>2987</v>
      </c>
      <c r="D1019" s="14" t="s">
        <v>4557</v>
      </c>
      <c r="E1019" s="14" t="s">
        <v>3614</v>
      </c>
      <c r="F1019" s="14" t="s">
        <v>15</v>
      </c>
      <c r="G1019" s="7"/>
      <c r="H1019" s="7"/>
      <c r="I1019" s="16" t="s">
        <v>4111</v>
      </c>
      <c r="J1019" s="7"/>
      <c r="K1019" s="14" t="s">
        <v>17</v>
      </c>
      <c r="L1019" s="7"/>
      <c r="M1019" s="7"/>
      <c r="N1019" s="14" t="s">
        <v>3615</v>
      </c>
      <c r="O1019" s="14"/>
      <c r="P1019" s="14"/>
      <c r="Q1019" s="7"/>
      <c r="R1019" s="7"/>
    </row>
    <row r="1020" spans="1:18" hidden="1">
      <c r="A1020" s="7" t="s">
        <v>3520</v>
      </c>
      <c r="B1020" s="7" t="s">
        <v>2986</v>
      </c>
      <c r="C1020" s="14" t="s">
        <v>2987</v>
      </c>
      <c r="D1020" s="14" t="s">
        <v>4557</v>
      </c>
      <c r="E1020" s="14" t="s">
        <v>14</v>
      </c>
      <c r="F1020" s="14" t="s">
        <v>15</v>
      </c>
      <c r="G1020" s="7" t="s">
        <v>858</v>
      </c>
      <c r="H1020" s="7" t="s">
        <v>242</v>
      </c>
      <c r="I1020" s="16" t="s">
        <v>625</v>
      </c>
      <c r="J1020" s="7"/>
      <c r="K1020" s="14" t="s">
        <v>17</v>
      </c>
      <c r="L1020" s="7" t="s">
        <v>2999</v>
      </c>
      <c r="M1020" s="7" t="s">
        <v>3000</v>
      </c>
      <c r="N1020" s="14" t="s">
        <v>20</v>
      </c>
      <c r="O1020" s="14"/>
      <c r="P1020" s="14"/>
      <c r="Q1020" s="7"/>
      <c r="R1020" s="7"/>
    </row>
    <row r="1021" spans="1:18" hidden="1">
      <c r="A1021" s="7" t="s">
        <v>3520</v>
      </c>
      <c r="B1021" s="7" t="s">
        <v>2986</v>
      </c>
      <c r="C1021" s="14" t="s">
        <v>2987</v>
      </c>
      <c r="D1021" s="14" t="s">
        <v>174</v>
      </c>
      <c r="E1021" s="14" t="s">
        <v>14</v>
      </c>
      <c r="F1021" s="14" t="s">
        <v>15</v>
      </c>
      <c r="G1021" s="7" t="s">
        <v>1245</v>
      </c>
      <c r="H1021" s="7" t="s">
        <v>153</v>
      </c>
      <c r="I1021" s="15" t="s">
        <v>890</v>
      </c>
      <c r="J1021" s="7" t="s">
        <v>3256</v>
      </c>
      <c r="K1021" s="14" t="s">
        <v>19</v>
      </c>
      <c r="L1021" s="7" t="s">
        <v>3005</v>
      </c>
      <c r="M1021" s="7" t="s">
        <v>3006</v>
      </c>
      <c r="N1021" s="14" t="s">
        <v>20</v>
      </c>
      <c r="O1021" s="14"/>
      <c r="P1021" s="14"/>
      <c r="Q1021" s="7"/>
      <c r="R1021" s="7"/>
    </row>
    <row r="1022" spans="1:18" hidden="1">
      <c r="A1022" s="7" t="s">
        <v>3520</v>
      </c>
      <c r="B1022" s="7" t="s">
        <v>2986</v>
      </c>
      <c r="C1022" s="14" t="s">
        <v>2987</v>
      </c>
      <c r="D1022" s="14" t="s">
        <v>4557</v>
      </c>
      <c r="E1022" s="14" t="s">
        <v>14</v>
      </c>
      <c r="F1022" s="14" t="s">
        <v>15</v>
      </c>
      <c r="G1022" s="7" t="s">
        <v>900</v>
      </c>
      <c r="H1022" s="7" t="s">
        <v>326</v>
      </c>
      <c r="I1022" s="16" t="s">
        <v>811</v>
      </c>
      <c r="J1022" s="7"/>
      <c r="K1022" s="14" t="s">
        <v>17</v>
      </c>
      <c r="L1022" s="7" t="s">
        <v>3005</v>
      </c>
      <c r="M1022" s="7" t="s">
        <v>3006</v>
      </c>
      <c r="N1022" s="14" t="s">
        <v>20</v>
      </c>
      <c r="O1022" s="14"/>
      <c r="P1022" s="14"/>
      <c r="Q1022" s="7"/>
      <c r="R1022" s="7"/>
    </row>
    <row r="1023" spans="1:18" hidden="1">
      <c r="A1023" s="7" t="s">
        <v>3520</v>
      </c>
      <c r="B1023" s="7" t="s">
        <v>2986</v>
      </c>
      <c r="C1023" s="14" t="s">
        <v>2987</v>
      </c>
      <c r="D1023" s="14" t="s">
        <v>4557</v>
      </c>
      <c r="E1023" s="14" t="s">
        <v>14</v>
      </c>
      <c r="F1023" s="14" t="s">
        <v>15</v>
      </c>
      <c r="G1023" s="7" t="s">
        <v>4448</v>
      </c>
      <c r="H1023" s="7" t="s">
        <v>3616</v>
      </c>
      <c r="I1023" s="16" t="s">
        <v>4021</v>
      </c>
      <c r="J1023" s="7"/>
      <c r="K1023" s="14" t="s">
        <v>17</v>
      </c>
      <c r="L1023" s="7" t="s">
        <v>4449</v>
      </c>
      <c r="M1023" s="7" t="s">
        <v>4450</v>
      </c>
      <c r="N1023" s="14" t="s">
        <v>20</v>
      </c>
      <c r="O1023" s="14"/>
      <c r="P1023" s="14"/>
      <c r="Q1023" s="7"/>
      <c r="R1023" s="7"/>
    </row>
    <row r="1024" spans="1:18" hidden="1">
      <c r="A1024" s="7" t="s">
        <v>3520</v>
      </c>
      <c r="B1024" s="7" t="s">
        <v>2986</v>
      </c>
      <c r="C1024" s="14" t="s">
        <v>2987</v>
      </c>
      <c r="D1024" s="14" t="s">
        <v>4557</v>
      </c>
      <c r="E1024" s="14" t="s">
        <v>14</v>
      </c>
      <c r="F1024" s="14" t="s">
        <v>15</v>
      </c>
      <c r="G1024" s="7" t="s">
        <v>4467</v>
      </c>
      <c r="H1024" s="7" t="s">
        <v>4468</v>
      </c>
      <c r="I1024" s="16" t="s">
        <v>3538</v>
      </c>
      <c r="J1024" s="7"/>
      <c r="K1024" s="14" t="s">
        <v>17</v>
      </c>
      <c r="L1024" s="7" t="s">
        <v>4449</v>
      </c>
      <c r="M1024" s="7" t="s">
        <v>4450</v>
      </c>
      <c r="N1024" s="14" t="s">
        <v>20</v>
      </c>
      <c r="O1024" s="14"/>
      <c r="P1024" s="14"/>
      <c r="Q1024" s="7"/>
      <c r="R1024" s="7"/>
    </row>
    <row r="1025" spans="1:18" hidden="1">
      <c r="A1025" s="7" t="s">
        <v>3520</v>
      </c>
      <c r="B1025" s="7" t="s">
        <v>2986</v>
      </c>
      <c r="C1025" s="14" t="s">
        <v>2987</v>
      </c>
      <c r="D1025" s="14" t="s">
        <v>174</v>
      </c>
      <c r="E1025" s="14" t="s">
        <v>14</v>
      </c>
      <c r="F1025" s="14" t="s">
        <v>15</v>
      </c>
      <c r="G1025" s="7" t="s">
        <v>1119</v>
      </c>
      <c r="H1025" s="7" t="s">
        <v>209</v>
      </c>
      <c r="I1025" s="15" t="s">
        <v>458</v>
      </c>
      <c r="J1025" s="7" t="s">
        <v>3279</v>
      </c>
      <c r="K1025" s="14" t="s">
        <v>19</v>
      </c>
      <c r="L1025" s="7" t="s">
        <v>3035</v>
      </c>
      <c r="M1025" s="7" t="s">
        <v>3036</v>
      </c>
      <c r="N1025" s="14" t="s">
        <v>20</v>
      </c>
      <c r="O1025" s="14"/>
      <c r="P1025" s="14"/>
      <c r="Q1025" s="7"/>
      <c r="R1025" s="7"/>
    </row>
    <row r="1026" spans="1:18" hidden="1">
      <c r="A1026" s="7" t="s">
        <v>3520</v>
      </c>
      <c r="B1026" s="7" t="s">
        <v>2986</v>
      </c>
      <c r="C1026" s="14" t="s">
        <v>2987</v>
      </c>
      <c r="D1026" s="14" t="s">
        <v>4557</v>
      </c>
      <c r="E1026" s="14" t="s">
        <v>14</v>
      </c>
      <c r="F1026" s="14" t="s">
        <v>15</v>
      </c>
      <c r="G1026" s="7" t="s">
        <v>4446</v>
      </c>
      <c r="H1026" s="7" t="s">
        <v>3522</v>
      </c>
      <c r="I1026" s="16">
        <v>19709</v>
      </c>
      <c r="J1026" s="7"/>
      <c r="K1026" s="14" t="s">
        <v>17</v>
      </c>
      <c r="L1026" s="7" t="s">
        <v>3035</v>
      </c>
      <c r="M1026" s="7" t="s">
        <v>4447</v>
      </c>
      <c r="N1026" s="14" t="s">
        <v>20</v>
      </c>
      <c r="O1026" s="14"/>
      <c r="P1026" s="14"/>
      <c r="Q1026" s="7"/>
      <c r="R1026" s="7"/>
    </row>
    <row r="1027" spans="1:18" hidden="1">
      <c r="A1027" s="7" t="s">
        <v>3520</v>
      </c>
      <c r="B1027" s="7" t="s">
        <v>2986</v>
      </c>
      <c r="C1027" s="14" t="s">
        <v>2987</v>
      </c>
      <c r="D1027" s="14" t="s">
        <v>4557</v>
      </c>
      <c r="E1027" s="14" t="s">
        <v>14</v>
      </c>
      <c r="F1027" s="14" t="s">
        <v>15</v>
      </c>
      <c r="G1027" s="7" t="s">
        <v>1173</v>
      </c>
      <c r="H1027" s="7" t="s">
        <v>573</v>
      </c>
      <c r="I1027" s="16" t="s">
        <v>457</v>
      </c>
      <c r="J1027" s="7"/>
      <c r="K1027" s="14" t="s">
        <v>17</v>
      </c>
      <c r="L1027" s="7" t="s">
        <v>3035</v>
      </c>
      <c r="M1027" s="7" t="s">
        <v>3036</v>
      </c>
      <c r="N1027" s="14" t="s">
        <v>20</v>
      </c>
      <c r="O1027" s="14"/>
      <c r="P1027" s="14"/>
      <c r="Q1027" s="7"/>
      <c r="R1027" s="7"/>
    </row>
    <row r="1028" spans="1:18" hidden="1">
      <c r="A1028" s="7" t="s">
        <v>3520</v>
      </c>
      <c r="B1028" s="7" t="s">
        <v>2986</v>
      </c>
      <c r="C1028" s="14" t="s">
        <v>2987</v>
      </c>
      <c r="D1028" s="14" t="s">
        <v>4557</v>
      </c>
      <c r="E1028" s="14" t="s">
        <v>14</v>
      </c>
      <c r="F1028" s="14" t="s">
        <v>15</v>
      </c>
      <c r="G1028" s="7" t="s">
        <v>4451</v>
      </c>
      <c r="H1028" s="7" t="s">
        <v>4452</v>
      </c>
      <c r="I1028" s="16" t="s">
        <v>3986</v>
      </c>
      <c r="J1028" s="7"/>
      <c r="K1028" s="14" t="s">
        <v>17</v>
      </c>
      <c r="L1028" s="7" t="s">
        <v>3035</v>
      </c>
      <c r="M1028" s="7" t="s">
        <v>4447</v>
      </c>
      <c r="N1028" s="14" t="s">
        <v>20</v>
      </c>
      <c r="O1028" s="14"/>
      <c r="P1028" s="14"/>
      <c r="Q1028" s="7"/>
      <c r="R1028" s="7"/>
    </row>
    <row r="1029" spans="1:18" hidden="1">
      <c r="A1029" s="7" t="s">
        <v>3520</v>
      </c>
      <c r="B1029" s="7" t="s">
        <v>2986</v>
      </c>
      <c r="C1029" s="14" t="s">
        <v>2987</v>
      </c>
      <c r="D1029" s="14" t="s">
        <v>174</v>
      </c>
      <c r="E1029" s="14" t="s">
        <v>14</v>
      </c>
      <c r="F1029" s="14" t="s">
        <v>15</v>
      </c>
      <c r="G1029" s="7" t="s">
        <v>1201</v>
      </c>
      <c r="H1029" s="7" t="s">
        <v>3261</v>
      </c>
      <c r="I1029" s="15" t="s">
        <v>478</v>
      </c>
      <c r="J1029" s="7" t="s">
        <v>3262</v>
      </c>
      <c r="K1029" s="14" t="s">
        <v>19</v>
      </c>
      <c r="L1029" s="7" t="s">
        <v>3263</v>
      </c>
      <c r="M1029" s="7" t="s">
        <v>3105</v>
      </c>
      <c r="N1029" s="14" t="s">
        <v>24</v>
      </c>
      <c r="O1029" s="14"/>
      <c r="P1029" s="14"/>
      <c r="Q1029" s="7"/>
      <c r="R1029" s="7"/>
    </row>
    <row r="1030" spans="1:18" hidden="1">
      <c r="A1030" s="7" t="s">
        <v>3520</v>
      </c>
      <c r="B1030" s="7" t="s">
        <v>2986</v>
      </c>
      <c r="C1030" s="14" t="s">
        <v>2987</v>
      </c>
      <c r="D1030" s="14" t="s">
        <v>4557</v>
      </c>
      <c r="E1030" s="14" t="s">
        <v>14</v>
      </c>
      <c r="F1030" s="14" t="s">
        <v>15</v>
      </c>
      <c r="G1030" s="7" t="s">
        <v>4438</v>
      </c>
      <c r="H1030" s="7" t="s">
        <v>3952</v>
      </c>
      <c r="I1030" s="16">
        <v>20008</v>
      </c>
      <c r="J1030" s="7"/>
      <c r="K1030" s="14" t="s">
        <v>17</v>
      </c>
      <c r="L1030" s="7" t="s">
        <v>3263</v>
      </c>
      <c r="M1030" s="7" t="s">
        <v>4439</v>
      </c>
      <c r="N1030" s="14" t="s">
        <v>3519</v>
      </c>
      <c r="O1030" s="14"/>
      <c r="P1030" s="14"/>
      <c r="Q1030" s="7"/>
      <c r="R1030" s="7"/>
    </row>
    <row r="1031" spans="1:18" hidden="1">
      <c r="A1031" s="7" t="s">
        <v>3520</v>
      </c>
      <c r="B1031" s="7" t="s">
        <v>2986</v>
      </c>
      <c r="C1031" s="14" t="s">
        <v>2987</v>
      </c>
      <c r="D1031" s="14" t="s">
        <v>4557</v>
      </c>
      <c r="E1031" s="14" t="s">
        <v>14</v>
      </c>
      <c r="F1031" s="14" t="s">
        <v>15</v>
      </c>
      <c r="G1031" s="7" t="s">
        <v>4440</v>
      </c>
      <c r="H1031" s="7" t="s">
        <v>4396</v>
      </c>
      <c r="I1031" s="16" t="s">
        <v>4441</v>
      </c>
      <c r="J1031" s="7"/>
      <c r="K1031" s="14" t="s">
        <v>17</v>
      </c>
      <c r="L1031" s="7" t="s">
        <v>3263</v>
      </c>
      <c r="M1031" s="7" t="s">
        <v>4439</v>
      </c>
      <c r="N1031" s="14" t="s">
        <v>20</v>
      </c>
      <c r="O1031" s="14"/>
      <c r="P1031" s="14"/>
      <c r="Q1031" s="7"/>
      <c r="R1031" s="7"/>
    </row>
    <row r="1032" spans="1:18" hidden="1">
      <c r="A1032" s="7" t="s">
        <v>3520</v>
      </c>
      <c r="B1032" s="7" t="s">
        <v>2986</v>
      </c>
      <c r="C1032" s="14" t="s">
        <v>2987</v>
      </c>
      <c r="D1032" s="14" t="s">
        <v>13</v>
      </c>
      <c r="E1032" s="14" t="s">
        <v>14</v>
      </c>
      <c r="F1032" s="14" t="s">
        <v>15</v>
      </c>
      <c r="G1032" s="7" t="s">
        <v>3011</v>
      </c>
      <c r="H1032" s="7" t="s">
        <v>117</v>
      </c>
      <c r="I1032" s="15" t="s">
        <v>3012</v>
      </c>
      <c r="J1032" s="7" t="s">
        <v>3013</v>
      </c>
      <c r="K1032" s="14" t="s">
        <v>19</v>
      </c>
      <c r="L1032" s="7" t="s">
        <v>3014</v>
      </c>
      <c r="M1032" s="7" t="s">
        <v>3015</v>
      </c>
      <c r="N1032" s="14" t="s">
        <v>20</v>
      </c>
      <c r="O1032" s="14"/>
      <c r="P1032" s="14"/>
      <c r="Q1032" s="7"/>
      <c r="R1032" s="7"/>
    </row>
    <row r="1033" spans="1:18" hidden="1">
      <c r="A1033" s="7" t="s">
        <v>3520</v>
      </c>
      <c r="B1033" s="7" t="s">
        <v>2986</v>
      </c>
      <c r="C1033" s="14" t="s">
        <v>2987</v>
      </c>
      <c r="D1033" s="14" t="s">
        <v>174</v>
      </c>
      <c r="E1033" s="14" t="s">
        <v>14</v>
      </c>
      <c r="F1033" s="14" t="s">
        <v>15</v>
      </c>
      <c r="G1033" s="7" t="s">
        <v>3277</v>
      </c>
      <c r="H1033" s="7" t="s">
        <v>133</v>
      </c>
      <c r="I1033" s="15" t="s">
        <v>977</v>
      </c>
      <c r="J1033" s="7" t="s">
        <v>3278</v>
      </c>
      <c r="K1033" s="14" t="s">
        <v>19</v>
      </c>
      <c r="L1033" s="7" t="s">
        <v>3014</v>
      </c>
      <c r="M1033" s="7" t="s">
        <v>3015</v>
      </c>
      <c r="N1033" s="14" t="s">
        <v>24</v>
      </c>
      <c r="O1033" s="14"/>
      <c r="P1033" s="14"/>
      <c r="Q1033" s="7"/>
      <c r="R1033" s="7"/>
    </row>
    <row r="1034" spans="1:18" hidden="1">
      <c r="A1034" s="7" t="s">
        <v>3520</v>
      </c>
      <c r="B1034" s="7" t="s">
        <v>2986</v>
      </c>
      <c r="C1034" s="14" t="s">
        <v>2987</v>
      </c>
      <c r="D1034" s="14" t="s">
        <v>4557</v>
      </c>
      <c r="E1034" s="14" t="s">
        <v>14</v>
      </c>
      <c r="F1034" s="14" t="s">
        <v>15</v>
      </c>
      <c r="G1034" s="7" t="s">
        <v>4442</v>
      </c>
      <c r="H1034" s="7" t="s">
        <v>4443</v>
      </c>
      <c r="I1034" s="16" t="s">
        <v>3661</v>
      </c>
      <c r="J1034" s="7"/>
      <c r="K1034" s="14" t="s">
        <v>17</v>
      </c>
      <c r="L1034" s="7" t="s">
        <v>4444</v>
      </c>
      <c r="M1034" s="7" t="s">
        <v>4445</v>
      </c>
      <c r="N1034" s="14" t="s">
        <v>20</v>
      </c>
      <c r="O1034" s="14"/>
      <c r="P1034" s="14"/>
      <c r="Q1034" s="7"/>
      <c r="R1034" s="7"/>
    </row>
    <row r="1035" spans="1:18" hidden="1">
      <c r="A1035" s="7" t="s">
        <v>3520</v>
      </c>
      <c r="B1035" s="7" t="s">
        <v>2986</v>
      </c>
      <c r="C1035" s="14" t="s">
        <v>2987</v>
      </c>
      <c r="D1035" s="14" t="s">
        <v>174</v>
      </c>
      <c r="E1035" s="14" t="s">
        <v>14</v>
      </c>
      <c r="F1035" s="14" t="s">
        <v>15</v>
      </c>
      <c r="G1035" s="7" t="s">
        <v>3280</v>
      </c>
      <c r="H1035" s="7" t="s">
        <v>777</v>
      </c>
      <c r="I1035" s="15" t="s">
        <v>792</v>
      </c>
      <c r="J1035" s="7" t="s">
        <v>3281</v>
      </c>
      <c r="K1035" s="14" t="s">
        <v>19</v>
      </c>
      <c r="L1035" s="7" t="s">
        <v>3282</v>
      </c>
      <c r="M1035" s="7" t="s">
        <v>3283</v>
      </c>
      <c r="N1035" s="14" t="s">
        <v>24</v>
      </c>
      <c r="O1035" s="14"/>
      <c r="P1035" s="14"/>
      <c r="Q1035" s="7"/>
      <c r="R1035" s="7"/>
    </row>
    <row r="1036" spans="1:18" hidden="1">
      <c r="A1036" s="7" t="s">
        <v>3520</v>
      </c>
      <c r="B1036" s="7" t="s">
        <v>2986</v>
      </c>
      <c r="C1036" s="14" t="s">
        <v>2987</v>
      </c>
      <c r="D1036" s="14" t="s">
        <v>4557</v>
      </c>
      <c r="E1036" s="14" t="s">
        <v>14</v>
      </c>
      <c r="F1036" s="14" t="s">
        <v>15</v>
      </c>
      <c r="G1036" s="7" t="s">
        <v>4414</v>
      </c>
      <c r="H1036" s="7" t="s">
        <v>3616</v>
      </c>
      <c r="I1036" s="16" t="s">
        <v>4415</v>
      </c>
      <c r="J1036" s="7"/>
      <c r="K1036" s="14" t="s">
        <v>17</v>
      </c>
      <c r="L1036" s="7" t="s">
        <v>3282</v>
      </c>
      <c r="M1036" s="7" t="s">
        <v>4416</v>
      </c>
      <c r="N1036" s="14" t="s">
        <v>24</v>
      </c>
      <c r="O1036" s="14"/>
      <c r="P1036" s="14"/>
      <c r="Q1036" s="7"/>
      <c r="R1036" s="7"/>
    </row>
    <row r="1037" spans="1:18" hidden="1">
      <c r="A1037" s="7" t="s">
        <v>3520</v>
      </c>
      <c r="B1037" s="7" t="s">
        <v>2986</v>
      </c>
      <c r="C1037" s="14" t="s">
        <v>2987</v>
      </c>
      <c r="D1037" s="14" t="s">
        <v>4557</v>
      </c>
      <c r="E1037" s="14" t="s">
        <v>14</v>
      </c>
      <c r="F1037" s="14" t="s">
        <v>15</v>
      </c>
      <c r="G1037" s="7" t="s">
        <v>4430</v>
      </c>
      <c r="H1037" s="7" t="s">
        <v>3580</v>
      </c>
      <c r="I1037" s="16" t="s">
        <v>4431</v>
      </c>
      <c r="J1037" s="7"/>
      <c r="K1037" s="14" t="s">
        <v>17</v>
      </c>
      <c r="L1037" s="7" t="s">
        <v>3282</v>
      </c>
      <c r="M1037" s="7" t="s">
        <v>4416</v>
      </c>
      <c r="N1037" s="14" t="s">
        <v>24</v>
      </c>
      <c r="O1037" s="14"/>
      <c r="P1037" s="14"/>
      <c r="Q1037" s="7"/>
      <c r="R1037" s="7"/>
    </row>
    <row r="1038" spans="1:18" hidden="1">
      <c r="A1038" s="7" t="s">
        <v>3520</v>
      </c>
      <c r="B1038" s="7" t="s">
        <v>2986</v>
      </c>
      <c r="C1038" s="14" t="s">
        <v>2987</v>
      </c>
      <c r="D1038" s="14" t="s">
        <v>174</v>
      </c>
      <c r="E1038" s="14" t="s">
        <v>14</v>
      </c>
      <c r="F1038" s="14" t="s">
        <v>15</v>
      </c>
      <c r="G1038" s="7" t="s">
        <v>1268</v>
      </c>
      <c r="H1038" s="7" t="s">
        <v>407</v>
      </c>
      <c r="I1038" s="15" t="s">
        <v>633</v>
      </c>
      <c r="J1038" s="7" t="s">
        <v>3254</v>
      </c>
      <c r="K1038" s="14" t="s">
        <v>19</v>
      </c>
      <c r="L1038" s="7" t="s">
        <v>3235</v>
      </c>
      <c r="M1038" s="7" t="s">
        <v>3236</v>
      </c>
      <c r="N1038" s="14" t="s">
        <v>20</v>
      </c>
      <c r="O1038" s="14"/>
      <c r="P1038" s="14"/>
      <c r="Q1038" s="7"/>
      <c r="R1038" s="7"/>
    </row>
    <row r="1039" spans="1:18" hidden="1">
      <c r="A1039" s="7" t="s">
        <v>3520</v>
      </c>
      <c r="B1039" s="7" t="s">
        <v>2986</v>
      </c>
      <c r="C1039" s="14" t="s">
        <v>2987</v>
      </c>
      <c r="D1039" s="14" t="s">
        <v>174</v>
      </c>
      <c r="E1039" s="14" t="s">
        <v>14</v>
      </c>
      <c r="F1039" s="14" t="s">
        <v>15</v>
      </c>
      <c r="G1039" s="7" t="s">
        <v>1147</v>
      </c>
      <c r="H1039" s="7" t="s">
        <v>693</v>
      </c>
      <c r="I1039" s="15" t="s">
        <v>123</v>
      </c>
      <c r="J1039" s="7" t="s">
        <v>3234</v>
      </c>
      <c r="K1039" s="14" t="s">
        <v>19</v>
      </c>
      <c r="L1039" s="7" t="s">
        <v>3235</v>
      </c>
      <c r="M1039" s="7" t="s">
        <v>3236</v>
      </c>
      <c r="N1039" s="14" t="s">
        <v>20</v>
      </c>
      <c r="O1039" s="14"/>
      <c r="P1039" s="14"/>
      <c r="Q1039" s="7"/>
      <c r="R1039" s="7"/>
    </row>
    <row r="1040" spans="1:18" hidden="1">
      <c r="A1040" s="7" t="s">
        <v>3520</v>
      </c>
      <c r="B1040" s="7" t="s">
        <v>2986</v>
      </c>
      <c r="C1040" s="14" t="s">
        <v>2987</v>
      </c>
      <c r="D1040" s="14" t="s">
        <v>4557</v>
      </c>
      <c r="E1040" s="14" t="s">
        <v>14</v>
      </c>
      <c r="F1040" s="14" t="s">
        <v>15</v>
      </c>
      <c r="G1040" s="7" t="s">
        <v>4435</v>
      </c>
      <c r="H1040" s="7" t="s">
        <v>4436</v>
      </c>
      <c r="I1040" s="16" t="s">
        <v>683</v>
      </c>
      <c r="J1040" s="7"/>
      <c r="K1040" s="14" t="s">
        <v>17</v>
      </c>
      <c r="L1040" s="7" t="s">
        <v>3235</v>
      </c>
      <c r="M1040" s="7" t="s">
        <v>4437</v>
      </c>
      <c r="N1040" s="14" t="s">
        <v>20</v>
      </c>
      <c r="O1040" s="14"/>
      <c r="P1040" s="14"/>
      <c r="Q1040" s="7"/>
      <c r="R1040" s="7"/>
    </row>
    <row r="1041" spans="1:18" hidden="1">
      <c r="A1041" s="7" t="s">
        <v>3520</v>
      </c>
      <c r="B1041" s="7" t="s">
        <v>2986</v>
      </c>
      <c r="C1041" s="14" t="s">
        <v>2987</v>
      </c>
      <c r="D1041" s="14" t="s">
        <v>13</v>
      </c>
      <c r="E1041" s="14" t="s">
        <v>14</v>
      </c>
      <c r="F1041" s="14" t="s">
        <v>15</v>
      </c>
      <c r="G1041" s="7" t="s">
        <v>2991</v>
      </c>
      <c r="H1041" s="7" t="s">
        <v>1005</v>
      </c>
      <c r="I1041" s="15" t="s">
        <v>972</v>
      </c>
      <c r="J1041" s="7" t="s">
        <v>2992</v>
      </c>
      <c r="K1041" s="14" t="s">
        <v>19</v>
      </c>
      <c r="L1041" s="7" t="s">
        <v>2993</v>
      </c>
      <c r="M1041" s="7" t="s">
        <v>2994</v>
      </c>
      <c r="N1041" s="14" t="s">
        <v>48</v>
      </c>
      <c r="O1041" s="14"/>
      <c r="P1041" s="14"/>
      <c r="Q1041" s="7"/>
      <c r="R1041" s="7"/>
    </row>
    <row r="1042" spans="1:18" hidden="1">
      <c r="A1042" s="7" t="s">
        <v>3520</v>
      </c>
      <c r="B1042" s="7" t="s">
        <v>2986</v>
      </c>
      <c r="C1042" s="14" t="s">
        <v>2987</v>
      </c>
      <c r="D1042" s="14" t="s">
        <v>4557</v>
      </c>
      <c r="E1042" s="14" t="s">
        <v>51</v>
      </c>
      <c r="F1042" s="14" t="s">
        <v>15</v>
      </c>
      <c r="G1042" s="7" t="s">
        <v>4512</v>
      </c>
      <c r="H1042" s="7" t="s">
        <v>4513</v>
      </c>
      <c r="I1042" s="16" t="s">
        <v>3724</v>
      </c>
      <c r="J1042" s="7"/>
      <c r="K1042" s="14" t="s">
        <v>17</v>
      </c>
      <c r="L1042" s="7" t="s">
        <v>4514</v>
      </c>
      <c r="M1042" s="7" t="s">
        <v>4515</v>
      </c>
      <c r="N1042" s="7"/>
      <c r="O1042" s="14" t="s">
        <v>63</v>
      </c>
      <c r="P1042" s="14" t="s">
        <v>54</v>
      </c>
      <c r="Q1042" s="7" t="s">
        <v>113</v>
      </c>
      <c r="R1042" s="7" t="s">
        <v>4143</v>
      </c>
    </row>
    <row r="1043" spans="1:18" hidden="1">
      <c r="A1043" s="7" t="s">
        <v>3520</v>
      </c>
      <c r="B1043" s="7" t="s">
        <v>2986</v>
      </c>
      <c r="C1043" s="14" t="s">
        <v>2987</v>
      </c>
      <c r="D1043" s="14" t="s">
        <v>174</v>
      </c>
      <c r="E1043" s="14" t="s">
        <v>14</v>
      </c>
      <c r="F1043" s="14" t="s">
        <v>15</v>
      </c>
      <c r="G1043" s="7" t="s">
        <v>3257</v>
      </c>
      <c r="H1043" s="7" t="s">
        <v>924</v>
      </c>
      <c r="I1043" s="15" t="s">
        <v>603</v>
      </c>
      <c r="J1043" s="7" t="s">
        <v>3258</v>
      </c>
      <c r="K1043" s="14" t="s">
        <v>19</v>
      </c>
      <c r="L1043" s="7" t="s">
        <v>3205</v>
      </c>
      <c r="M1043" s="7" t="s">
        <v>3206</v>
      </c>
      <c r="N1043" s="14" t="s">
        <v>24</v>
      </c>
      <c r="O1043" s="14"/>
      <c r="P1043" s="14"/>
      <c r="Q1043" s="7"/>
      <c r="R1043" s="7"/>
    </row>
    <row r="1044" spans="1:18" hidden="1">
      <c r="A1044" s="7" t="s">
        <v>3520</v>
      </c>
      <c r="B1044" s="7" t="s">
        <v>2986</v>
      </c>
      <c r="C1044" s="14" t="s">
        <v>2987</v>
      </c>
      <c r="D1044" s="14" t="s">
        <v>174</v>
      </c>
      <c r="E1044" s="14" t="s">
        <v>14</v>
      </c>
      <c r="F1044" s="14" t="s">
        <v>15</v>
      </c>
      <c r="G1044" s="7" t="s">
        <v>3259</v>
      </c>
      <c r="H1044" s="7" t="s">
        <v>703</v>
      </c>
      <c r="I1044" s="15" t="s">
        <v>1022</v>
      </c>
      <c r="J1044" s="7" t="s">
        <v>3260</v>
      </c>
      <c r="K1044" s="14" t="s">
        <v>19</v>
      </c>
      <c r="L1044" s="7" t="s">
        <v>3205</v>
      </c>
      <c r="M1044" s="7" t="s">
        <v>3206</v>
      </c>
      <c r="N1044" s="14" t="s">
        <v>24</v>
      </c>
      <c r="O1044" s="14"/>
      <c r="P1044" s="14"/>
      <c r="Q1044" s="7"/>
      <c r="R1044" s="7"/>
    </row>
    <row r="1045" spans="1:18" hidden="1">
      <c r="A1045" s="7" t="s">
        <v>3520</v>
      </c>
      <c r="B1045" s="7" t="s">
        <v>2986</v>
      </c>
      <c r="C1045" s="14" t="s">
        <v>2987</v>
      </c>
      <c r="D1045" s="14" t="s">
        <v>174</v>
      </c>
      <c r="E1045" s="14" t="s">
        <v>14</v>
      </c>
      <c r="F1045" s="14" t="s">
        <v>15</v>
      </c>
      <c r="G1045" s="7" t="s">
        <v>3189</v>
      </c>
      <c r="H1045" s="7" t="s">
        <v>270</v>
      </c>
      <c r="I1045" s="15" t="s">
        <v>189</v>
      </c>
      <c r="J1045" s="7" t="s">
        <v>3272</v>
      </c>
      <c r="K1045" s="14" t="s">
        <v>19</v>
      </c>
      <c r="L1045" s="7" t="s">
        <v>3205</v>
      </c>
      <c r="M1045" s="7" t="s">
        <v>3206</v>
      </c>
      <c r="N1045" s="14" t="s">
        <v>20</v>
      </c>
      <c r="O1045" s="14"/>
      <c r="P1045" s="14"/>
      <c r="Q1045" s="7"/>
      <c r="R1045" s="7"/>
    </row>
    <row r="1046" spans="1:18" hidden="1">
      <c r="A1046" s="7" t="s">
        <v>3520</v>
      </c>
      <c r="B1046" s="7" t="s">
        <v>2986</v>
      </c>
      <c r="C1046" s="14" t="s">
        <v>2987</v>
      </c>
      <c r="D1046" s="14" t="s">
        <v>13</v>
      </c>
      <c r="E1046" s="14" t="s">
        <v>51</v>
      </c>
      <c r="F1046" s="14" t="s">
        <v>15</v>
      </c>
      <c r="G1046" s="7" t="s">
        <v>1375</v>
      </c>
      <c r="H1046" s="7" t="s">
        <v>334</v>
      </c>
      <c r="I1046" s="15" t="s">
        <v>734</v>
      </c>
      <c r="J1046" s="7" t="s">
        <v>3204</v>
      </c>
      <c r="K1046" s="14" t="s">
        <v>19</v>
      </c>
      <c r="L1046" s="7" t="s">
        <v>3205</v>
      </c>
      <c r="M1046" s="7" t="s">
        <v>3206</v>
      </c>
      <c r="N1046" s="14" t="s">
        <v>53</v>
      </c>
      <c r="O1046" s="14" t="s">
        <v>63</v>
      </c>
      <c r="P1046" s="14" t="s">
        <v>54</v>
      </c>
      <c r="Q1046" s="7" t="s">
        <v>236</v>
      </c>
      <c r="R1046" s="7" t="s">
        <v>237</v>
      </c>
    </row>
    <row r="1047" spans="1:18" hidden="1">
      <c r="A1047" s="7" t="s">
        <v>3520</v>
      </c>
      <c r="B1047" s="7" t="s">
        <v>2986</v>
      </c>
      <c r="C1047" s="14" t="s">
        <v>2987</v>
      </c>
      <c r="D1047" s="14" t="s">
        <v>4557</v>
      </c>
      <c r="E1047" s="14" t="s">
        <v>14</v>
      </c>
      <c r="F1047" s="14" t="s">
        <v>15</v>
      </c>
      <c r="G1047" s="7" t="s">
        <v>4464</v>
      </c>
      <c r="H1047" s="7" t="s">
        <v>4465</v>
      </c>
      <c r="I1047" s="16" t="s">
        <v>671</v>
      </c>
      <c r="J1047" s="7"/>
      <c r="K1047" s="14" t="s">
        <v>17</v>
      </c>
      <c r="L1047" s="7" t="s">
        <v>3205</v>
      </c>
      <c r="M1047" s="7" t="s">
        <v>4466</v>
      </c>
      <c r="N1047" s="14" t="s">
        <v>18</v>
      </c>
      <c r="O1047" s="14"/>
      <c r="P1047" s="14"/>
      <c r="Q1047" s="7"/>
      <c r="R1047" s="7"/>
    </row>
    <row r="1048" spans="1:18" hidden="1">
      <c r="A1048" s="7" t="s">
        <v>3520</v>
      </c>
      <c r="B1048" s="7" t="s">
        <v>2986</v>
      </c>
      <c r="C1048" s="14" t="s">
        <v>2987</v>
      </c>
      <c r="D1048" s="14" t="s">
        <v>4557</v>
      </c>
      <c r="E1048" s="14" t="s">
        <v>51</v>
      </c>
      <c r="F1048" s="14" t="s">
        <v>15</v>
      </c>
      <c r="G1048" s="7" t="s">
        <v>4351</v>
      </c>
      <c r="H1048" s="7" t="s">
        <v>3774</v>
      </c>
      <c r="I1048" s="16" t="s">
        <v>4523</v>
      </c>
      <c r="J1048" s="7"/>
      <c r="K1048" s="14" t="s">
        <v>17</v>
      </c>
      <c r="L1048" s="7" t="s">
        <v>3205</v>
      </c>
      <c r="M1048" s="7" t="s">
        <v>4466</v>
      </c>
      <c r="N1048" s="7"/>
      <c r="O1048" s="14" t="s">
        <v>63</v>
      </c>
      <c r="P1048" s="14" t="s">
        <v>54</v>
      </c>
      <c r="Q1048" s="7" t="s">
        <v>157</v>
      </c>
      <c r="R1048" s="7" t="s">
        <v>158</v>
      </c>
    </row>
    <row r="1049" spans="1:18" hidden="1">
      <c r="A1049" s="7" t="s">
        <v>3520</v>
      </c>
      <c r="B1049" s="7" t="s">
        <v>2986</v>
      </c>
      <c r="C1049" s="14" t="s">
        <v>2987</v>
      </c>
      <c r="D1049" s="14" t="s">
        <v>13</v>
      </c>
      <c r="E1049" s="14" t="s">
        <v>14</v>
      </c>
      <c r="F1049" s="14" t="s">
        <v>15</v>
      </c>
      <c r="G1049" s="7" t="s">
        <v>2036</v>
      </c>
      <c r="H1049" s="7" t="s">
        <v>421</v>
      </c>
      <c r="I1049" s="15" t="s">
        <v>1429</v>
      </c>
      <c r="J1049" s="7" t="s">
        <v>3046</v>
      </c>
      <c r="K1049" s="14" t="s">
        <v>19</v>
      </c>
      <c r="L1049" s="7" t="s">
        <v>3047</v>
      </c>
      <c r="M1049" s="7" t="s">
        <v>3048</v>
      </c>
      <c r="N1049" s="14" t="s">
        <v>20</v>
      </c>
      <c r="O1049" s="14"/>
      <c r="P1049" s="14"/>
      <c r="Q1049" s="7"/>
      <c r="R1049" s="7"/>
    </row>
    <row r="1050" spans="1:18" hidden="1">
      <c r="A1050" s="7" t="s">
        <v>3520</v>
      </c>
      <c r="B1050" s="7" t="s">
        <v>2986</v>
      </c>
      <c r="C1050" s="14" t="s">
        <v>2987</v>
      </c>
      <c r="D1050" s="14" t="s">
        <v>174</v>
      </c>
      <c r="E1050" s="14" t="s">
        <v>51</v>
      </c>
      <c r="F1050" s="14" t="s">
        <v>15</v>
      </c>
      <c r="G1050" s="7" t="s">
        <v>1357</v>
      </c>
      <c r="H1050" s="7" t="s">
        <v>375</v>
      </c>
      <c r="I1050" s="15" t="s">
        <v>471</v>
      </c>
      <c r="J1050" s="7" t="s">
        <v>3342</v>
      </c>
      <c r="K1050" s="14" t="s">
        <v>19</v>
      </c>
      <c r="L1050" s="7" t="s">
        <v>3047</v>
      </c>
      <c r="M1050" s="7" t="s">
        <v>3048</v>
      </c>
      <c r="N1050" s="14" t="s">
        <v>53</v>
      </c>
      <c r="O1050" s="14" t="s">
        <v>63</v>
      </c>
      <c r="P1050" s="14" t="s">
        <v>122</v>
      </c>
      <c r="Q1050" s="7" t="s">
        <v>104</v>
      </c>
      <c r="R1050" s="7" t="s">
        <v>105</v>
      </c>
    </row>
    <row r="1051" spans="1:18" hidden="1">
      <c r="A1051" s="7" t="s">
        <v>3520</v>
      </c>
      <c r="B1051" s="7" t="s">
        <v>2986</v>
      </c>
      <c r="C1051" s="14" t="s">
        <v>2987</v>
      </c>
      <c r="D1051" s="14" t="s">
        <v>174</v>
      </c>
      <c r="E1051" s="14" t="s">
        <v>51</v>
      </c>
      <c r="F1051" s="14" t="s">
        <v>15</v>
      </c>
      <c r="G1051" s="7" t="s">
        <v>365</v>
      </c>
      <c r="H1051" s="7" t="s">
        <v>225</v>
      </c>
      <c r="I1051" s="15" t="s">
        <v>648</v>
      </c>
      <c r="J1051" s="7" t="s">
        <v>3374</v>
      </c>
      <c r="K1051" s="14" t="s">
        <v>19</v>
      </c>
      <c r="L1051" s="7" t="s">
        <v>3047</v>
      </c>
      <c r="M1051" s="7" t="s">
        <v>3048</v>
      </c>
      <c r="N1051" s="14" t="s">
        <v>53</v>
      </c>
      <c r="O1051" s="14" t="s">
        <v>63</v>
      </c>
      <c r="P1051" s="14" t="s">
        <v>54</v>
      </c>
      <c r="Q1051" s="7" t="s">
        <v>72</v>
      </c>
      <c r="R1051" s="7" t="s">
        <v>73</v>
      </c>
    </row>
    <row r="1052" spans="1:18" hidden="1">
      <c r="A1052" s="7" t="s">
        <v>3520</v>
      </c>
      <c r="B1052" s="7" t="s">
        <v>2986</v>
      </c>
      <c r="C1052" s="14" t="s">
        <v>2987</v>
      </c>
      <c r="D1052" s="14" t="s">
        <v>13</v>
      </c>
      <c r="E1052" s="14" t="s">
        <v>51</v>
      </c>
      <c r="F1052" s="14" t="s">
        <v>15</v>
      </c>
      <c r="G1052" s="7" t="s">
        <v>1110</v>
      </c>
      <c r="H1052" s="7" t="s">
        <v>967</v>
      </c>
      <c r="I1052" s="15" t="s">
        <v>1256</v>
      </c>
      <c r="J1052" s="7" t="s">
        <v>3147</v>
      </c>
      <c r="K1052" s="14" t="s">
        <v>19</v>
      </c>
      <c r="L1052" s="7" t="s">
        <v>3047</v>
      </c>
      <c r="M1052" s="7" t="s">
        <v>3048</v>
      </c>
      <c r="N1052" s="14" t="s">
        <v>53</v>
      </c>
      <c r="O1052" s="14" t="s">
        <v>63</v>
      </c>
      <c r="P1052" s="14" t="s">
        <v>54</v>
      </c>
      <c r="Q1052" s="7" t="s">
        <v>134</v>
      </c>
      <c r="R1052" s="7" t="s">
        <v>135</v>
      </c>
    </row>
    <row r="1053" spans="1:18" hidden="1">
      <c r="A1053" s="7" t="s">
        <v>3520</v>
      </c>
      <c r="B1053" s="7" t="s">
        <v>2986</v>
      </c>
      <c r="C1053" s="14" t="s">
        <v>2987</v>
      </c>
      <c r="D1053" s="14" t="s">
        <v>174</v>
      </c>
      <c r="E1053" s="14" t="s">
        <v>51</v>
      </c>
      <c r="F1053" s="14" t="s">
        <v>15</v>
      </c>
      <c r="G1053" s="7" t="s">
        <v>986</v>
      </c>
      <c r="H1053" s="7" t="s">
        <v>28</v>
      </c>
      <c r="I1053" s="15" t="s">
        <v>801</v>
      </c>
      <c r="J1053" s="7" t="s">
        <v>3435</v>
      </c>
      <c r="K1053" s="14" t="s">
        <v>19</v>
      </c>
      <c r="L1053" s="7" t="s">
        <v>3047</v>
      </c>
      <c r="M1053" s="7" t="s">
        <v>3048</v>
      </c>
      <c r="N1053" s="14" t="s">
        <v>53</v>
      </c>
      <c r="O1053" s="14" t="s">
        <v>63</v>
      </c>
      <c r="P1053" s="14" t="s">
        <v>54</v>
      </c>
      <c r="Q1053" s="7" t="s">
        <v>104</v>
      </c>
      <c r="R1053" s="7" t="s">
        <v>105</v>
      </c>
    </row>
    <row r="1054" spans="1:18" hidden="1">
      <c r="A1054" s="7" t="s">
        <v>3520</v>
      </c>
      <c r="B1054" s="7" t="s">
        <v>2986</v>
      </c>
      <c r="C1054" s="14" t="s">
        <v>2987</v>
      </c>
      <c r="D1054" s="14" t="s">
        <v>13</v>
      </c>
      <c r="E1054" s="14" t="s">
        <v>51</v>
      </c>
      <c r="F1054" s="14" t="s">
        <v>15</v>
      </c>
      <c r="G1054" s="7" t="s">
        <v>3216</v>
      </c>
      <c r="H1054" s="7" t="s">
        <v>485</v>
      </c>
      <c r="I1054" s="15" t="s">
        <v>1031</v>
      </c>
      <c r="J1054" s="7" t="s">
        <v>3217</v>
      </c>
      <c r="K1054" s="14" t="s">
        <v>19</v>
      </c>
      <c r="L1054" s="7" t="s">
        <v>3047</v>
      </c>
      <c r="M1054" s="7" t="s">
        <v>3048</v>
      </c>
      <c r="N1054" s="14" t="s">
        <v>53</v>
      </c>
      <c r="O1054" s="14" t="s">
        <v>63</v>
      </c>
      <c r="P1054" s="14" t="s">
        <v>54</v>
      </c>
      <c r="Q1054" s="7" t="s">
        <v>508</v>
      </c>
      <c r="R1054" s="7" t="s">
        <v>509</v>
      </c>
    </row>
    <row r="1055" spans="1:18" hidden="1">
      <c r="A1055" s="7" t="s">
        <v>3520</v>
      </c>
      <c r="B1055" s="7" t="s">
        <v>2986</v>
      </c>
      <c r="C1055" s="14" t="s">
        <v>2987</v>
      </c>
      <c r="D1055" s="14" t="s">
        <v>174</v>
      </c>
      <c r="E1055" s="14" t="s">
        <v>51</v>
      </c>
      <c r="F1055" s="14" t="s">
        <v>15</v>
      </c>
      <c r="G1055" s="7" t="s">
        <v>3508</v>
      </c>
      <c r="H1055" s="7" t="s">
        <v>623</v>
      </c>
      <c r="I1055" s="15" t="s">
        <v>945</v>
      </c>
      <c r="J1055" s="7" t="s">
        <v>3509</v>
      </c>
      <c r="K1055" s="14" t="s">
        <v>19</v>
      </c>
      <c r="L1055" s="7" t="s">
        <v>3047</v>
      </c>
      <c r="M1055" s="7" t="s">
        <v>3048</v>
      </c>
      <c r="N1055" s="14" t="s">
        <v>53</v>
      </c>
      <c r="O1055" s="14" t="s">
        <v>63</v>
      </c>
      <c r="P1055" s="14" t="s">
        <v>54</v>
      </c>
      <c r="Q1055" s="7" t="s">
        <v>401</v>
      </c>
      <c r="R1055" s="7" t="s">
        <v>402</v>
      </c>
    </row>
    <row r="1056" spans="1:18" hidden="1">
      <c r="A1056" s="7" t="s">
        <v>3520</v>
      </c>
      <c r="B1056" s="7" t="s">
        <v>2986</v>
      </c>
      <c r="C1056" s="14" t="s">
        <v>2987</v>
      </c>
      <c r="D1056" s="14" t="s">
        <v>13</v>
      </c>
      <c r="E1056" s="14" t="s">
        <v>51</v>
      </c>
      <c r="F1056" s="14" t="s">
        <v>15</v>
      </c>
      <c r="G1056" s="7" t="s">
        <v>271</v>
      </c>
      <c r="H1056" s="7" t="s">
        <v>485</v>
      </c>
      <c r="I1056" s="15" t="s">
        <v>1049</v>
      </c>
      <c r="J1056" s="7" t="s">
        <v>3218</v>
      </c>
      <c r="K1056" s="14" t="s">
        <v>19</v>
      </c>
      <c r="L1056" s="7" t="s">
        <v>3047</v>
      </c>
      <c r="M1056" s="7" t="s">
        <v>3048</v>
      </c>
      <c r="N1056" s="14" t="s">
        <v>53</v>
      </c>
      <c r="O1056" s="14" t="s">
        <v>63</v>
      </c>
      <c r="P1056" s="14" t="s">
        <v>54</v>
      </c>
      <c r="Q1056" s="7" t="s">
        <v>359</v>
      </c>
      <c r="R1056" s="7" t="s">
        <v>360</v>
      </c>
    </row>
    <row r="1057" spans="1:18" hidden="1">
      <c r="A1057" s="7" t="s">
        <v>3520</v>
      </c>
      <c r="B1057" s="7" t="s">
        <v>2986</v>
      </c>
      <c r="C1057" s="14" t="s">
        <v>2987</v>
      </c>
      <c r="D1057" s="14" t="s">
        <v>4557</v>
      </c>
      <c r="E1057" s="14" t="s">
        <v>14</v>
      </c>
      <c r="F1057" s="14" t="s">
        <v>15</v>
      </c>
      <c r="G1057" s="7" t="s">
        <v>2055</v>
      </c>
      <c r="H1057" s="7" t="s">
        <v>4455</v>
      </c>
      <c r="I1057" s="16" t="s">
        <v>956</v>
      </c>
      <c r="J1057" s="7"/>
      <c r="K1057" s="14" t="s">
        <v>17</v>
      </c>
      <c r="L1057" s="7" t="s">
        <v>3047</v>
      </c>
      <c r="M1057" s="7" t="s">
        <v>4456</v>
      </c>
      <c r="N1057" s="14" t="s">
        <v>3519</v>
      </c>
      <c r="O1057" s="14"/>
      <c r="P1057" s="14"/>
      <c r="Q1057" s="7"/>
      <c r="R1057" s="7"/>
    </row>
    <row r="1058" spans="1:18" hidden="1">
      <c r="A1058" s="7" t="s">
        <v>3520</v>
      </c>
      <c r="B1058" s="7" t="s">
        <v>2986</v>
      </c>
      <c r="C1058" s="14" t="s">
        <v>2987</v>
      </c>
      <c r="D1058" s="14" t="s">
        <v>4557</v>
      </c>
      <c r="E1058" s="14" t="s">
        <v>51</v>
      </c>
      <c r="F1058" s="14" t="s">
        <v>15</v>
      </c>
      <c r="G1058" s="7" t="s">
        <v>4487</v>
      </c>
      <c r="H1058" s="7" t="s">
        <v>3619</v>
      </c>
      <c r="I1058" s="16" t="s">
        <v>4488</v>
      </c>
      <c r="J1058" s="7"/>
      <c r="K1058" s="14" t="s">
        <v>17</v>
      </c>
      <c r="L1058" s="7" t="s">
        <v>3047</v>
      </c>
      <c r="M1058" s="7" t="s">
        <v>4456</v>
      </c>
      <c r="N1058" s="7"/>
      <c r="O1058" s="14" t="s">
        <v>63</v>
      </c>
      <c r="P1058" s="14" t="s">
        <v>54</v>
      </c>
      <c r="Q1058" s="7" t="s">
        <v>104</v>
      </c>
      <c r="R1058" s="7" t="s">
        <v>105</v>
      </c>
    </row>
    <row r="1059" spans="1:18" hidden="1">
      <c r="A1059" s="7" t="s">
        <v>3520</v>
      </c>
      <c r="B1059" s="7" t="s">
        <v>2986</v>
      </c>
      <c r="C1059" s="14" t="s">
        <v>2987</v>
      </c>
      <c r="D1059" s="14" t="s">
        <v>174</v>
      </c>
      <c r="E1059" s="14" t="s">
        <v>14</v>
      </c>
      <c r="F1059" s="14" t="s">
        <v>15</v>
      </c>
      <c r="G1059" s="7" t="s">
        <v>820</v>
      </c>
      <c r="H1059" s="7" t="s">
        <v>178</v>
      </c>
      <c r="I1059" s="15" t="s">
        <v>574</v>
      </c>
      <c r="J1059" s="7" t="s">
        <v>3241</v>
      </c>
      <c r="K1059" s="14" t="s">
        <v>19</v>
      </c>
      <c r="L1059" s="7" t="s">
        <v>3059</v>
      </c>
      <c r="M1059" s="7" t="s">
        <v>3060</v>
      </c>
      <c r="N1059" s="14" t="s">
        <v>18</v>
      </c>
      <c r="O1059" s="14"/>
      <c r="P1059" s="14"/>
      <c r="Q1059" s="7"/>
      <c r="R1059" s="7"/>
    </row>
    <row r="1060" spans="1:18" hidden="1">
      <c r="A1060" s="7" t="s">
        <v>3520</v>
      </c>
      <c r="B1060" s="7" t="s">
        <v>2986</v>
      </c>
      <c r="C1060" s="14" t="s">
        <v>2987</v>
      </c>
      <c r="D1060" s="14" t="s">
        <v>174</v>
      </c>
      <c r="E1060" s="14" t="s">
        <v>14</v>
      </c>
      <c r="F1060" s="14" t="s">
        <v>15</v>
      </c>
      <c r="G1060" s="7" t="s">
        <v>1409</v>
      </c>
      <c r="H1060" s="7" t="s">
        <v>1188</v>
      </c>
      <c r="I1060" s="15" t="s">
        <v>695</v>
      </c>
      <c r="J1060" s="7" t="s">
        <v>3255</v>
      </c>
      <c r="K1060" s="14" t="s">
        <v>19</v>
      </c>
      <c r="L1060" s="7" t="s">
        <v>3059</v>
      </c>
      <c r="M1060" s="7" t="s">
        <v>3060</v>
      </c>
      <c r="N1060" s="14" t="s">
        <v>20</v>
      </c>
      <c r="O1060" s="14"/>
      <c r="P1060" s="14"/>
      <c r="Q1060" s="7"/>
      <c r="R1060" s="7"/>
    </row>
    <row r="1061" spans="1:18" hidden="1">
      <c r="A1061" s="7" t="s">
        <v>3520</v>
      </c>
      <c r="B1061" s="7" t="s">
        <v>2986</v>
      </c>
      <c r="C1061" s="14" t="s">
        <v>2987</v>
      </c>
      <c r="D1061" s="14" t="s">
        <v>13</v>
      </c>
      <c r="E1061" s="14" t="s">
        <v>14</v>
      </c>
      <c r="F1061" s="14" t="s">
        <v>15</v>
      </c>
      <c r="G1061" s="7" t="s">
        <v>3056</v>
      </c>
      <c r="H1061" s="7" t="s">
        <v>1246</v>
      </c>
      <c r="I1061" s="15" t="s">
        <v>3057</v>
      </c>
      <c r="J1061" s="7" t="s">
        <v>3058</v>
      </c>
      <c r="K1061" s="14" t="s">
        <v>19</v>
      </c>
      <c r="L1061" s="7" t="s">
        <v>3059</v>
      </c>
      <c r="M1061" s="7" t="s">
        <v>3060</v>
      </c>
      <c r="N1061" s="14" t="s">
        <v>20</v>
      </c>
      <c r="O1061" s="14"/>
      <c r="P1061" s="14"/>
      <c r="Q1061" s="7"/>
      <c r="R1061" s="7"/>
    </row>
    <row r="1062" spans="1:18" hidden="1">
      <c r="A1062" s="7" t="s">
        <v>3520</v>
      </c>
      <c r="B1062" s="7" t="s">
        <v>2986</v>
      </c>
      <c r="C1062" s="14" t="s">
        <v>2987</v>
      </c>
      <c r="D1062" s="14" t="s">
        <v>174</v>
      </c>
      <c r="E1062" s="14" t="s">
        <v>51</v>
      </c>
      <c r="F1062" s="14" t="s">
        <v>15</v>
      </c>
      <c r="G1062" s="7" t="s">
        <v>3325</v>
      </c>
      <c r="H1062" s="7" t="s">
        <v>1220</v>
      </c>
      <c r="I1062" s="15" t="s">
        <v>741</v>
      </c>
      <c r="J1062" s="7" t="s">
        <v>3326</v>
      </c>
      <c r="K1062" s="14" t="s">
        <v>19</v>
      </c>
      <c r="L1062" s="7" t="s">
        <v>3059</v>
      </c>
      <c r="M1062" s="7" t="s">
        <v>3060</v>
      </c>
      <c r="N1062" s="14" t="s">
        <v>53</v>
      </c>
      <c r="O1062" s="14" t="s">
        <v>63</v>
      </c>
      <c r="P1062" s="14" t="s">
        <v>54</v>
      </c>
      <c r="Q1062" s="7" t="s">
        <v>78</v>
      </c>
      <c r="R1062" s="7" t="s">
        <v>79</v>
      </c>
    </row>
    <row r="1063" spans="1:18" hidden="1">
      <c r="A1063" s="7" t="s">
        <v>3520</v>
      </c>
      <c r="B1063" s="7" t="s">
        <v>2986</v>
      </c>
      <c r="C1063" s="14" t="s">
        <v>2987</v>
      </c>
      <c r="D1063" s="14" t="s">
        <v>174</v>
      </c>
      <c r="E1063" s="14" t="s">
        <v>51</v>
      </c>
      <c r="F1063" s="14" t="s">
        <v>15</v>
      </c>
      <c r="G1063" s="7" t="s">
        <v>3327</v>
      </c>
      <c r="H1063" s="7" t="s">
        <v>390</v>
      </c>
      <c r="I1063" s="15" t="s">
        <v>1072</v>
      </c>
      <c r="J1063" s="7" t="s">
        <v>3328</v>
      </c>
      <c r="K1063" s="14" t="s">
        <v>19</v>
      </c>
      <c r="L1063" s="7" t="s">
        <v>3059</v>
      </c>
      <c r="M1063" s="7" t="s">
        <v>3060</v>
      </c>
      <c r="N1063" s="14" t="s">
        <v>53</v>
      </c>
      <c r="O1063" s="14" t="s">
        <v>63</v>
      </c>
      <c r="P1063" s="14" t="s">
        <v>54</v>
      </c>
      <c r="Q1063" s="7" t="s">
        <v>134</v>
      </c>
      <c r="R1063" s="7" t="s">
        <v>135</v>
      </c>
    </row>
    <row r="1064" spans="1:18" hidden="1">
      <c r="A1064" s="7" t="s">
        <v>3520</v>
      </c>
      <c r="B1064" s="7" t="s">
        <v>2986</v>
      </c>
      <c r="C1064" s="14" t="s">
        <v>2987</v>
      </c>
      <c r="D1064" s="14" t="s">
        <v>174</v>
      </c>
      <c r="E1064" s="14" t="s">
        <v>51</v>
      </c>
      <c r="F1064" s="14" t="s">
        <v>15</v>
      </c>
      <c r="G1064" s="7" t="s">
        <v>3231</v>
      </c>
      <c r="H1064" s="7" t="s">
        <v>3330</v>
      </c>
      <c r="I1064" s="15" t="s">
        <v>366</v>
      </c>
      <c r="J1064" s="7" t="s">
        <v>3331</v>
      </c>
      <c r="K1064" s="14" t="s">
        <v>19</v>
      </c>
      <c r="L1064" s="7" t="s">
        <v>3059</v>
      </c>
      <c r="M1064" s="7" t="s">
        <v>3060</v>
      </c>
      <c r="N1064" s="14" t="s">
        <v>53</v>
      </c>
      <c r="O1064" s="14" t="s">
        <v>63</v>
      </c>
      <c r="P1064" s="14" t="s">
        <v>54</v>
      </c>
      <c r="Q1064" s="7" t="s">
        <v>78</v>
      </c>
      <c r="R1064" s="7" t="s">
        <v>79</v>
      </c>
    </row>
    <row r="1065" spans="1:18" hidden="1">
      <c r="A1065" s="7" t="s">
        <v>3520</v>
      </c>
      <c r="B1065" s="7" t="s">
        <v>2986</v>
      </c>
      <c r="C1065" s="14" t="s">
        <v>2987</v>
      </c>
      <c r="D1065" s="14" t="s">
        <v>174</v>
      </c>
      <c r="E1065" s="14" t="s">
        <v>51</v>
      </c>
      <c r="F1065" s="14" t="s">
        <v>15</v>
      </c>
      <c r="G1065" s="7" t="s">
        <v>902</v>
      </c>
      <c r="H1065" s="7" t="s">
        <v>666</v>
      </c>
      <c r="I1065" s="15" t="s">
        <v>1062</v>
      </c>
      <c r="J1065" s="7" t="s">
        <v>3343</v>
      </c>
      <c r="K1065" s="14" t="s">
        <v>19</v>
      </c>
      <c r="L1065" s="7" t="s">
        <v>3059</v>
      </c>
      <c r="M1065" s="7" t="s">
        <v>3060</v>
      </c>
      <c r="N1065" s="14" t="s">
        <v>53</v>
      </c>
      <c r="O1065" s="14" t="s">
        <v>63</v>
      </c>
      <c r="P1065" s="14" t="s">
        <v>54</v>
      </c>
      <c r="Q1065" s="7" t="s">
        <v>124</v>
      </c>
      <c r="R1065" s="7" t="s">
        <v>125</v>
      </c>
    </row>
    <row r="1066" spans="1:18" hidden="1">
      <c r="A1066" s="7" t="s">
        <v>3520</v>
      </c>
      <c r="B1066" s="7" t="s">
        <v>2986</v>
      </c>
      <c r="C1066" s="14" t="s">
        <v>2987</v>
      </c>
      <c r="D1066" s="14" t="s">
        <v>174</v>
      </c>
      <c r="E1066" s="14" t="s">
        <v>51</v>
      </c>
      <c r="F1066" s="14" t="s">
        <v>15</v>
      </c>
      <c r="G1066" s="7" t="s">
        <v>1644</v>
      </c>
      <c r="H1066" s="7" t="s">
        <v>570</v>
      </c>
      <c r="I1066" s="15" t="s">
        <v>431</v>
      </c>
      <c r="J1066" s="7" t="s">
        <v>3344</v>
      </c>
      <c r="K1066" s="14" t="s">
        <v>19</v>
      </c>
      <c r="L1066" s="7" t="s">
        <v>3059</v>
      </c>
      <c r="M1066" s="7" t="s">
        <v>3060</v>
      </c>
      <c r="N1066" s="14" t="s">
        <v>53</v>
      </c>
      <c r="O1066" s="14" t="s">
        <v>63</v>
      </c>
      <c r="P1066" s="14" t="s">
        <v>54</v>
      </c>
      <c r="Q1066" s="7" t="s">
        <v>163</v>
      </c>
      <c r="R1066" s="7" t="s">
        <v>164</v>
      </c>
    </row>
    <row r="1067" spans="1:18" hidden="1">
      <c r="A1067" s="7" t="s">
        <v>3520</v>
      </c>
      <c r="B1067" s="7" t="s">
        <v>2986</v>
      </c>
      <c r="C1067" s="14" t="s">
        <v>2987</v>
      </c>
      <c r="D1067" s="14" t="s">
        <v>174</v>
      </c>
      <c r="E1067" s="14" t="s">
        <v>51</v>
      </c>
      <c r="F1067" s="14" t="s">
        <v>15</v>
      </c>
      <c r="G1067" s="7" t="s">
        <v>1330</v>
      </c>
      <c r="H1067" s="7" t="s">
        <v>407</v>
      </c>
      <c r="I1067" s="15" t="s">
        <v>1379</v>
      </c>
      <c r="J1067" s="7" t="s">
        <v>3417</v>
      </c>
      <c r="K1067" s="14" t="s">
        <v>19</v>
      </c>
      <c r="L1067" s="7" t="s">
        <v>3059</v>
      </c>
      <c r="M1067" s="7" t="s">
        <v>3060</v>
      </c>
      <c r="N1067" s="14" t="s">
        <v>53</v>
      </c>
      <c r="O1067" s="14" t="s">
        <v>63</v>
      </c>
      <c r="P1067" s="14" t="s">
        <v>54</v>
      </c>
      <c r="Q1067" s="7" t="s">
        <v>78</v>
      </c>
      <c r="R1067" s="7" t="s">
        <v>79</v>
      </c>
    </row>
    <row r="1068" spans="1:18" hidden="1">
      <c r="A1068" s="7" t="s">
        <v>3520</v>
      </c>
      <c r="B1068" s="7" t="s">
        <v>2986</v>
      </c>
      <c r="C1068" s="14" t="s">
        <v>2987</v>
      </c>
      <c r="D1068" s="14" t="s">
        <v>174</v>
      </c>
      <c r="E1068" s="14" t="s">
        <v>51</v>
      </c>
      <c r="F1068" s="14" t="s">
        <v>15</v>
      </c>
      <c r="G1068" s="7" t="s">
        <v>3437</v>
      </c>
      <c r="H1068" s="7" t="s">
        <v>557</v>
      </c>
      <c r="I1068" s="15" t="s">
        <v>1025</v>
      </c>
      <c r="J1068" s="7" t="s">
        <v>3438</v>
      </c>
      <c r="K1068" s="14" t="s">
        <v>19</v>
      </c>
      <c r="L1068" s="7" t="s">
        <v>3059</v>
      </c>
      <c r="M1068" s="7" t="s">
        <v>3060</v>
      </c>
      <c r="N1068" s="14" t="s">
        <v>53</v>
      </c>
      <c r="O1068" s="14" t="s">
        <v>63</v>
      </c>
      <c r="P1068" s="14" t="s">
        <v>54</v>
      </c>
      <c r="Q1068" s="7" t="s">
        <v>124</v>
      </c>
      <c r="R1068" s="7" t="s">
        <v>125</v>
      </c>
    </row>
    <row r="1069" spans="1:18" hidden="1">
      <c r="A1069" s="7" t="s">
        <v>3520</v>
      </c>
      <c r="B1069" s="7" t="s">
        <v>2986</v>
      </c>
      <c r="C1069" s="14" t="s">
        <v>2987</v>
      </c>
      <c r="D1069" s="14" t="s">
        <v>13</v>
      </c>
      <c r="E1069" s="14" t="s">
        <v>51</v>
      </c>
      <c r="F1069" s="14" t="s">
        <v>15</v>
      </c>
      <c r="G1069" s="7" t="s">
        <v>1449</v>
      </c>
      <c r="H1069" s="7" t="s">
        <v>32</v>
      </c>
      <c r="I1069" s="15" t="s">
        <v>679</v>
      </c>
      <c r="J1069" s="7" t="s">
        <v>3193</v>
      </c>
      <c r="K1069" s="14" t="s">
        <v>19</v>
      </c>
      <c r="L1069" s="7" t="s">
        <v>3059</v>
      </c>
      <c r="M1069" s="7" t="s">
        <v>3060</v>
      </c>
      <c r="N1069" s="14" t="s">
        <v>53</v>
      </c>
      <c r="O1069" s="14" t="s">
        <v>63</v>
      </c>
      <c r="P1069" s="14" t="s">
        <v>54</v>
      </c>
      <c r="Q1069" s="7" t="s">
        <v>64</v>
      </c>
      <c r="R1069" s="7" t="s">
        <v>65</v>
      </c>
    </row>
    <row r="1070" spans="1:18" hidden="1">
      <c r="A1070" s="7" t="s">
        <v>3520</v>
      </c>
      <c r="B1070" s="7" t="s">
        <v>2986</v>
      </c>
      <c r="C1070" s="14" t="s">
        <v>2987</v>
      </c>
      <c r="D1070" s="14" t="s">
        <v>174</v>
      </c>
      <c r="E1070" s="14" t="s">
        <v>51</v>
      </c>
      <c r="F1070" s="14" t="s">
        <v>15</v>
      </c>
      <c r="G1070" s="7" t="s">
        <v>3179</v>
      </c>
      <c r="H1070" s="7" t="s">
        <v>371</v>
      </c>
      <c r="I1070" s="15" t="s">
        <v>403</v>
      </c>
      <c r="J1070" s="7" t="s">
        <v>3445</v>
      </c>
      <c r="K1070" s="14" t="s">
        <v>19</v>
      </c>
      <c r="L1070" s="7" t="s">
        <v>3059</v>
      </c>
      <c r="M1070" s="7" t="s">
        <v>3060</v>
      </c>
      <c r="N1070" s="14" t="s">
        <v>53</v>
      </c>
      <c r="O1070" s="14" t="s">
        <v>63</v>
      </c>
      <c r="P1070" s="14" t="s">
        <v>54</v>
      </c>
      <c r="Q1070" s="7" t="s">
        <v>78</v>
      </c>
      <c r="R1070" s="7" t="s">
        <v>79</v>
      </c>
    </row>
    <row r="1071" spans="1:18" hidden="1">
      <c r="A1071" s="7" t="s">
        <v>3520</v>
      </c>
      <c r="B1071" s="7" t="s">
        <v>2986</v>
      </c>
      <c r="C1071" s="14" t="s">
        <v>2987</v>
      </c>
      <c r="D1071" s="14" t="s">
        <v>13</v>
      </c>
      <c r="E1071" s="14" t="s">
        <v>51</v>
      </c>
      <c r="F1071" s="14" t="s">
        <v>15</v>
      </c>
      <c r="G1071" s="7" t="s">
        <v>426</v>
      </c>
      <c r="H1071" s="7" t="s">
        <v>688</v>
      </c>
      <c r="I1071" s="15" t="s">
        <v>960</v>
      </c>
      <c r="J1071" s="7" t="s">
        <v>3224</v>
      </c>
      <c r="K1071" s="14" t="s">
        <v>19</v>
      </c>
      <c r="L1071" s="7" t="s">
        <v>3059</v>
      </c>
      <c r="M1071" s="7" t="s">
        <v>3060</v>
      </c>
      <c r="N1071" s="14" t="s">
        <v>53</v>
      </c>
      <c r="O1071" s="14" t="s">
        <v>63</v>
      </c>
      <c r="P1071" s="14" t="s">
        <v>54</v>
      </c>
      <c r="Q1071" s="7" t="s">
        <v>118</v>
      </c>
      <c r="R1071" s="7" t="s">
        <v>119</v>
      </c>
    </row>
    <row r="1072" spans="1:18" hidden="1">
      <c r="A1072" s="7" t="s">
        <v>3520</v>
      </c>
      <c r="B1072" s="7" t="s">
        <v>2986</v>
      </c>
      <c r="C1072" s="14" t="s">
        <v>2987</v>
      </c>
      <c r="D1072" s="14" t="s">
        <v>174</v>
      </c>
      <c r="E1072" s="14" t="s">
        <v>51</v>
      </c>
      <c r="F1072" s="14" t="s">
        <v>15</v>
      </c>
      <c r="G1072" s="7" t="s">
        <v>1272</v>
      </c>
      <c r="H1072" s="7" t="s">
        <v>166</v>
      </c>
      <c r="I1072" s="15" t="s">
        <v>232</v>
      </c>
      <c r="J1072" s="7" t="s">
        <v>3515</v>
      </c>
      <c r="K1072" s="14" t="s">
        <v>19</v>
      </c>
      <c r="L1072" s="7" t="s">
        <v>3059</v>
      </c>
      <c r="M1072" s="7" t="s">
        <v>3060</v>
      </c>
      <c r="N1072" s="14" t="s">
        <v>53</v>
      </c>
      <c r="O1072" s="14" t="s">
        <v>63</v>
      </c>
      <c r="P1072" s="14" t="s">
        <v>54</v>
      </c>
      <c r="Q1072" s="7" t="s">
        <v>104</v>
      </c>
      <c r="R1072" s="7" t="s">
        <v>105</v>
      </c>
    </row>
    <row r="1073" spans="1:18" hidden="1">
      <c r="A1073" s="7" t="s">
        <v>3520</v>
      </c>
      <c r="B1073" s="7" t="s">
        <v>2986</v>
      </c>
      <c r="C1073" s="14" t="s">
        <v>2987</v>
      </c>
      <c r="D1073" s="14" t="s">
        <v>13</v>
      </c>
      <c r="E1073" s="14" t="s">
        <v>51</v>
      </c>
      <c r="F1073" s="14" t="s">
        <v>15</v>
      </c>
      <c r="G1073" s="7" t="s">
        <v>3226</v>
      </c>
      <c r="H1073" s="7" t="s">
        <v>924</v>
      </c>
      <c r="I1073" s="15" t="s">
        <v>190</v>
      </c>
      <c r="J1073" s="7" t="s">
        <v>3227</v>
      </c>
      <c r="K1073" s="14" t="s">
        <v>19</v>
      </c>
      <c r="L1073" s="7" t="s">
        <v>3059</v>
      </c>
      <c r="M1073" s="7" t="s">
        <v>3060</v>
      </c>
      <c r="N1073" s="14" t="s">
        <v>53</v>
      </c>
      <c r="O1073" s="14" t="s">
        <v>63</v>
      </c>
      <c r="P1073" s="14" t="s">
        <v>54</v>
      </c>
      <c r="Q1073" s="7" t="s">
        <v>104</v>
      </c>
      <c r="R1073" s="7" t="s">
        <v>105</v>
      </c>
    </row>
    <row r="1074" spans="1:18" hidden="1">
      <c r="A1074" s="7" t="s">
        <v>3520</v>
      </c>
      <c r="B1074" s="7" t="s">
        <v>2986</v>
      </c>
      <c r="C1074" s="14" t="s">
        <v>2987</v>
      </c>
      <c r="D1074" s="14" t="s">
        <v>174</v>
      </c>
      <c r="E1074" s="14" t="s">
        <v>14</v>
      </c>
      <c r="F1074" s="14" t="s">
        <v>15</v>
      </c>
      <c r="G1074" s="7" t="s">
        <v>3244</v>
      </c>
      <c r="H1074" s="7" t="s">
        <v>793</v>
      </c>
      <c r="I1074" s="15" t="s">
        <v>780</v>
      </c>
      <c r="J1074" s="7" t="s">
        <v>3245</v>
      </c>
      <c r="K1074" s="14" t="s">
        <v>19</v>
      </c>
      <c r="L1074" s="7" t="s">
        <v>3019</v>
      </c>
      <c r="M1074" s="7" t="s">
        <v>3020</v>
      </c>
      <c r="N1074" s="14" t="s">
        <v>20</v>
      </c>
      <c r="O1074" s="14"/>
      <c r="P1074" s="14"/>
      <c r="Q1074" s="7"/>
      <c r="R1074" s="7"/>
    </row>
    <row r="1075" spans="1:18" hidden="1">
      <c r="A1075" s="7" t="s">
        <v>3520</v>
      </c>
      <c r="B1075" s="7" t="s">
        <v>2986</v>
      </c>
      <c r="C1075" s="14" t="s">
        <v>2987</v>
      </c>
      <c r="D1075" s="14" t="s">
        <v>174</v>
      </c>
      <c r="E1075" s="14" t="s">
        <v>51</v>
      </c>
      <c r="F1075" s="14" t="s">
        <v>15</v>
      </c>
      <c r="G1075" s="7" t="s">
        <v>1452</v>
      </c>
      <c r="H1075" s="7" t="s">
        <v>1122</v>
      </c>
      <c r="I1075" s="15" t="s">
        <v>669</v>
      </c>
      <c r="J1075" s="7" t="s">
        <v>3503</v>
      </c>
      <c r="K1075" s="14" t="s">
        <v>19</v>
      </c>
      <c r="L1075" s="7" t="s">
        <v>3019</v>
      </c>
      <c r="M1075" s="7" t="s">
        <v>3020</v>
      </c>
      <c r="N1075" s="14" t="s">
        <v>53</v>
      </c>
      <c r="O1075" s="14" t="s">
        <v>63</v>
      </c>
      <c r="P1075" s="14" t="s">
        <v>54</v>
      </c>
      <c r="Q1075" s="7" t="s">
        <v>214</v>
      </c>
      <c r="R1075" s="7" t="s">
        <v>215</v>
      </c>
    </row>
    <row r="1076" spans="1:18" hidden="1">
      <c r="A1076" s="7" t="s">
        <v>3520</v>
      </c>
      <c r="B1076" s="7" t="s">
        <v>2986</v>
      </c>
      <c r="C1076" s="14" t="s">
        <v>2987</v>
      </c>
      <c r="D1076" s="14" t="s">
        <v>4557</v>
      </c>
      <c r="E1076" s="14" t="s">
        <v>14</v>
      </c>
      <c r="F1076" s="14" t="s">
        <v>15</v>
      </c>
      <c r="G1076" s="7" t="s">
        <v>4421</v>
      </c>
      <c r="H1076" s="7" t="s">
        <v>3534</v>
      </c>
      <c r="I1076" s="16" t="s">
        <v>963</v>
      </c>
      <c r="J1076" s="7"/>
      <c r="K1076" s="14" t="s">
        <v>17</v>
      </c>
      <c r="L1076" s="7" t="s">
        <v>3019</v>
      </c>
      <c r="M1076" s="7" t="s">
        <v>4422</v>
      </c>
      <c r="N1076" s="14" t="s">
        <v>20</v>
      </c>
      <c r="O1076" s="14"/>
      <c r="P1076" s="14"/>
      <c r="Q1076" s="7"/>
      <c r="R1076" s="7"/>
    </row>
    <row r="1077" spans="1:18" hidden="1">
      <c r="A1077" s="7" t="s">
        <v>3520</v>
      </c>
      <c r="B1077" s="7" t="s">
        <v>2986</v>
      </c>
      <c r="C1077" s="14" t="s">
        <v>2987</v>
      </c>
      <c r="D1077" s="14" t="s">
        <v>13</v>
      </c>
      <c r="E1077" s="14" t="s">
        <v>14</v>
      </c>
      <c r="F1077" s="14" t="s">
        <v>15</v>
      </c>
      <c r="G1077" s="7" t="s">
        <v>3037</v>
      </c>
      <c r="H1077" s="7" t="s">
        <v>37</v>
      </c>
      <c r="I1077" s="15" t="s">
        <v>1459</v>
      </c>
      <c r="J1077" s="7" t="s">
        <v>3038</v>
      </c>
      <c r="K1077" s="14" t="s">
        <v>19</v>
      </c>
      <c r="L1077" s="7" t="s">
        <v>3039</v>
      </c>
      <c r="M1077" s="7" t="s">
        <v>3040</v>
      </c>
      <c r="N1077" s="14" t="s">
        <v>20</v>
      </c>
      <c r="O1077" s="14"/>
      <c r="P1077" s="14"/>
      <c r="Q1077" s="7"/>
      <c r="R1077" s="7"/>
    </row>
    <row r="1078" spans="1:18" hidden="1">
      <c r="A1078" s="7" t="s">
        <v>3520</v>
      </c>
      <c r="B1078" s="7" t="s">
        <v>2986</v>
      </c>
      <c r="C1078" s="14" t="s">
        <v>2987</v>
      </c>
      <c r="D1078" s="14" t="s">
        <v>13</v>
      </c>
      <c r="E1078" s="14" t="s">
        <v>14</v>
      </c>
      <c r="F1078" s="14" t="s">
        <v>15</v>
      </c>
      <c r="G1078" s="7" t="s">
        <v>2607</v>
      </c>
      <c r="H1078" s="7" t="s">
        <v>37</v>
      </c>
      <c r="I1078" s="15" t="s">
        <v>1193</v>
      </c>
      <c r="J1078" s="7" t="s">
        <v>3041</v>
      </c>
      <c r="K1078" s="14" t="s">
        <v>19</v>
      </c>
      <c r="L1078" s="7" t="s">
        <v>3039</v>
      </c>
      <c r="M1078" s="7" t="s">
        <v>3040</v>
      </c>
      <c r="N1078" s="14" t="s">
        <v>20</v>
      </c>
      <c r="O1078" s="14"/>
      <c r="P1078" s="14"/>
      <c r="Q1078" s="7"/>
      <c r="R1078" s="7"/>
    </row>
    <row r="1079" spans="1:18" hidden="1">
      <c r="A1079" s="7" t="s">
        <v>3520</v>
      </c>
      <c r="B1079" s="7" t="s">
        <v>2986</v>
      </c>
      <c r="C1079" s="14" t="s">
        <v>2987</v>
      </c>
      <c r="D1079" s="14" t="s">
        <v>13</v>
      </c>
      <c r="E1079" s="14" t="s">
        <v>51</v>
      </c>
      <c r="F1079" s="14" t="s">
        <v>15</v>
      </c>
      <c r="G1079" s="7" t="s">
        <v>999</v>
      </c>
      <c r="H1079" s="7" t="s">
        <v>1294</v>
      </c>
      <c r="I1079" s="15" t="s">
        <v>715</v>
      </c>
      <c r="J1079" s="7" t="s">
        <v>3194</v>
      </c>
      <c r="K1079" s="14" t="s">
        <v>19</v>
      </c>
      <c r="L1079" s="7" t="s">
        <v>3039</v>
      </c>
      <c r="M1079" s="7" t="s">
        <v>3040</v>
      </c>
      <c r="N1079" s="14" t="s">
        <v>53</v>
      </c>
      <c r="O1079" s="14" t="s">
        <v>63</v>
      </c>
      <c r="P1079" s="14" t="s">
        <v>54</v>
      </c>
      <c r="Q1079" s="7" t="s">
        <v>102</v>
      </c>
      <c r="R1079" s="7" t="s">
        <v>103</v>
      </c>
    </row>
    <row r="1080" spans="1:18" hidden="1">
      <c r="A1080" s="7" t="s">
        <v>3520</v>
      </c>
      <c r="B1080" s="7" t="s">
        <v>2986</v>
      </c>
      <c r="C1080" s="14" t="s">
        <v>2987</v>
      </c>
      <c r="D1080" s="14" t="s">
        <v>4557</v>
      </c>
      <c r="E1080" s="14" t="s">
        <v>169</v>
      </c>
      <c r="F1080" s="14" t="s">
        <v>15</v>
      </c>
      <c r="G1080" s="7" t="s">
        <v>4551</v>
      </c>
      <c r="H1080" s="7" t="s">
        <v>4300</v>
      </c>
      <c r="I1080" s="16" t="s">
        <v>3957</v>
      </c>
      <c r="J1080" s="7"/>
      <c r="K1080" s="14" t="s">
        <v>17</v>
      </c>
      <c r="L1080" s="7" t="s">
        <v>3039</v>
      </c>
      <c r="M1080" s="7" t="s">
        <v>4552</v>
      </c>
      <c r="N1080" s="7"/>
      <c r="O1080" s="14" t="s">
        <v>169</v>
      </c>
      <c r="P1080" s="14" t="s">
        <v>54</v>
      </c>
      <c r="Q1080" s="7"/>
      <c r="R1080" s="7"/>
    </row>
    <row r="1081" spans="1:18" hidden="1">
      <c r="A1081" s="7" t="s">
        <v>3520</v>
      </c>
      <c r="B1081" s="7" t="s">
        <v>2986</v>
      </c>
      <c r="C1081" s="14" t="s">
        <v>2987</v>
      </c>
      <c r="D1081" s="14" t="s">
        <v>13</v>
      </c>
      <c r="E1081" s="14" t="s">
        <v>14</v>
      </c>
      <c r="F1081" s="14" t="s">
        <v>15</v>
      </c>
      <c r="G1081" s="7" t="s">
        <v>3029</v>
      </c>
      <c r="H1081" s="7" t="s">
        <v>1071</v>
      </c>
      <c r="I1081" s="15" t="s">
        <v>891</v>
      </c>
      <c r="J1081" s="7" t="s">
        <v>3030</v>
      </c>
      <c r="K1081" s="14" t="s">
        <v>19</v>
      </c>
      <c r="L1081" s="7" t="s">
        <v>2997</v>
      </c>
      <c r="M1081" s="7" t="s">
        <v>2998</v>
      </c>
      <c r="N1081" s="14" t="s">
        <v>48</v>
      </c>
      <c r="O1081" s="14"/>
      <c r="P1081" s="14"/>
      <c r="Q1081" s="7"/>
      <c r="R1081" s="7"/>
    </row>
    <row r="1082" spans="1:18" hidden="1">
      <c r="A1082" s="7" t="s">
        <v>3520</v>
      </c>
      <c r="B1082" s="7" t="s">
        <v>2986</v>
      </c>
      <c r="C1082" s="14" t="s">
        <v>2987</v>
      </c>
      <c r="D1082" s="14" t="s">
        <v>13</v>
      </c>
      <c r="E1082" s="14" t="s">
        <v>14</v>
      </c>
      <c r="F1082" s="14" t="s">
        <v>15</v>
      </c>
      <c r="G1082" s="7" t="s">
        <v>1125</v>
      </c>
      <c r="H1082" s="7" t="s">
        <v>128</v>
      </c>
      <c r="I1082" s="15" t="s">
        <v>1468</v>
      </c>
      <c r="J1082" s="7" t="s">
        <v>3034</v>
      </c>
      <c r="K1082" s="14" t="s">
        <v>19</v>
      </c>
      <c r="L1082" s="7" t="s">
        <v>2997</v>
      </c>
      <c r="M1082" s="7" t="s">
        <v>2998</v>
      </c>
      <c r="N1082" s="14" t="s">
        <v>24</v>
      </c>
      <c r="O1082" s="14"/>
      <c r="P1082" s="14"/>
      <c r="Q1082" s="7"/>
      <c r="R1082" s="7"/>
    </row>
    <row r="1083" spans="1:18" hidden="1">
      <c r="A1083" s="7" t="s">
        <v>3520</v>
      </c>
      <c r="B1083" s="7" t="s">
        <v>2986</v>
      </c>
      <c r="C1083" s="14" t="s">
        <v>2987</v>
      </c>
      <c r="D1083" s="14" t="s">
        <v>13</v>
      </c>
      <c r="E1083" s="14" t="s">
        <v>51</v>
      </c>
      <c r="F1083" s="14" t="s">
        <v>15</v>
      </c>
      <c r="G1083" s="7" t="s">
        <v>3100</v>
      </c>
      <c r="H1083" s="7" t="s">
        <v>37</v>
      </c>
      <c r="I1083" s="15" t="s">
        <v>712</v>
      </c>
      <c r="J1083" s="7" t="s">
        <v>3101</v>
      </c>
      <c r="K1083" s="14" t="s">
        <v>19</v>
      </c>
      <c r="L1083" s="7" t="s">
        <v>2997</v>
      </c>
      <c r="M1083" s="7" t="s">
        <v>2998</v>
      </c>
      <c r="N1083" s="14" t="s">
        <v>53</v>
      </c>
      <c r="O1083" s="14" t="s">
        <v>63</v>
      </c>
      <c r="P1083" s="14" t="s">
        <v>54</v>
      </c>
      <c r="Q1083" s="7" t="s">
        <v>67</v>
      </c>
      <c r="R1083" s="7" t="s">
        <v>68</v>
      </c>
    </row>
    <row r="1084" spans="1:18" hidden="1">
      <c r="A1084" s="7" t="s">
        <v>3520</v>
      </c>
      <c r="B1084" s="7" t="s">
        <v>2986</v>
      </c>
      <c r="C1084" s="14" t="s">
        <v>2987</v>
      </c>
      <c r="D1084" s="14" t="s">
        <v>13</v>
      </c>
      <c r="E1084" s="14" t="s">
        <v>51</v>
      </c>
      <c r="F1084" s="14" t="s">
        <v>15</v>
      </c>
      <c r="G1084" s="7" t="s">
        <v>3143</v>
      </c>
      <c r="H1084" s="7" t="s">
        <v>209</v>
      </c>
      <c r="I1084" s="15" t="s">
        <v>1075</v>
      </c>
      <c r="J1084" s="7" t="s">
        <v>3144</v>
      </c>
      <c r="K1084" s="14" t="s">
        <v>19</v>
      </c>
      <c r="L1084" s="7" t="s">
        <v>2997</v>
      </c>
      <c r="M1084" s="7" t="s">
        <v>2998</v>
      </c>
      <c r="N1084" s="14" t="s">
        <v>53</v>
      </c>
      <c r="O1084" s="14" t="s">
        <v>63</v>
      </c>
      <c r="P1084" s="14" t="s">
        <v>54</v>
      </c>
      <c r="Q1084" s="7" t="s">
        <v>100</v>
      </c>
      <c r="R1084" s="7" t="s">
        <v>101</v>
      </c>
    </row>
    <row r="1085" spans="1:18" hidden="1">
      <c r="A1085" s="7" t="s">
        <v>3520</v>
      </c>
      <c r="B1085" s="7" t="s">
        <v>2986</v>
      </c>
      <c r="C1085" s="14" t="s">
        <v>2987</v>
      </c>
      <c r="D1085" s="14" t="s">
        <v>174</v>
      </c>
      <c r="E1085" s="14" t="s">
        <v>51</v>
      </c>
      <c r="F1085" s="14" t="s">
        <v>15</v>
      </c>
      <c r="G1085" s="7" t="s">
        <v>754</v>
      </c>
      <c r="H1085" s="7" t="s">
        <v>343</v>
      </c>
      <c r="I1085" s="15" t="s">
        <v>794</v>
      </c>
      <c r="J1085" s="7" t="s">
        <v>3512</v>
      </c>
      <c r="K1085" s="14" t="s">
        <v>19</v>
      </c>
      <c r="L1085" s="7" t="s">
        <v>2997</v>
      </c>
      <c r="M1085" s="7" t="s">
        <v>2998</v>
      </c>
      <c r="N1085" s="14" t="s">
        <v>53</v>
      </c>
      <c r="O1085" s="14" t="s">
        <v>63</v>
      </c>
      <c r="P1085" s="14" t="s">
        <v>54</v>
      </c>
      <c r="Q1085" s="7" t="s">
        <v>64</v>
      </c>
      <c r="R1085" s="7" t="s">
        <v>65</v>
      </c>
    </row>
    <row r="1086" spans="1:18" hidden="1">
      <c r="A1086" s="7" t="s">
        <v>3520</v>
      </c>
      <c r="B1086" s="7" t="s">
        <v>2986</v>
      </c>
      <c r="C1086" s="14" t="s">
        <v>2987</v>
      </c>
      <c r="D1086" s="14" t="s">
        <v>4557</v>
      </c>
      <c r="E1086" s="14" t="s">
        <v>14</v>
      </c>
      <c r="F1086" s="14" t="s">
        <v>15</v>
      </c>
      <c r="G1086" s="7" t="s">
        <v>2995</v>
      </c>
      <c r="H1086" s="7" t="s">
        <v>2996</v>
      </c>
      <c r="I1086" s="16" t="s">
        <v>616</v>
      </c>
      <c r="J1086" s="7"/>
      <c r="K1086" s="14" t="s">
        <v>17</v>
      </c>
      <c r="L1086" s="7" t="s">
        <v>2997</v>
      </c>
      <c r="M1086" s="7" t="s">
        <v>2998</v>
      </c>
      <c r="N1086" s="14" t="s">
        <v>20</v>
      </c>
      <c r="O1086" s="14"/>
      <c r="P1086" s="14"/>
      <c r="Q1086" s="7"/>
      <c r="R1086" s="7"/>
    </row>
    <row r="1087" spans="1:18" hidden="1">
      <c r="A1087" s="7" t="s">
        <v>3520</v>
      </c>
      <c r="B1087" s="7" t="s">
        <v>2986</v>
      </c>
      <c r="C1087" s="14" t="s">
        <v>2987</v>
      </c>
      <c r="D1087" s="14" t="s">
        <v>4557</v>
      </c>
      <c r="E1087" s="14" t="s">
        <v>51</v>
      </c>
      <c r="F1087" s="14" t="s">
        <v>15</v>
      </c>
      <c r="G1087" s="7" t="s">
        <v>4475</v>
      </c>
      <c r="H1087" s="7" t="s">
        <v>3616</v>
      </c>
      <c r="I1087" s="16" t="s">
        <v>4369</v>
      </c>
      <c r="J1087" s="7"/>
      <c r="K1087" s="14" t="s">
        <v>17</v>
      </c>
      <c r="L1087" s="7" t="s">
        <v>2997</v>
      </c>
      <c r="M1087" s="7" t="s">
        <v>4476</v>
      </c>
      <c r="N1087" s="7"/>
      <c r="O1087" s="14" t="s">
        <v>63</v>
      </c>
      <c r="P1087" s="14" t="s">
        <v>54</v>
      </c>
      <c r="Q1087" s="7" t="s">
        <v>104</v>
      </c>
      <c r="R1087" s="7" t="s">
        <v>105</v>
      </c>
    </row>
    <row r="1088" spans="1:18" hidden="1">
      <c r="A1088" s="7" t="s">
        <v>3520</v>
      </c>
      <c r="B1088" s="7" t="s">
        <v>2986</v>
      </c>
      <c r="C1088" s="14" t="s">
        <v>2987</v>
      </c>
      <c r="D1088" s="14" t="s">
        <v>174</v>
      </c>
      <c r="E1088" s="14" t="s">
        <v>51</v>
      </c>
      <c r="F1088" s="14" t="s">
        <v>15</v>
      </c>
      <c r="G1088" s="7" t="s">
        <v>1168</v>
      </c>
      <c r="H1088" s="7" t="s">
        <v>485</v>
      </c>
      <c r="I1088" s="15" t="s">
        <v>257</v>
      </c>
      <c r="J1088" s="7" t="s">
        <v>3405</v>
      </c>
      <c r="K1088" s="14" t="s">
        <v>19</v>
      </c>
      <c r="L1088" s="7" t="s">
        <v>3406</v>
      </c>
      <c r="M1088" s="7" t="s">
        <v>3407</v>
      </c>
      <c r="N1088" s="14" t="s">
        <v>53</v>
      </c>
      <c r="O1088" s="14" t="s">
        <v>63</v>
      </c>
      <c r="P1088" s="14" t="s">
        <v>54</v>
      </c>
      <c r="Q1088" s="7" t="s">
        <v>100</v>
      </c>
      <c r="R1088" s="7" t="s">
        <v>101</v>
      </c>
    </row>
    <row r="1089" spans="1:18" hidden="1">
      <c r="A1089" s="7" t="s">
        <v>3520</v>
      </c>
      <c r="B1089" s="7" t="s">
        <v>2986</v>
      </c>
      <c r="C1089" s="14" t="s">
        <v>2987</v>
      </c>
      <c r="D1089" s="14" t="s">
        <v>174</v>
      </c>
      <c r="E1089" s="14" t="s">
        <v>51</v>
      </c>
      <c r="F1089" s="14" t="s">
        <v>15</v>
      </c>
      <c r="G1089" s="7" t="s">
        <v>1337</v>
      </c>
      <c r="H1089" s="7" t="s">
        <v>263</v>
      </c>
      <c r="I1089" s="15" t="s">
        <v>1009</v>
      </c>
      <c r="J1089" s="7" t="s">
        <v>3467</v>
      </c>
      <c r="K1089" s="14" t="s">
        <v>19</v>
      </c>
      <c r="L1089" s="7" t="s">
        <v>3406</v>
      </c>
      <c r="M1089" s="7" t="s">
        <v>3407</v>
      </c>
      <c r="N1089" s="14" t="s">
        <v>53</v>
      </c>
      <c r="O1089" s="14" t="s">
        <v>63</v>
      </c>
      <c r="P1089" s="14" t="s">
        <v>54</v>
      </c>
      <c r="Q1089" s="7" t="s">
        <v>102</v>
      </c>
      <c r="R1089" s="7" t="s">
        <v>103</v>
      </c>
    </row>
    <row r="1090" spans="1:18" hidden="1">
      <c r="A1090" s="7" t="s">
        <v>3520</v>
      </c>
      <c r="B1090" s="7" t="s">
        <v>2986</v>
      </c>
      <c r="C1090" s="14" t="s">
        <v>2987</v>
      </c>
      <c r="D1090" s="14" t="s">
        <v>174</v>
      </c>
      <c r="E1090" s="14" t="s">
        <v>51</v>
      </c>
      <c r="F1090" s="14" t="s">
        <v>15</v>
      </c>
      <c r="G1090" s="7" t="s">
        <v>1226</v>
      </c>
      <c r="H1090" s="7" t="s">
        <v>928</v>
      </c>
      <c r="I1090" s="15" t="s">
        <v>816</v>
      </c>
      <c r="J1090" s="7" t="s">
        <v>3345</v>
      </c>
      <c r="K1090" s="14" t="s">
        <v>19</v>
      </c>
      <c r="L1090" s="7" t="s">
        <v>3346</v>
      </c>
      <c r="M1090" s="7" t="s">
        <v>3347</v>
      </c>
      <c r="N1090" s="14" t="s">
        <v>53</v>
      </c>
      <c r="O1090" s="14" t="s">
        <v>63</v>
      </c>
      <c r="P1090" s="14" t="s">
        <v>54</v>
      </c>
      <c r="Q1090" s="7" t="s">
        <v>83</v>
      </c>
      <c r="R1090" s="7" t="s">
        <v>84</v>
      </c>
    </row>
    <row r="1091" spans="1:18" hidden="1">
      <c r="A1091" s="7" t="s">
        <v>3520</v>
      </c>
      <c r="B1091" s="7" t="s">
        <v>2986</v>
      </c>
      <c r="C1091" s="14" t="s">
        <v>2987</v>
      </c>
      <c r="D1091" s="14" t="s">
        <v>13</v>
      </c>
      <c r="E1091" s="14" t="s">
        <v>14</v>
      </c>
      <c r="F1091" s="14" t="s">
        <v>15</v>
      </c>
      <c r="G1091" s="7" t="s">
        <v>1199</v>
      </c>
      <c r="H1091" s="7" t="s">
        <v>1159</v>
      </c>
      <c r="I1091" s="15" t="s">
        <v>775</v>
      </c>
      <c r="J1091" s="7" t="s">
        <v>3026</v>
      </c>
      <c r="K1091" s="14" t="s">
        <v>47</v>
      </c>
      <c r="L1091" s="7" t="s">
        <v>3027</v>
      </c>
      <c r="M1091" s="7" t="s">
        <v>3028</v>
      </c>
      <c r="N1091" s="14" t="s">
        <v>20</v>
      </c>
      <c r="O1091" s="14"/>
      <c r="P1091" s="14"/>
      <c r="Q1091" s="7"/>
      <c r="R1091" s="7"/>
    </row>
    <row r="1092" spans="1:18" hidden="1">
      <c r="A1092" s="7" t="s">
        <v>3520</v>
      </c>
      <c r="B1092" s="7" t="s">
        <v>2986</v>
      </c>
      <c r="C1092" s="14" t="s">
        <v>2987</v>
      </c>
      <c r="D1092" s="14" t="s">
        <v>13</v>
      </c>
      <c r="E1092" s="14" t="s">
        <v>51</v>
      </c>
      <c r="F1092" s="14" t="s">
        <v>15</v>
      </c>
      <c r="G1092" s="7" t="s">
        <v>1150</v>
      </c>
      <c r="H1092" s="7" t="s">
        <v>37</v>
      </c>
      <c r="I1092" s="15" t="s">
        <v>1229</v>
      </c>
      <c r="J1092" s="7" t="s">
        <v>3146</v>
      </c>
      <c r="K1092" s="14" t="s">
        <v>19</v>
      </c>
      <c r="L1092" s="7" t="s">
        <v>3027</v>
      </c>
      <c r="M1092" s="7" t="s">
        <v>3028</v>
      </c>
      <c r="N1092" s="14" t="s">
        <v>53</v>
      </c>
      <c r="O1092" s="14" t="s">
        <v>63</v>
      </c>
      <c r="P1092" s="14" t="s">
        <v>122</v>
      </c>
      <c r="Q1092" s="7" t="s">
        <v>72</v>
      </c>
      <c r="R1092" s="7" t="s">
        <v>73</v>
      </c>
    </row>
    <row r="1093" spans="1:18" hidden="1">
      <c r="A1093" s="7" t="s">
        <v>3520</v>
      </c>
      <c r="B1093" s="7" t="s">
        <v>2986</v>
      </c>
      <c r="C1093" s="14" t="s">
        <v>2987</v>
      </c>
      <c r="D1093" s="14" t="s">
        <v>174</v>
      </c>
      <c r="E1093" s="14" t="s">
        <v>51</v>
      </c>
      <c r="F1093" s="14" t="s">
        <v>15</v>
      </c>
      <c r="G1093" s="7" t="s">
        <v>932</v>
      </c>
      <c r="H1093" s="7" t="s">
        <v>59</v>
      </c>
      <c r="I1093" s="15" t="s">
        <v>194</v>
      </c>
      <c r="J1093" s="7" t="s">
        <v>3431</v>
      </c>
      <c r="K1093" s="14" t="s">
        <v>19</v>
      </c>
      <c r="L1093" s="7" t="s">
        <v>3027</v>
      </c>
      <c r="M1093" s="7" t="s">
        <v>3028</v>
      </c>
      <c r="N1093" s="14" t="s">
        <v>53</v>
      </c>
      <c r="O1093" s="14" t="s">
        <v>63</v>
      </c>
      <c r="P1093" s="14" t="s">
        <v>54</v>
      </c>
      <c r="Q1093" s="7" t="s">
        <v>553</v>
      </c>
      <c r="R1093" s="7" t="s">
        <v>554</v>
      </c>
    </row>
    <row r="1094" spans="1:18" hidden="1">
      <c r="A1094" s="7" t="s">
        <v>3520</v>
      </c>
      <c r="B1094" s="7" t="s">
        <v>2986</v>
      </c>
      <c r="C1094" s="14" t="s">
        <v>2987</v>
      </c>
      <c r="D1094" s="14" t="s">
        <v>174</v>
      </c>
      <c r="E1094" s="14" t="s">
        <v>51</v>
      </c>
      <c r="F1094" s="14" t="s">
        <v>15</v>
      </c>
      <c r="G1094" s="7" t="s">
        <v>3296</v>
      </c>
      <c r="H1094" s="7" t="s">
        <v>279</v>
      </c>
      <c r="I1094" s="15" t="s">
        <v>1023</v>
      </c>
      <c r="J1094" s="7" t="s">
        <v>3297</v>
      </c>
      <c r="K1094" s="14" t="s">
        <v>19</v>
      </c>
      <c r="L1094" s="7" t="s">
        <v>3027</v>
      </c>
      <c r="M1094" s="7" t="s">
        <v>3028</v>
      </c>
      <c r="N1094" s="14" t="s">
        <v>53</v>
      </c>
      <c r="O1094" s="14" t="s">
        <v>63</v>
      </c>
      <c r="P1094" s="14" t="s">
        <v>54</v>
      </c>
      <c r="Q1094" s="7" t="s">
        <v>428</v>
      </c>
      <c r="R1094" s="7" t="s">
        <v>429</v>
      </c>
    </row>
    <row r="1095" spans="1:18" hidden="1">
      <c r="A1095" s="7" t="s">
        <v>3520</v>
      </c>
      <c r="B1095" s="7" t="s">
        <v>2986</v>
      </c>
      <c r="C1095" s="14" t="s">
        <v>2987</v>
      </c>
      <c r="D1095" s="14" t="s">
        <v>174</v>
      </c>
      <c r="E1095" s="14" t="s">
        <v>51</v>
      </c>
      <c r="F1095" s="14" t="s">
        <v>15</v>
      </c>
      <c r="G1095" s="7" t="s">
        <v>3492</v>
      </c>
      <c r="H1095" s="7" t="s">
        <v>1347</v>
      </c>
      <c r="I1095" s="15" t="s">
        <v>480</v>
      </c>
      <c r="J1095" s="7" t="s">
        <v>3493</v>
      </c>
      <c r="K1095" s="14" t="s">
        <v>19</v>
      </c>
      <c r="L1095" s="7" t="s">
        <v>3027</v>
      </c>
      <c r="M1095" s="7" t="s">
        <v>3028</v>
      </c>
      <c r="N1095" s="14" t="s">
        <v>53</v>
      </c>
      <c r="O1095" s="14" t="s">
        <v>63</v>
      </c>
      <c r="P1095" s="14" t="s">
        <v>54</v>
      </c>
      <c r="Q1095" s="7" t="s">
        <v>295</v>
      </c>
      <c r="R1095" s="7" t="s">
        <v>296</v>
      </c>
    </row>
    <row r="1096" spans="1:18" hidden="1">
      <c r="A1096" s="7" t="s">
        <v>3520</v>
      </c>
      <c r="B1096" s="7" t="s">
        <v>2986</v>
      </c>
      <c r="C1096" s="14" t="s">
        <v>2987</v>
      </c>
      <c r="D1096" s="14" t="s">
        <v>4557</v>
      </c>
      <c r="E1096" s="14" t="s">
        <v>51</v>
      </c>
      <c r="F1096" s="14" t="s">
        <v>15</v>
      </c>
      <c r="G1096" s="7" t="s">
        <v>4496</v>
      </c>
      <c r="H1096" s="7" t="s">
        <v>3666</v>
      </c>
      <c r="I1096" s="16" t="s">
        <v>3880</v>
      </c>
      <c r="J1096" s="7"/>
      <c r="K1096" s="14" t="s">
        <v>17</v>
      </c>
      <c r="L1096" s="7" t="s">
        <v>3027</v>
      </c>
      <c r="M1096" s="7" t="s">
        <v>4497</v>
      </c>
      <c r="N1096" s="7"/>
      <c r="O1096" s="14" t="s">
        <v>63</v>
      </c>
      <c r="P1096" s="14" t="s">
        <v>54</v>
      </c>
      <c r="Q1096" s="7" t="s">
        <v>134</v>
      </c>
      <c r="R1096" s="7" t="s">
        <v>135</v>
      </c>
    </row>
    <row r="1097" spans="1:18" hidden="1">
      <c r="A1097" s="7" t="s">
        <v>3520</v>
      </c>
      <c r="B1097" s="7" t="s">
        <v>2986</v>
      </c>
      <c r="C1097" s="14" t="s">
        <v>2987</v>
      </c>
      <c r="D1097" s="14" t="s">
        <v>13</v>
      </c>
      <c r="E1097" s="14" t="s">
        <v>51</v>
      </c>
      <c r="F1097" s="14" t="s">
        <v>15</v>
      </c>
      <c r="G1097" s="7" t="s">
        <v>3167</v>
      </c>
      <c r="H1097" s="7" t="s">
        <v>924</v>
      </c>
      <c r="I1097" s="15" t="s">
        <v>412</v>
      </c>
      <c r="J1097" s="7" t="s">
        <v>3168</v>
      </c>
      <c r="K1097" s="14" t="s">
        <v>19</v>
      </c>
      <c r="L1097" s="7" t="s">
        <v>3169</v>
      </c>
      <c r="M1097" s="7" t="s">
        <v>3170</v>
      </c>
      <c r="N1097" s="14" t="s">
        <v>53</v>
      </c>
      <c r="O1097" s="14" t="s">
        <v>56</v>
      </c>
      <c r="P1097" s="14" t="s">
        <v>54</v>
      </c>
      <c r="Q1097" s="7" t="s">
        <v>57</v>
      </c>
      <c r="R1097" s="7" t="s">
        <v>58</v>
      </c>
    </row>
    <row r="1098" spans="1:18" hidden="1">
      <c r="A1098" s="7" t="s">
        <v>3520</v>
      </c>
      <c r="B1098" s="7" t="s">
        <v>2986</v>
      </c>
      <c r="C1098" s="14" t="s">
        <v>2987</v>
      </c>
      <c r="D1098" s="14" t="s">
        <v>13</v>
      </c>
      <c r="E1098" s="14" t="s">
        <v>51</v>
      </c>
      <c r="F1098" s="14" t="s">
        <v>15</v>
      </c>
      <c r="G1098" s="7" t="s">
        <v>1257</v>
      </c>
      <c r="H1098" s="7" t="s">
        <v>791</v>
      </c>
      <c r="I1098" s="15" t="s">
        <v>3202</v>
      </c>
      <c r="J1098" s="7" t="s">
        <v>3203</v>
      </c>
      <c r="K1098" s="14" t="s">
        <v>47</v>
      </c>
      <c r="L1098" s="7" t="s">
        <v>3169</v>
      </c>
      <c r="M1098" s="7" t="s">
        <v>3170</v>
      </c>
      <c r="N1098" s="14" t="s">
        <v>53</v>
      </c>
      <c r="O1098" s="14" t="s">
        <v>56</v>
      </c>
      <c r="P1098" s="14" t="s">
        <v>54</v>
      </c>
      <c r="Q1098" s="7" t="s">
        <v>219</v>
      </c>
      <c r="R1098" s="7" t="s">
        <v>220</v>
      </c>
    </row>
    <row r="1099" spans="1:18" hidden="1">
      <c r="A1099" s="7" t="s">
        <v>3520</v>
      </c>
      <c r="B1099" s="7" t="s">
        <v>2986</v>
      </c>
      <c r="C1099" s="14" t="s">
        <v>2987</v>
      </c>
      <c r="D1099" s="14" t="s">
        <v>174</v>
      </c>
      <c r="E1099" s="14" t="s">
        <v>51</v>
      </c>
      <c r="F1099" s="14" t="s">
        <v>15</v>
      </c>
      <c r="G1099" s="7" t="s">
        <v>1147</v>
      </c>
      <c r="H1099" s="7" t="s">
        <v>133</v>
      </c>
      <c r="I1099" s="15" t="s">
        <v>1099</v>
      </c>
      <c r="J1099" s="7" t="s">
        <v>3287</v>
      </c>
      <c r="K1099" s="14" t="s">
        <v>19</v>
      </c>
      <c r="L1099" s="7" t="s">
        <v>3288</v>
      </c>
      <c r="M1099" s="7" t="s">
        <v>3289</v>
      </c>
      <c r="N1099" s="14" t="s">
        <v>53</v>
      </c>
      <c r="O1099" s="14" t="s">
        <v>56</v>
      </c>
      <c r="P1099" s="14" t="s">
        <v>54</v>
      </c>
      <c r="Q1099" s="7" t="s">
        <v>97</v>
      </c>
      <c r="R1099" s="7" t="s">
        <v>98</v>
      </c>
    </row>
    <row r="1100" spans="1:18" hidden="1">
      <c r="A1100" s="7" t="s">
        <v>3520</v>
      </c>
      <c r="B1100" s="7" t="s">
        <v>2986</v>
      </c>
      <c r="C1100" s="14" t="s">
        <v>2987</v>
      </c>
      <c r="D1100" s="14" t="s">
        <v>13</v>
      </c>
      <c r="E1100" s="14" t="s">
        <v>51</v>
      </c>
      <c r="F1100" s="14" t="s">
        <v>15</v>
      </c>
      <c r="G1100" s="7" t="s">
        <v>1153</v>
      </c>
      <c r="H1100" s="7" t="s">
        <v>449</v>
      </c>
      <c r="I1100" s="15" t="s">
        <v>276</v>
      </c>
      <c r="J1100" s="7" t="s">
        <v>3085</v>
      </c>
      <c r="K1100" s="14" t="s">
        <v>19</v>
      </c>
      <c r="L1100" s="7" t="s">
        <v>3086</v>
      </c>
      <c r="M1100" s="7" t="s">
        <v>3087</v>
      </c>
      <c r="N1100" s="14" t="s">
        <v>53</v>
      </c>
      <c r="O1100" s="14" t="s">
        <v>56</v>
      </c>
      <c r="P1100" s="14" t="s">
        <v>54</v>
      </c>
      <c r="Q1100" s="7" t="s">
        <v>130</v>
      </c>
      <c r="R1100" s="7" t="s">
        <v>131</v>
      </c>
    </row>
    <row r="1101" spans="1:18" hidden="1">
      <c r="A1101" s="7" t="s">
        <v>3520</v>
      </c>
      <c r="B1101" s="7" t="s">
        <v>2986</v>
      </c>
      <c r="C1101" s="14" t="s">
        <v>2987</v>
      </c>
      <c r="D1101" s="14" t="s">
        <v>13</v>
      </c>
      <c r="E1101" s="14" t="s">
        <v>51</v>
      </c>
      <c r="F1101" s="14" t="s">
        <v>15</v>
      </c>
      <c r="G1101" s="7" t="s">
        <v>367</v>
      </c>
      <c r="H1101" s="7" t="s">
        <v>21</v>
      </c>
      <c r="I1101" s="15" t="s">
        <v>535</v>
      </c>
      <c r="J1101" s="7" t="s">
        <v>3145</v>
      </c>
      <c r="K1101" s="14" t="s">
        <v>19</v>
      </c>
      <c r="L1101" s="7" t="s">
        <v>3086</v>
      </c>
      <c r="M1101" s="7" t="s">
        <v>3087</v>
      </c>
      <c r="N1101" s="14" t="s">
        <v>53</v>
      </c>
      <c r="O1101" s="14" t="s">
        <v>56</v>
      </c>
      <c r="P1101" s="14" t="s">
        <v>54</v>
      </c>
      <c r="Q1101" s="7" t="s">
        <v>60</v>
      </c>
      <c r="R1101" s="7" t="s">
        <v>61</v>
      </c>
    </row>
    <row r="1102" spans="1:18" hidden="1">
      <c r="A1102" s="7" t="s">
        <v>3520</v>
      </c>
      <c r="B1102" s="7" t="s">
        <v>2986</v>
      </c>
      <c r="C1102" s="14" t="s">
        <v>2987</v>
      </c>
      <c r="D1102" s="14" t="s">
        <v>13</v>
      </c>
      <c r="E1102" s="14" t="s">
        <v>51</v>
      </c>
      <c r="F1102" s="14" t="s">
        <v>15</v>
      </c>
      <c r="G1102" s="7" t="s">
        <v>3195</v>
      </c>
      <c r="H1102" s="7" t="s">
        <v>733</v>
      </c>
      <c r="I1102" s="15" t="s">
        <v>596</v>
      </c>
      <c r="J1102" s="7" t="s">
        <v>3196</v>
      </c>
      <c r="K1102" s="14" t="s">
        <v>19</v>
      </c>
      <c r="L1102" s="7" t="s">
        <v>3197</v>
      </c>
      <c r="M1102" s="7" t="s">
        <v>3198</v>
      </c>
      <c r="N1102" s="14" t="s">
        <v>53</v>
      </c>
      <c r="O1102" s="14" t="s">
        <v>56</v>
      </c>
      <c r="P1102" s="14" t="s">
        <v>122</v>
      </c>
      <c r="Q1102" s="7" t="s">
        <v>130</v>
      </c>
      <c r="R1102" s="7" t="s">
        <v>131</v>
      </c>
    </row>
    <row r="1103" spans="1:18" hidden="1">
      <c r="A1103" s="7" t="s">
        <v>3520</v>
      </c>
      <c r="B1103" s="7" t="s">
        <v>2986</v>
      </c>
      <c r="C1103" s="14" t="s">
        <v>2987</v>
      </c>
      <c r="D1103" s="14" t="s">
        <v>174</v>
      </c>
      <c r="E1103" s="14" t="s">
        <v>51</v>
      </c>
      <c r="F1103" s="14" t="s">
        <v>15</v>
      </c>
      <c r="G1103" s="7" t="s">
        <v>307</v>
      </c>
      <c r="H1103" s="7" t="s">
        <v>1212</v>
      </c>
      <c r="I1103" s="15" t="s">
        <v>1016</v>
      </c>
      <c r="J1103" s="7" t="s">
        <v>3485</v>
      </c>
      <c r="K1103" s="14" t="s">
        <v>19</v>
      </c>
      <c r="L1103" s="7" t="s">
        <v>3197</v>
      </c>
      <c r="M1103" s="7" t="s">
        <v>3198</v>
      </c>
      <c r="N1103" s="14" t="s">
        <v>53</v>
      </c>
      <c r="O1103" s="14" t="s">
        <v>56</v>
      </c>
      <c r="P1103" s="14" t="s">
        <v>54</v>
      </c>
      <c r="Q1103" s="7" t="s">
        <v>219</v>
      </c>
      <c r="R1103" s="7" t="s">
        <v>220</v>
      </c>
    </row>
    <row r="1104" spans="1:18" hidden="1">
      <c r="A1104" s="7" t="s">
        <v>3520</v>
      </c>
      <c r="B1104" s="7" t="s">
        <v>2986</v>
      </c>
      <c r="C1104" s="14" t="s">
        <v>2987</v>
      </c>
      <c r="D1104" s="14" t="s">
        <v>174</v>
      </c>
      <c r="E1104" s="14" t="s">
        <v>51</v>
      </c>
      <c r="F1104" s="14" t="s">
        <v>15</v>
      </c>
      <c r="G1104" s="7" t="s">
        <v>1170</v>
      </c>
      <c r="H1104" s="7" t="s">
        <v>126</v>
      </c>
      <c r="I1104" s="15" t="s">
        <v>600</v>
      </c>
      <c r="J1104" s="7" t="s">
        <v>3478</v>
      </c>
      <c r="K1104" s="14" t="s">
        <v>19</v>
      </c>
      <c r="L1104" s="7" t="s">
        <v>3479</v>
      </c>
      <c r="M1104" s="7" t="s">
        <v>3480</v>
      </c>
      <c r="N1104" s="14" t="s">
        <v>53</v>
      </c>
      <c r="O1104" s="14" t="s">
        <v>56</v>
      </c>
      <c r="P1104" s="14" t="s">
        <v>54</v>
      </c>
      <c r="Q1104" s="7" t="s">
        <v>97</v>
      </c>
      <c r="R1104" s="7" t="s">
        <v>98</v>
      </c>
    </row>
    <row r="1105" spans="1:18" hidden="1">
      <c r="A1105" s="7" t="s">
        <v>3520</v>
      </c>
      <c r="B1105" s="7" t="s">
        <v>2986</v>
      </c>
      <c r="C1105" s="14" t="s">
        <v>2987</v>
      </c>
      <c r="D1105" s="14" t="s">
        <v>13</v>
      </c>
      <c r="E1105" s="14" t="s">
        <v>51</v>
      </c>
      <c r="F1105" s="14" t="s">
        <v>15</v>
      </c>
      <c r="G1105" s="7" t="s">
        <v>950</v>
      </c>
      <c r="H1105" s="7" t="s">
        <v>3116</v>
      </c>
      <c r="I1105" s="15" t="s">
        <v>1041</v>
      </c>
      <c r="J1105" s="7" t="s">
        <v>3117</v>
      </c>
      <c r="K1105" s="14" t="s">
        <v>19</v>
      </c>
      <c r="L1105" s="7" t="s">
        <v>3118</v>
      </c>
      <c r="M1105" s="7" t="s">
        <v>3119</v>
      </c>
      <c r="N1105" s="14" t="s">
        <v>53</v>
      </c>
      <c r="O1105" s="14" t="s">
        <v>56</v>
      </c>
      <c r="P1105" s="14" t="s">
        <v>54</v>
      </c>
      <c r="Q1105" s="7" t="s">
        <v>57</v>
      </c>
      <c r="R1105" s="7" t="s">
        <v>58</v>
      </c>
    </row>
    <row r="1106" spans="1:18" hidden="1">
      <c r="A1106" s="7" t="s">
        <v>3520</v>
      </c>
      <c r="B1106" s="7" t="s">
        <v>2986</v>
      </c>
      <c r="C1106" s="14" t="s">
        <v>2987</v>
      </c>
      <c r="D1106" s="14" t="s">
        <v>174</v>
      </c>
      <c r="E1106" s="14" t="s">
        <v>51</v>
      </c>
      <c r="F1106" s="14" t="s">
        <v>15</v>
      </c>
      <c r="G1106" s="7" t="s">
        <v>1383</v>
      </c>
      <c r="H1106" s="7" t="s">
        <v>21</v>
      </c>
      <c r="I1106" s="15" t="s">
        <v>321</v>
      </c>
      <c r="J1106" s="7" t="s">
        <v>3387</v>
      </c>
      <c r="K1106" s="14" t="s">
        <v>19</v>
      </c>
      <c r="L1106" s="7" t="s">
        <v>3388</v>
      </c>
      <c r="M1106" s="7" t="s">
        <v>3389</v>
      </c>
      <c r="N1106" s="14" t="s">
        <v>53</v>
      </c>
      <c r="O1106" s="14" t="s">
        <v>56</v>
      </c>
      <c r="P1106" s="14" t="s">
        <v>54</v>
      </c>
      <c r="Q1106" s="7" t="s">
        <v>57</v>
      </c>
      <c r="R1106" s="7" t="s">
        <v>58</v>
      </c>
    </row>
    <row r="1107" spans="1:18" hidden="1">
      <c r="A1107" s="7" t="s">
        <v>3520</v>
      </c>
      <c r="B1107" s="7" t="s">
        <v>2986</v>
      </c>
      <c r="C1107" s="14" t="s">
        <v>2987</v>
      </c>
      <c r="D1107" s="14" t="s">
        <v>174</v>
      </c>
      <c r="E1107" s="14" t="s">
        <v>51</v>
      </c>
      <c r="F1107" s="14" t="s">
        <v>15</v>
      </c>
      <c r="G1107" s="7" t="s">
        <v>307</v>
      </c>
      <c r="H1107" s="7" t="s">
        <v>3486</v>
      </c>
      <c r="I1107" s="15" t="s">
        <v>1019</v>
      </c>
      <c r="J1107" s="7" t="s">
        <v>3487</v>
      </c>
      <c r="K1107" s="14" t="s">
        <v>19</v>
      </c>
      <c r="L1107" s="7" t="s">
        <v>3388</v>
      </c>
      <c r="M1107" s="7" t="s">
        <v>3389</v>
      </c>
      <c r="N1107" s="14" t="s">
        <v>53</v>
      </c>
      <c r="O1107" s="14" t="s">
        <v>56</v>
      </c>
      <c r="P1107" s="14" t="s">
        <v>54</v>
      </c>
      <c r="Q1107" s="7" t="s">
        <v>329</v>
      </c>
      <c r="R1107" s="7" t="s">
        <v>330</v>
      </c>
    </row>
    <row r="1108" spans="1:18" hidden="1">
      <c r="A1108" s="7" t="s">
        <v>3520</v>
      </c>
      <c r="B1108" s="7" t="s">
        <v>2986</v>
      </c>
      <c r="C1108" s="14" t="s">
        <v>2987</v>
      </c>
      <c r="D1108" s="14" t="s">
        <v>174</v>
      </c>
      <c r="E1108" s="14" t="s">
        <v>51</v>
      </c>
      <c r="F1108" s="14" t="s">
        <v>15</v>
      </c>
      <c r="G1108" s="7" t="s">
        <v>1204</v>
      </c>
      <c r="H1108" s="7" t="s">
        <v>182</v>
      </c>
      <c r="I1108" s="15" t="s">
        <v>121</v>
      </c>
      <c r="J1108" s="7" t="s">
        <v>3424</v>
      </c>
      <c r="K1108" s="14" t="s">
        <v>19</v>
      </c>
      <c r="L1108" s="7" t="s">
        <v>3425</v>
      </c>
      <c r="M1108" s="7" t="s">
        <v>3426</v>
      </c>
      <c r="N1108" s="14" t="s">
        <v>53</v>
      </c>
      <c r="O1108" s="14" t="s">
        <v>56</v>
      </c>
      <c r="P1108" s="14" t="s">
        <v>54</v>
      </c>
      <c r="Q1108" s="7" t="s">
        <v>97</v>
      </c>
      <c r="R1108" s="7" t="s">
        <v>98</v>
      </c>
    </row>
    <row r="1109" spans="1:18" hidden="1">
      <c r="A1109" s="7" t="s">
        <v>3520</v>
      </c>
      <c r="B1109" s="7" t="s">
        <v>2986</v>
      </c>
      <c r="C1109" s="14" t="s">
        <v>2987</v>
      </c>
      <c r="D1109" s="14" t="s">
        <v>174</v>
      </c>
      <c r="E1109" s="14" t="s">
        <v>51</v>
      </c>
      <c r="F1109" s="14" t="s">
        <v>15</v>
      </c>
      <c r="G1109" s="7" t="s">
        <v>3429</v>
      </c>
      <c r="H1109" s="7" t="s">
        <v>720</v>
      </c>
      <c r="I1109" s="15" t="s">
        <v>750</v>
      </c>
      <c r="J1109" s="7" t="s">
        <v>3430</v>
      </c>
      <c r="K1109" s="14" t="s">
        <v>19</v>
      </c>
      <c r="L1109" s="7" t="s">
        <v>3425</v>
      </c>
      <c r="M1109" s="7" t="s">
        <v>3426</v>
      </c>
      <c r="N1109" s="14" t="s">
        <v>53</v>
      </c>
      <c r="O1109" s="14" t="s">
        <v>56</v>
      </c>
      <c r="P1109" s="14" t="s">
        <v>54</v>
      </c>
      <c r="Q1109" s="7" t="s">
        <v>97</v>
      </c>
      <c r="R1109" s="7" t="s">
        <v>98</v>
      </c>
    </row>
    <row r="1110" spans="1:18" hidden="1">
      <c r="A1110" s="7" t="s">
        <v>3520</v>
      </c>
      <c r="B1110" s="7" t="s">
        <v>2986</v>
      </c>
      <c r="C1110" s="14" t="s">
        <v>2987</v>
      </c>
      <c r="D1110" s="14" t="s">
        <v>174</v>
      </c>
      <c r="E1110" s="14" t="s">
        <v>51</v>
      </c>
      <c r="F1110" s="14" t="s">
        <v>15</v>
      </c>
      <c r="G1110" s="7" t="s">
        <v>3427</v>
      </c>
      <c r="H1110" s="7" t="s">
        <v>21</v>
      </c>
      <c r="I1110" s="15" t="s">
        <v>1078</v>
      </c>
      <c r="J1110" s="7" t="s">
        <v>3428</v>
      </c>
      <c r="K1110" s="14" t="s">
        <v>19</v>
      </c>
      <c r="L1110" s="7" t="s">
        <v>3425</v>
      </c>
      <c r="M1110" s="7" t="s">
        <v>3426</v>
      </c>
      <c r="N1110" s="14" t="s">
        <v>53</v>
      </c>
      <c r="O1110" s="14" t="s">
        <v>56</v>
      </c>
      <c r="P1110" s="14" t="s">
        <v>54</v>
      </c>
      <c r="Q1110" s="7" t="s">
        <v>130</v>
      </c>
      <c r="R1110" s="7" t="s">
        <v>131</v>
      </c>
    </row>
    <row r="1111" spans="1:18" hidden="1">
      <c r="A1111" s="7" t="s">
        <v>3520</v>
      </c>
      <c r="B1111" s="7" t="s">
        <v>2986</v>
      </c>
      <c r="C1111" s="14" t="s">
        <v>2987</v>
      </c>
      <c r="D1111" s="14" t="s">
        <v>174</v>
      </c>
      <c r="E1111" s="14" t="s">
        <v>51</v>
      </c>
      <c r="F1111" s="14" t="s">
        <v>15</v>
      </c>
      <c r="G1111" s="7" t="s">
        <v>3454</v>
      </c>
      <c r="H1111" s="7" t="s">
        <v>128</v>
      </c>
      <c r="I1111" s="15" t="s">
        <v>186</v>
      </c>
      <c r="J1111" s="7" t="s">
        <v>3455</v>
      </c>
      <c r="K1111" s="14" t="s">
        <v>19</v>
      </c>
      <c r="L1111" s="7" t="s">
        <v>3456</v>
      </c>
      <c r="M1111" s="7" t="s">
        <v>3457</v>
      </c>
      <c r="N1111" s="14" t="s">
        <v>53</v>
      </c>
      <c r="O1111" s="14" t="s">
        <v>56</v>
      </c>
      <c r="P1111" s="14" t="s">
        <v>54</v>
      </c>
      <c r="Q1111" s="7" t="s">
        <v>130</v>
      </c>
      <c r="R1111" s="7" t="s">
        <v>131</v>
      </c>
    </row>
    <row r="1112" spans="1:18" hidden="1">
      <c r="A1112" s="7" t="s">
        <v>3520</v>
      </c>
      <c r="B1112" s="7" t="s">
        <v>2986</v>
      </c>
      <c r="C1112" s="14" t="s">
        <v>2987</v>
      </c>
      <c r="D1112" s="14" t="s">
        <v>174</v>
      </c>
      <c r="E1112" s="14" t="s">
        <v>51</v>
      </c>
      <c r="F1112" s="14" t="s">
        <v>15</v>
      </c>
      <c r="G1112" s="7" t="s">
        <v>3357</v>
      </c>
      <c r="H1112" s="7" t="s">
        <v>192</v>
      </c>
      <c r="I1112" s="15" t="s">
        <v>686</v>
      </c>
      <c r="J1112" s="7" t="s">
        <v>3358</v>
      </c>
      <c r="K1112" s="14" t="s">
        <v>19</v>
      </c>
      <c r="L1112" s="7" t="s">
        <v>3359</v>
      </c>
      <c r="M1112" s="7" t="s">
        <v>3360</v>
      </c>
      <c r="N1112" s="14" t="s">
        <v>53</v>
      </c>
      <c r="O1112" s="14" t="s">
        <v>56</v>
      </c>
      <c r="P1112" s="14" t="s">
        <v>54</v>
      </c>
      <c r="Q1112" s="7" t="s">
        <v>97</v>
      </c>
      <c r="R1112" s="7" t="s">
        <v>98</v>
      </c>
    </row>
    <row r="1113" spans="1:18" hidden="1">
      <c r="A1113" s="7" t="s">
        <v>3520</v>
      </c>
      <c r="B1113" s="7" t="s">
        <v>2986</v>
      </c>
      <c r="C1113" s="14" t="s">
        <v>2987</v>
      </c>
      <c r="D1113" s="14" t="s">
        <v>174</v>
      </c>
      <c r="E1113" s="14" t="s">
        <v>51</v>
      </c>
      <c r="F1113" s="14" t="s">
        <v>15</v>
      </c>
      <c r="G1113" s="7" t="s">
        <v>1443</v>
      </c>
      <c r="H1113" s="7" t="s">
        <v>798</v>
      </c>
      <c r="I1113" s="15" t="s">
        <v>1281</v>
      </c>
      <c r="J1113" s="7" t="s">
        <v>3382</v>
      </c>
      <c r="K1113" s="14" t="s">
        <v>19</v>
      </c>
      <c r="L1113" s="7" t="s">
        <v>3383</v>
      </c>
      <c r="M1113" s="7" t="s">
        <v>3384</v>
      </c>
      <c r="N1113" s="14" t="s">
        <v>53</v>
      </c>
      <c r="O1113" s="14" t="s">
        <v>56</v>
      </c>
      <c r="P1113" s="14" t="s">
        <v>54</v>
      </c>
      <c r="Q1113" s="7" t="s">
        <v>97</v>
      </c>
      <c r="R1113" s="7" t="s">
        <v>98</v>
      </c>
    </row>
    <row r="1114" spans="1:18" hidden="1">
      <c r="A1114" s="7" t="s">
        <v>3520</v>
      </c>
      <c r="B1114" s="7" t="s">
        <v>2986</v>
      </c>
      <c r="C1114" s="14" t="s">
        <v>2987</v>
      </c>
      <c r="D1114" s="14" t="s">
        <v>13</v>
      </c>
      <c r="E1114" s="14" t="s">
        <v>51</v>
      </c>
      <c r="F1114" s="14" t="s">
        <v>15</v>
      </c>
      <c r="G1114" s="7" t="s">
        <v>1167</v>
      </c>
      <c r="H1114" s="7" t="s">
        <v>3126</v>
      </c>
      <c r="I1114" s="15" t="s">
        <v>1399</v>
      </c>
      <c r="J1114" s="7" t="s">
        <v>3127</v>
      </c>
      <c r="K1114" s="14" t="s">
        <v>19</v>
      </c>
      <c r="L1114" s="7" t="s">
        <v>3128</v>
      </c>
      <c r="M1114" s="7" t="s">
        <v>3129</v>
      </c>
      <c r="N1114" s="14" t="s">
        <v>53</v>
      </c>
      <c r="O1114" s="14" t="s">
        <v>56</v>
      </c>
      <c r="P1114" s="14" t="s">
        <v>54</v>
      </c>
      <c r="Q1114" s="7" t="s">
        <v>97</v>
      </c>
      <c r="R1114" s="7" t="s">
        <v>98</v>
      </c>
    </row>
    <row r="1115" spans="1:18" hidden="1">
      <c r="A1115" s="7" t="s">
        <v>3520</v>
      </c>
      <c r="B1115" s="7" t="s">
        <v>2986</v>
      </c>
      <c r="C1115" s="14" t="s">
        <v>2987</v>
      </c>
      <c r="D1115" s="14" t="s">
        <v>13</v>
      </c>
      <c r="E1115" s="14" t="s">
        <v>51</v>
      </c>
      <c r="F1115" s="14" t="s">
        <v>15</v>
      </c>
      <c r="G1115" s="7" t="s">
        <v>3179</v>
      </c>
      <c r="H1115" s="7" t="s">
        <v>183</v>
      </c>
      <c r="I1115" s="15" t="s">
        <v>3180</v>
      </c>
      <c r="J1115" s="7" t="s">
        <v>3181</v>
      </c>
      <c r="K1115" s="14" t="s">
        <v>19</v>
      </c>
      <c r="L1115" s="7" t="s">
        <v>3128</v>
      </c>
      <c r="M1115" s="7" t="s">
        <v>3129</v>
      </c>
      <c r="N1115" s="14" t="s">
        <v>53</v>
      </c>
      <c r="O1115" s="14" t="s">
        <v>56</v>
      </c>
      <c r="P1115" s="14" t="s">
        <v>54</v>
      </c>
      <c r="Q1115" s="7" t="s">
        <v>57</v>
      </c>
      <c r="R1115" s="7" t="s">
        <v>58</v>
      </c>
    </row>
    <row r="1116" spans="1:18" hidden="1">
      <c r="A1116" s="7" t="s">
        <v>3520</v>
      </c>
      <c r="B1116" s="7" t="s">
        <v>2986</v>
      </c>
      <c r="C1116" s="14" t="s">
        <v>2987</v>
      </c>
      <c r="D1116" s="14" t="s">
        <v>174</v>
      </c>
      <c r="E1116" s="14" t="s">
        <v>51</v>
      </c>
      <c r="F1116" s="14" t="s">
        <v>15</v>
      </c>
      <c r="G1116" s="7" t="s">
        <v>1218</v>
      </c>
      <c r="H1116" s="7" t="s">
        <v>3292</v>
      </c>
      <c r="I1116" s="15" t="s">
        <v>150</v>
      </c>
      <c r="J1116" s="7" t="s">
        <v>3293</v>
      </c>
      <c r="K1116" s="14" t="s">
        <v>19</v>
      </c>
      <c r="L1116" s="7" t="s">
        <v>3294</v>
      </c>
      <c r="M1116" s="7" t="s">
        <v>3295</v>
      </c>
      <c r="N1116" s="14" t="s">
        <v>53</v>
      </c>
      <c r="O1116" s="14" t="s">
        <v>56</v>
      </c>
      <c r="P1116" s="14" t="s">
        <v>54</v>
      </c>
      <c r="Q1116" s="7" t="s">
        <v>57</v>
      </c>
      <c r="R1116" s="7" t="s">
        <v>58</v>
      </c>
    </row>
    <row r="1117" spans="1:18" hidden="1">
      <c r="A1117" s="7" t="s">
        <v>3520</v>
      </c>
      <c r="B1117" s="7" t="s">
        <v>2986</v>
      </c>
      <c r="C1117" s="14" t="s">
        <v>2987</v>
      </c>
      <c r="D1117" s="14" t="s">
        <v>174</v>
      </c>
      <c r="E1117" s="14" t="s">
        <v>51</v>
      </c>
      <c r="F1117" s="14" t="s">
        <v>15</v>
      </c>
      <c r="G1117" s="7" t="s">
        <v>3361</v>
      </c>
      <c r="H1117" s="7" t="s">
        <v>254</v>
      </c>
      <c r="I1117" s="15" t="s">
        <v>822</v>
      </c>
      <c r="J1117" s="7" t="s">
        <v>3362</v>
      </c>
      <c r="K1117" s="14" t="s">
        <v>19</v>
      </c>
      <c r="L1117" s="7" t="s">
        <v>3363</v>
      </c>
      <c r="M1117" s="7" t="s">
        <v>3364</v>
      </c>
      <c r="N1117" s="14" t="s">
        <v>53</v>
      </c>
      <c r="O1117" s="14" t="s">
        <v>56</v>
      </c>
      <c r="P1117" s="14" t="s">
        <v>54</v>
      </c>
      <c r="Q1117" s="7" t="s">
        <v>57</v>
      </c>
      <c r="R1117" s="7" t="s">
        <v>58</v>
      </c>
    </row>
    <row r="1118" spans="1:18" hidden="1">
      <c r="A1118" s="7" t="s">
        <v>3520</v>
      </c>
      <c r="B1118" s="7" t="s">
        <v>2986</v>
      </c>
      <c r="C1118" s="14" t="s">
        <v>2987</v>
      </c>
      <c r="D1118" s="14" t="s">
        <v>13</v>
      </c>
      <c r="E1118" s="14" t="s">
        <v>51</v>
      </c>
      <c r="F1118" s="14" t="s">
        <v>15</v>
      </c>
      <c r="G1118" s="7" t="s">
        <v>3174</v>
      </c>
      <c r="H1118" s="7" t="s">
        <v>34</v>
      </c>
      <c r="I1118" s="15" t="s">
        <v>527</v>
      </c>
      <c r="J1118" s="7" t="s">
        <v>3175</v>
      </c>
      <c r="K1118" s="14" t="s">
        <v>19</v>
      </c>
      <c r="L1118" s="7" t="s">
        <v>3176</v>
      </c>
      <c r="M1118" s="7" t="s">
        <v>3177</v>
      </c>
      <c r="N1118" s="14" t="s">
        <v>53</v>
      </c>
      <c r="O1118" s="14" t="s">
        <v>56</v>
      </c>
      <c r="P1118" s="14" t="s">
        <v>54</v>
      </c>
      <c r="Q1118" s="7" t="s">
        <v>97</v>
      </c>
      <c r="R1118" s="7" t="s">
        <v>98</v>
      </c>
    </row>
    <row r="1119" spans="1:18" hidden="1">
      <c r="A1119" s="7" t="s">
        <v>3520</v>
      </c>
      <c r="B1119" s="7" t="s">
        <v>2986</v>
      </c>
      <c r="C1119" s="14" t="s">
        <v>2987</v>
      </c>
      <c r="D1119" s="14" t="s">
        <v>174</v>
      </c>
      <c r="E1119" s="14" t="s">
        <v>51</v>
      </c>
      <c r="F1119" s="14" t="s">
        <v>15</v>
      </c>
      <c r="G1119" s="7" t="s">
        <v>1307</v>
      </c>
      <c r="H1119" s="7" t="s">
        <v>456</v>
      </c>
      <c r="I1119" s="15" t="s">
        <v>778</v>
      </c>
      <c r="J1119" s="7" t="s">
        <v>3434</v>
      </c>
      <c r="K1119" s="14" t="s">
        <v>19</v>
      </c>
      <c r="L1119" s="7" t="s">
        <v>3176</v>
      </c>
      <c r="M1119" s="7" t="s">
        <v>3177</v>
      </c>
      <c r="N1119" s="14" t="s">
        <v>53</v>
      </c>
      <c r="O1119" s="14" t="s">
        <v>56</v>
      </c>
      <c r="P1119" s="14" t="s">
        <v>54</v>
      </c>
      <c r="Q1119" s="7" t="s">
        <v>219</v>
      </c>
      <c r="R1119" s="7" t="s">
        <v>220</v>
      </c>
    </row>
    <row r="1120" spans="1:18" hidden="1">
      <c r="A1120" s="7" t="s">
        <v>3520</v>
      </c>
      <c r="B1120" s="7" t="s">
        <v>2986</v>
      </c>
      <c r="C1120" s="14" t="s">
        <v>2987</v>
      </c>
      <c r="D1120" s="14" t="s">
        <v>13</v>
      </c>
      <c r="E1120" s="14" t="s">
        <v>51</v>
      </c>
      <c r="F1120" s="14" t="s">
        <v>15</v>
      </c>
      <c r="G1120" s="7" t="s">
        <v>992</v>
      </c>
      <c r="H1120" s="7" t="s">
        <v>52</v>
      </c>
      <c r="I1120" s="15" t="s">
        <v>569</v>
      </c>
      <c r="J1120" s="7" t="s">
        <v>3183</v>
      </c>
      <c r="K1120" s="14" t="s">
        <v>19</v>
      </c>
      <c r="L1120" s="7" t="s">
        <v>3176</v>
      </c>
      <c r="M1120" s="7" t="s">
        <v>3177</v>
      </c>
      <c r="N1120" s="14" t="s">
        <v>53</v>
      </c>
      <c r="O1120" s="14" t="s">
        <v>56</v>
      </c>
      <c r="P1120" s="14" t="s">
        <v>54</v>
      </c>
      <c r="Q1120" s="7" t="s">
        <v>60</v>
      </c>
      <c r="R1120" s="7" t="s">
        <v>61</v>
      </c>
    </row>
    <row r="1121" spans="1:18" hidden="1">
      <c r="A1121" s="7" t="s">
        <v>3520</v>
      </c>
      <c r="B1121" s="7" t="s">
        <v>2986</v>
      </c>
      <c r="C1121" s="14" t="s">
        <v>2987</v>
      </c>
      <c r="D1121" s="14" t="s">
        <v>174</v>
      </c>
      <c r="E1121" s="14" t="s">
        <v>51</v>
      </c>
      <c r="F1121" s="14" t="s">
        <v>15</v>
      </c>
      <c r="G1121" s="7" t="s">
        <v>3319</v>
      </c>
      <c r="H1121" s="7" t="s">
        <v>318</v>
      </c>
      <c r="I1121" s="15" t="s">
        <v>568</v>
      </c>
      <c r="J1121" s="7" t="s">
        <v>3320</v>
      </c>
      <c r="K1121" s="14" t="s">
        <v>19</v>
      </c>
      <c r="L1121" s="7" t="s">
        <v>3141</v>
      </c>
      <c r="M1121" s="7" t="s">
        <v>3142</v>
      </c>
      <c r="N1121" s="14" t="s">
        <v>53</v>
      </c>
      <c r="O1121" s="14" t="s">
        <v>56</v>
      </c>
      <c r="P1121" s="14" t="s">
        <v>54</v>
      </c>
      <c r="Q1121" s="7" t="s">
        <v>106</v>
      </c>
      <c r="R1121" s="7" t="s">
        <v>107</v>
      </c>
    </row>
    <row r="1122" spans="1:18" hidden="1">
      <c r="A1122" s="7" t="s">
        <v>3520</v>
      </c>
      <c r="B1122" s="7" t="s">
        <v>2986</v>
      </c>
      <c r="C1122" s="14" t="s">
        <v>2987</v>
      </c>
      <c r="D1122" s="14" t="s">
        <v>13</v>
      </c>
      <c r="E1122" s="14" t="s">
        <v>51</v>
      </c>
      <c r="F1122" s="14" t="s">
        <v>15</v>
      </c>
      <c r="G1122" s="7" t="s">
        <v>3139</v>
      </c>
      <c r="H1122" s="7" t="s">
        <v>314</v>
      </c>
      <c r="I1122" s="15" t="s">
        <v>624</v>
      </c>
      <c r="J1122" s="7" t="s">
        <v>3140</v>
      </c>
      <c r="K1122" s="14" t="s">
        <v>19</v>
      </c>
      <c r="L1122" s="7" t="s">
        <v>3141</v>
      </c>
      <c r="M1122" s="7" t="s">
        <v>3142</v>
      </c>
      <c r="N1122" s="14" t="s">
        <v>53</v>
      </c>
      <c r="O1122" s="14" t="s">
        <v>56</v>
      </c>
      <c r="P1122" s="14" t="s">
        <v>54</v>
      </c>
      <c r="Q1122" s="7" t="s">
        <v>97</v>
      </c>
      <c r="R1122" s="7" t="s">
        <v>98</v>
      </c>
    </row>
    <row r="1123" spans="1:18" hidden="1">
      <c r="A1123" s="7" t="s">
        <v>3520</v>
      </c>
      <c r="B1123" s="7" t="s">
        <v>2986</v>
      </c>
      <c r="C1123" s="14" t="s">
        <v>2987</v>
      </c>
      <c r="D1123" s="14" t="s">
        <v>4557</v>
      </c>
      <c r="E1123" s="14" t="s">
        <v>51</v>
      </c>
      <c r="F1123" s="14" t="s">
        <v>15</v>
      </c>
      <c r="G1123" s="7" t="s">
        <v>4521</v>
      </c>
      <c r="H1123" s="7" t="s">
        <v>4110</v>
      </c>
      <c r="I1123" s="16" t="s">
        <v>3871</v>
      </c>
      <c r="J1123" s="7"/>
      <c r="K1123" s="14" t="s">
        <v>17</v>
      </c>
      <c r="L1123" s="7" t="s">
        <v>3141</v>
      </c>
      <c r="M1123" s="7" t="s">
        <v>4522</v>
      </c>
      <c r="N1123" s="7"/>
      <c r="O1123" s="14" t="s">
        <v>56</v>
      </c>
      <c r="P1123" s="14" t="s">
        <v>54</v>
      </c>
      <c r="Q1123" s="7" t="s">
        <v>60</v>
      </c>
      <c r="R1123" s="7" t="s">
        <v>61</v>
      </c>
    </row>
    <row r="1124" spans="1:18" hidden="1">
      <c r="A1124" s="7" t="s">
        <v>3520</v>
      </c>
      <c r="B1124" s="7" t="s">
        <v>2986</v>
      </c>
      <c r="C1124" s="14" t="s">
        <v>2987</v>
      </c>
      <c r="D1124" s="14" t="s">
        <v>13</v>
      </c>
      <c r="E1124" s="14" t="s">
        <v>51</v>
      </c>
      <c r="F1124" s="14" t="s">
        <v>15</v>
      </c>
      <c r="G1124" s="7" t="s">
        <v>604</v>
      </c>
      <c r="H1124" s="7" t="s">
        <v>267</v>
      </c>
      <c r="I1124" s="15" t="s">
        <v>1418</v>
      </c>
      <c r="J1124" s="7" t="s">
        <v>3132</v>
      </c>
      <c r="K1124" s="14" t="s">
        <v>19</v>
      </c>
      <c r="L1124" s="7" t="s">
        <v>3133</v>
      </c>
      <c r="M1124" s="7" t="s">
        <v>3134</v>
      </c>
      <c r="N1124" s="14" t="s">
        <v>53</v>
      </c>
      <c r="O1124" s="14" t="s">
        <v>56</v>
      </c>
      <c r="P1124" s="14" t="s">
        <v>54</v>
      </c>
      <c r="Q1124" s="7" t="s">
        <v>57</v>
      </c>
      <c r="R1124" s="7" t="s">
        <v>58</v>
      </c>
    </row>
    <row r="1125" spans="1:18" hidden="1">
      <c r="A1125" s="7" t="s">
        <v>3520</v>
      </c>
      <c r="B1125" s="7" t="s">
        <v>2986</v>
      </c>
      <c r="C1125" s="14" t="s">
        <v>2987</v>
      </c>
      <c r="D1125" s="14" t="s">
        <v>4557</v>
      </c>
      <c r="E1125" s="14" t="s">
        <v>51</v>
      </c>
      <c r="F1125" s="14" t="s">
        <v>15</v>
      </c>
      <c r="G1125" s="7" t="s">
        <v>4516</v>
      </c>
      <c r="H1125" s="7" t="s">
        <v>3561</v>
      </c>
      <c r="I1125" s="16" t="s">
        <v>3947</v>
      </c>
      <c r="J1125" s="7"/>
      <c r="K1125" s="14" t="s">
        <v>17</v>
      </c>
      <c r="L1125" s="7" t="s">
        <v>3133</v>
      </c>
      <c r="M1125" s="7" t="s">
        <v>4517</v>
      </c>
      <c r="N1125" s="7"/>
      <c r="O1125" s="14" t="s">
        <v>56</v>
      </c>
      <c r="P1125" s="14" t="s">
        <v>54</v>
      </c>
      <c r="Q1125" s="7" t="s">
        <v>60</v>
      </c>
      <c r="R1125" s="7" t="s">
        <v>61</v>
      </c>
    </row>
    <row r="1126" spans="1:18" hidden="1">
      <c r="A1126" s="7" t="s">
        <v>3520</v>
      </c>
      <c r="B1126" s="7" t="s">
        <v>2986</v>
      </c>
      <c r="C1126" s="14" t="s">
        <v>2987</v>
      </c>
      <c r="D1126" s="14" t="s">
        <v>174</v>
      </c>
      <c r="E1126" s="14" t="s">
        <v>51</v>
      </c>
      <c r="F1126" s="14" t="s">
        <v>15</v>
      </c>
      <c r="G1126" s="7" t="s">
        <v>1401</v>
      </c>
      <c r="H1126" s="7" t="s">
        <v>423</v>
      </c>
      <c r="I1126" s="15" t="s">
        <v>781</v>
      </c>
      <c r="J1126" s="7" t="s">
        <v>3305</v>
      </c>
      <c r="K1126" s="14" t="s">
        <v>19</v>
      </c>
      <c r="L1126" s="7" t="s">
        <v>3306</v>
      </c>
      <c r="M1126" s="7" t="s">
        <v>3307</v>
      </c>
      <c r="N1126" s="14" t="s">
        <v>53</v>
      </c>
      <c r="O1126" s="14" t="s">
        <v>56</v>
      </c>
      <c r="P1126" s="14" t="s">
        <v>54</v>
      </c>
      <c r="Q1126" s="7" t="s">
        <v>57</v>
      </c>
      <c r="R1126" s="7" t="s">
        <v>58</v>
      </c>
    </row>
    <row r="1127" spans="1:18" hidden="1">
      <c r="A1127" s="7" t="s">
        <v>3520</v>
      </c>
      <c r="B1127" s="7" t="s">
        <v>2986</v>
      </c>
      <c r="C1127" s="14" t="s">
        <v>2987</v>
      </c>
      <c r="D1127" s="14" t="s">
        <v>4557</v>
      </c>
      <c r="E1127" s="14" t="s">
        <v>169</v>
      </c>
      <c r="F1127" s="14" t="s">
        <v>15</v>
      </c>
      <c r="G1127" s="7" t="s">
        <v>4555</v>
      </c>
      <c r="H1127" s="7" t="s">
        <v>3737</v>
      </c>
      <c r="I1127" s="16" t="s">
        <v>4306</v>
      </c>
      <c r="J1127" s="7"/>
      <c r="K1127" s="14" t="s">
        <v>17</v>
      </c>
      <c r="L1127" s="7" t="s">
        <v>3306</v>
      </c>
      <c r="M1127" s="7" t="s">
        <v>4556</v>
      </c>
      <c r="N1127" s="7"/>
      <c r="O1127" s="14" t="s">
        <v>56</v>
      </c>
      <c r="P1127" s="14" t="s">
        <v>169</v>
      </c>
      <c r="Q1127" s="7"/>
      <c r="R1127" s="7"/>
    </row>
    <row r="1128" spans="1:18" hidden="1">
      <c r="A1128" s="7" t="s">
        <v>3520</v>
      </c>
      <c r="B1128" s="7" t="s">
        <v>2986</v>
      </c>
      <c r="C1128" s="14" t="s">
        <v>2987</v>
      </c>
      <c r="D1128" s="14" t="s">
        <v>174</v>
      </c>
      <c r="E1128" s="14" t="s">
        <v>51</v>
      </c>
      <c r="F1128" s="14" t="s">
        <v>15</v>
      </c>
      <c r="G1128" s="7" t="s">
        <v>1011</v>
      </c>
      <c r="H1128" s="7" t="s">
        <v>109</v>
      </c>
      <c r="I1128" s="15" t="s">
        <v>1155</v>
      </c>
      <c r="J1128" s="7" t="s">
        <v>3351</v>
      </c>
      <c r="K1128" s="14" t="s">
        <v>19</v>
      </c>
      <c r="L1128" s="7" t="s">
        <v>3285</v>
      </c>
      <c r="M1128" s="7" t="s">
        <v>3286</v>
      </c>
      <c r="N1128" s="14" t="s">
        <v>53</v>
      </c>
      <c r="O1128" s="14" t="s">
        <v>56</v>
      </c>
      <c r="P1128" s="14" t="s">
        <v>54</v>
      </c>
      <c r="Q1128" s="7" t="s">
        <v>60</v>
      </c>
      <c r="R1128" s="7" t="s">
        <v>61</v>
      </c>
    </row>
    <row r="1129" spans="1:18" hidden="1">
      <c r="A1129" s="7" t="s">
        <v>3520</v>
      </c>
      <c r="B1129" s="7" t="s">
        <v>2986</v>
      </c>
      <c r="C1129" s="14" t="s">
        <v>2987</v>
      </c>
      <c r="D1129" s="14" t="s">
        <v>174</v>
      </c>
      <c r="E1129" s="14" t="s">
        <v>51</v>
      </c>
      <c r="F1129" s="14" t="s">
        <v>15</v>
      </c>
      <c r="G1129" s="7" t="s">
        <v>1208</v>
      </c>
      <c r="H1129" s="7" t="s">
        <v>485</v>
      </c>
      <c r="I1129" s="15" t="s">
        <v>586</v>
      </c>
      <c r="J1129" s="7" t="s">
        <v>3284</v>
      </c>
      <c r="K1129" s="14" t="s">
        <v>19</v>
      </c>
      <c r="L1129" s="7" t="s">
        <v>3285</v>
      </c>
      <c r="M1129" s="7" t="s">
        <v>3286</v>
      </c>
      <c r="N1129" s="14" t="s">
        <v>53</v>
      </c>
      <c r="O1129" s="14" t="s">
        <v>56</v>
      </c>
      <c r="P1129" s="14" t="s">
        <v>54</v>
      </c>
      <c r="Q1129" s="7" t="s">
        <v>60</v>
      </c>
      <c r="R1129" s="7" t="s">
        <v>61</v>
      </c>
    </row>
    <row r="1130" spans="1:18" hidden="1">
      <c r="A1130" s="7" t="s">
        <v>3520</v>
      </c>
      <c r="B1130" s="7" t="s">
        <v>2986</v>
      </c>
      <c r="C1130" s="14" t="s">
        <v>2987</v>
      </c>
      <c r="D1130" s="14" t="s">
        <v>174</v>
      </c>
      <c r="E1130" s="14" t="s">
        <v>51</v>
      </c>
      <c r="F1130" s="14" t="s">
        <v>15</v>
      </c>
      <c r="G1130" s="7" t="s">
        <v>1198</v>
      </c>
      <c r="H1130" s="7" t="s">
        <v>27</v>
      </c>
      <c r="I1130" s="15" t="s">
        <v>1008</v>
      </c>
      <c r="J1130" s="7" t="s">
        <v>3371</v>
      </c>
      <c r="K1130" s="14" t="s">
        <v>19</v>
      </c>
      <c r="L1130" s="7" t="s">
        <v>3372</v>
      </c>
      <c r="M1130" s="7" t="s">
        <v>3373</v>
      </c>
      <c r="N1130" s="14" t="s">
        <v>53</v>
      </c>
      <c r="O1130" s="14" t="s">
        <v>56</v>
      </c>
      <c r="P1130" s="14" t="s">
        <v>54</v>
      </c>
      <c r="Q1130" s="7" t="s">
        <v>57</v>
      </c>
      <c r="R1130" s="7" t="s">
        <v>58</v>
      </c>
    </row>
    <row r="1131" spans="1:18" hidden="1">
      <c r="A1131" s="7" t="s">
        <v>3520</v>
      </c>
      <c r="B1131" s="7" t="s">
        <v>2986</v>
      </c>
      <c r="C1131" s="14" t="s">
        <v>2987</v>
      </c>
      <c r="D1131" s="14" t="s">
        <v>174</v>
      </c>
      <c r="E1131" s="14" t="s">
        <v>51</v>
      </c>
      <c r="F1131" s="14" t="s">
        <v>15</v>
      </c>
      <c r="G1131" s="7" t="s">
        <v>3465</v>
      </c>
      <c r="H1131" s="7" t="s">
        <v>28</v>
      </c>
      <c r="I1131" s="15" t="s">
        <v>321</v>
      </c>
      <c r="J1131" s="7" t="s">
        <v>3466</v>
      </c>
      <c r="K1131" s="14" t="s">
        <v>19</v>
      </c>
      <c r="L1131" s="7" t="s">
        <v>3372</v>
      </c>
      <c r="M1131" s="7" t="s">
        <v>3373</v>
      </c>
      <c r="N1131" s="14" t="s">
        <v>53</v>
      </c>
      <c r="O1131" s="14" t="s">
        <v>56</v>
      </c>
      <c r="P1131" s="14" t="s">
        <v>54</v>
      </c>
      <c r="Q1131" s="7" t="s">
        <v>329</v>
      </c>
      <c r="R1131" s="7" t="s">
        <v>330</v>
      </c>
    </row>
    <row r="1132" spans="1:18" hidden="1">
      <c r="A1132" s="7" t="s">
        <v>3520</v>
      </c>
      <c r="B1132" s="7" t="s">
        <v>2986</v>
      </c>
      <c r="C1132" s="14" t="s">
        <v>2987</v>
      </c>
      <c r="D1132" s="14" t="s">
        <v>4557</v>
      </c>
      <c r="E1132" s="14" t="s">
        <v>51</v>
      </c>
      <c r="F1132" s="14" t="s">
        <v>15</v>
      </c>
      <c r="G1132" s="7" t="s">
        <v>4484</v>
      </c>
      <c r="H1132" s="7" t="s">
        <v>4485</v>
      </c>
      <c r="I1132" s="16" t="s">
        <v>467</v>
      </c>
      <c r="J1132" s="7"/>
      <c r="K1132" s="14" t="s">
        <v>17</v>
      </c>
      <c r="L1132" s="7" t="s">
        <v>4486</v>
      </c>
      <c r="M1132" s="7" t="s">
        <v>4480</v>
      </c>
      <c r="N1132" s="7"/>
      <c r="O1132" s="14" t="s">
        <v>56</v>
      </c>
      <c r="P1132" s="14" t="s">
        <v>54</v>
      </c>
      <c r="Q1132" s="7" t="s">
        <v>97</v>
      </c>
      <c r="R1132" s="7" t="s">
        <v>98</v>
      </c>
    </row>
    <row r="1133" spans="1:18" hidden="1">
      <c r="A1133" s="7" t="s">
        <v>3520</v>
      </c>
      <c r="B1133" s="7" t="s">
        <v>2986</v>
      </c>
      <c r="C1133" s="14" t="s">
        <v>2987</v>
      </c>
      <c r="D1133" s="14" t="s">
        <v>13</v>
      </c>
      <c r="E1133" s="14" t="s">
        <v>51</v>
      </c>
      <c r="F1133" s="14" t="s">
        <v>15</v>
      </c>
      <c r="G1133" s="7" t="s">
        <v>3094</v>
      </c>
      <c r="H1133" s="7" t="s">
        <v>3095</v>
      </c>
      <c r="I1133" s="15" t="s">
        <v>862</v>
      </c>
      <c r="J1133" s="7" t="s">
        <v>3096</v>
      </c>
      <c r="K1133" s="14" t="s">
        <v>19</v>
      </c>
      <c r="L1133" s="7" t="s">
        <v>3097</v>
      </c>
      <c r="M1133" s="7" t="s">
        <v>3098</v>
      </c>
      <c r="N1133" s="14" t="s">
        <v>53</v>
      </c>
      <c r="O1133" s="14" t="s">
        <v>56</v>
      </c>
      <c r="P1133" s="14" t="s">
        <v>54</v>
      </c>
      <c r="Q1133" s="7" t="s">
        <v>97</v>
      </c>
      <c r="R1133" s="7" t="s">
        <v>98</v>
      </c>
    </row>
    <row r="1134" spans="1:18" hidden="1">
      <c r="A1134" s="7" t="s">
        <v>3520</v>
      </c>
      <c r="B1134" s="7" t="s">
        <v>2986</v>
      </c>
      <c r="C1134" s="14" t="s">
        <v>2987</v>
      </c>
      <c r="D1134" s="14" t="s">
        <v>4557</v>
      </c>
      <c r="E1134" s="14" t="s">
        <v>51</v>
      </c>
      <c r="F1134" s="14" t="s">
        <v>15</v>
      </c>
      <c r="G1134" s="7" t="s">
        <v>4492</v>
      </c>
      <c r="H1134" s="7" t="s">
        <v>4493</v>
      </c>
      <c r="I1134" s="16" t="s">
        <v>4494</v>
      </c>
      <c r="J1134" s="7"/>
      <c r="K1134" s="14" t="s">
        <v>17</v>
      </c>
      <c r="L1134" s="7" t="s">
        <v>3097</v>
      </c>
      <c r="M1134" s="7" t="s">
        <v>4495</v>
      </c>
      <c r="N1134" s="7"/>
      <c r="O1134" s="14" t="s">
        <v>56</v>
      </c>
      <c r="P1134" s="14" t="s">
        <v>122</v>
      </c>
      <c r="Q1134" s="7" t="s">
        <v>219</v>
      </c>
      <c r="R1134" s="7" t="s">
        <v>220</v>
      </c>
    </row>
    <row r="1135" spans="1:18" hidden="1">
      <c r="A1135" s="7" t="s">
        <v>3520</v>
      </c>
      <c r="B1135" s="7" t="s">
        <v>2986</v>
      </c>
      <c r="C1135" s="14" t="s">
        <v>2987</v>
      </c>
      <c r="D1135" s="14" t="s">
        <v>4557</v>
      </c>
      <c r="E1135" s="14" t="s">
        <v>51</v>
      </c>
      <c r="F1135" s="14" t="s">
        <v>15</v>
      </c>
      <c r="G1135" s="7" t="s">
        <v>4510</v>
      </c>
      <c r="H1135" s="7" t="s">
        <v>3654</v>
      </c>
      <c r="I1135" s="16" t="s">
        <v>4511</v>
      </c>
      <c r="J1135" s="7"/>
      <c r="K1135" s="14" t="s">
        <v>17</v>
      </c>
      <c r="L1135" s="7" t="s">
        <v>3097</v>
      </c>
      <c r="M1135" s="7" t="s">
        <v>4495</v>
      </c>
      <c r="N1135" s="7"/>
      <c r="O1135" s="14" t="s">
        <v>56</v>
      </c>
      <c r="P1135" s="14" t="s">
        <v>54</v>
      </c>
      <c r="Q1135" s="7" t="s">
        <v>60</v>
      </c>
      <c r="R1135" s="7" t="s">
        <v>61</v>
      </c>
    </row>
    <row r="1136" spans="1:18" hidden="1">
      <c r="A1136" s="7" t="s">
        <v>3520</v>
      </c>
      <c r="B1136" s="7" t="s">
        <v>2986</v>
      </c>
      <c r="C1136" s="14" t="s">
        <v>2987</v>
      </c>
      <c r="D1136" s="14" t="s">
        <v>174</v>
      </c>
      <c r="E1136" s="14" t="s">
        <v>51</v>
      </c>
      <c r="F1136" s="14" t="s">
        <v>15</v>
      </c>
      <c r="G1136" s="7" t="s">
        <v>3349</v>
      </c>
      <c r="H1136" s="7" t="s">
        <v>133</v>
      </c>
      <c r="I1136" s="15" t="s">
        <v>854</v>
      </c>
      <c r="J1136" s="7" t="s">
        <v>3350</v>
      </c>
      <c r="K1136" s="14" t="s">
        <v>19</v>
      </c>
      <c r="L1136" s="7" t="s">
        <v>3075</v>
      </c>
      <c r="M1136" s="7" t="s">
        <v>3076</v>
      </c>
      <c r="N1136" s="14" t="s">
        <v>53</v>
      </c>
      <c r="O1136" s="14" t="s">
        <v>56</v>
      </c>
      <c r="P1136" s="14" t="s">
        <v>54</v>
      </c>
      <c r="Q1136" s="7" t="s">
        <v>219</v>
      </c>
      <c r="R1136" s="7" t="s">
        <v>220</v>
      </c>
    </row>
    <row r="1137" spans="1:18" hidden="1">
      <c r="A1137" s="7" t="s">
        <v>3520</v>
      </c>
      <c r="B1137" s="7" t="s">
        <v>2986</v>
      </c>
      <c r="C1137" s="14" t="s">
        <v>2987</v>
      </c>
      <c r="D1137" s="14" t="s">
        <v>174</v>
      </c>
      <c r="E1137" s="14" t="s">
        <v>51</v>
      </c>
      <c r="F1137" s="14" t="s">
        <v>15</v>
      </c>
      <c r="G1137" s="7" t="s">
        <v>1461</v>
      </c>
      <c r="H1137" s="7" t="s">
        <v>952</v>
      </c>
      <c r="I1137" s="15" t="s">
        <v>917</v>
      </c>
      <c r="J1137" s="7" t="s">
        <v>3475</v>
      </c>
      <c r="K1137" s="14" t="s">
        <v>19</v>
      </c>
      <c r="L1137" s="7" t="s">
        <v>3075</v>
      </c>
      <c r="M1137" s="7" t="s">
        <v>3076</v>
      </c>
      <c r="N1137" s="14" t="s">
        <v>53</v>
      </c>
      <c r="O1137" s="14" t="s">
        <v>56</v>
      </c>
      <c r="P1137" s="14" t="s">
        <v>54</v>
      </c>
      <c r="Q1137" s="7" t="s">
        <v>57</v>
      </c>
      <c r="R1137" s="7" t="s">
        <v>58</v>
      </c>
    </row>
    <row r="1138" spans="1:18" hidden="1">
      <c r="A1138" s="7" t="s">
        <v>3520</v>
      </c>
      <c r="B1138" s="7" t="s">
        <v>2986</v>
      </c>
      <c r="C1138" s="14" t="s">
        <v>2987</v>
      </c>
      <c r="D1138" s="14" t="s">
        <v>4557</v>
      </c>
      <c r="E1138" s="14" t="s">
        <v>51</v>
      </c>
      <c r="F1138" s="14" t="s">
        <v>15</v>
      </c>
      <c r="G1138" s="7" t="s">
        <v>4509</v>
      </c>
      <c r="H1138" s="7" t="s">
        <v>3627</v>
      </c>
      <c r="I1138" s="16">
        <v>19967</v>
      </c>
      <c r="J1138" s="7"/>
      <c r="K1138" s="14" t="s">
        <v>17</v>
      </c>
      <c r="L1138" s="7" t="s">
        <v>3075</v>
      </c>
      <c r="M1138" s="7" t="s">
        <v>4445</v>
      </c>
      <c r="N1138" s="7"/>
      <c r="O1138" s="14" t="s">
        <v>56</v>
      </c>
      <c r="P1138" s="14" t="s">
        <v>54</v>
      </c>
      <c r="Q1138" s="7" t="s">
        <v>106</v>
      </c>
      <c r="R1138" s="7" t="s">
        <v>107</v>
      </c>
    </row>
    <row r="1139" spans="1:18" hidden="1">
      <c r="A1139" s="7" t="s">
        <v>3520</v>
      </c>
      <c r="B1139" s="7" t="s">
        <v>2986</v>
      </c>
      <c r="C1139" s="14" t="s">
        <v>2987</v>
      </c>
      <c r="D1139" s="14" t="s">
        <v>4557</v>
      </c>
      <c r="E1139" s="14" t="s">
        <v>51</v>
      </c>
      <c r="F1139" s="14" t="s">
        <v>15</v>
      </c>
      <c r="G1139" s="7" t="s">
        <v>3074</v>
      </c>
      <c r="H1139" s="7" t="s">
        <v>1033</v>
      </c>
      <c r="I1139" s="16" t="s">
        <v>81</v>
      </c>
      <c r="J1139" s="7"/>
      <c r="K1139" s="14" t="s">
        <v>17</v>
      </c>
      <c r="L1139" s="7" t="s">
        <v>3075</v>
      </c>
      <c r="M1139" s="7" t="s">
        <v>3076</v>
      </c>
      <c r="N1139" s="7" t="s">
        <v>53</v>
      </c>
      <c r="O1139" s="14" t="s">
        <v>56</v>
      </c>
      <c r="P1139" s="14" t="s">
        <v>54</v>
      </c>
      <c r="Q1139" s="7" t="s">
        <v>60</v>
      </c>
      <c r="R1139" s="7" t="s">
        <v>61</v>
      </c>
    </row>
    <row r="1140" spans="1:18" hidden="1">
      <c r="A1140" s="7" t="s">
        <v>3520</v>
      </c>
      <c r="B1140" s="7" t="s">
        <v>2986</v>
      </c>
      <c r="C1140" s="14" t="s">
        <v>2987</v>
      </c>
      <c r="D1140" s="14" t="s">
        <v>4557</v>
      </c>
      <c r="E1140" s="14" t="s">
        <v>51</v>
      </c>
      <c r="F1140" s="14" t="s">
        <v>15</v>
      </c>
      <c r="G1140" s="7" t="s">
        <v>676</v>
      </c>
      <c r="H1140" s="7" t="s">
        <v>680</v>
      </c>
      <c r="I1140" s="16" t="s">
        <v>728</v>
      </c>
      <c r="J1140" s="7"/>
      <c r="K1140" s="14" t="s">
        <v>17</v>
      </c>
      <c r="L1140" s="7" t="s">
        <v>3075</v>
      </c>
      <c r="M1140" s="7" t="s">
        <v>3076</v>
      </c>
      <c r="N1140" s="7" t="s">
        <v>53</v>
      </c>
      <c r="O1140" s="14" t="s">
        <v>56</v>
      </c>
      <c r="P1140" s="14" t="s">
        <v>54</v>
      </c>
      <c r="Q1140" s="7" t="s">
        <v>60</v>
      </c>
      <c r="R1140" s="7" t="s">
        <v>61</v>
      </c>
    </row>
    <row r="1141" spans="1:18" hidden="1">
      <c r="A1141" s="7" t="s">
        <v>3520</v>
      </c>
      <c r="B1141" s="7" t="s">
        <v>2986</v>
      </c>
      <c r="C1141" s="14" t="s">
        <v>2987</v>
      </c>
      <c r="D1141" s="14" t="s">
        <v>4557</v>
      </c>
      <c r="E1141" s="14" t="s">
        <v>51</v>
      </c>
      <c r="F1141" s="14" t="s">
        <v>15</v>
      </c>
      <c r="G1141" s="7" t="s">
        <v>4526</v>
      </c>
      <c r="H1141" s="7" t="s">
        <v>4527</v>
      </c>
      <c r="I1141" s="16" t="s">
        <v>4528</v>
      </c>
      <c r="J1141" s="7"/>
      <c r="K1141" s="14" t="s">
        <v>17</v>
      </c>
      <c r="L1141" s="7" t="s">
        <v>4529</v>
      </c>
      <c r="M1141" s="7" t="s">
        <v>4530</v>
      </c>
      <c r="N1141" s="7"/>
      <c r="O1141" s="14" t="s">
        <v>56</v>
      </c>
      <c r="P1141" s="14" t="s">
        <v>54</v>
      </c>
      <c r="Q1141" s="7" t="s">
        <v>329</v>
      </c>
      <c r="R1141" s="7" t="s">
        <v>330</v>
      </c>
    </row>
    <row r="1142" spans="1:18" hidden="1">
      <c r="A1142" s="7" t="s">
        <v>3520</v>
      </c>
      <c r="B1142" s="7" t="s">
        <v>2986</v>
      </c>
      <c r="C1142" s="14" t="s">
        <v>2987</v>
      </c>
      <c r="D1142" s="14" t="s">
        <v>13</v>
      </c>
      <c r="E1142" s="14" t="s">
        <v>169</v>
      </c>
      <c r="F1142" s="14" t="s">
        <v>15</v>
      </c>
      <c r="G1142" s="7" t="s">
        <v>3231</v>
      </c>
      <c r="H1142" s="7" t="s">
        <v>228</v>
      </c>
      <c r="I1142" s="15" t="s">
        <v>1118</v>
      </c>
      <c r="J1142" s="7" t="s">
        <v>3232</v>
      </c>
      <c r="K1142" s="14" t="s">
        <v>19</v>
      </c>
      <c r="L1142" s="7" t="s">
        <v>3233</v>
      </c>
      <c r="M1142" s="7" t="s">
        <v>171</v>
      </c>
      <c r="N1142" s="14" t="s">
        <v>53</v>
      </c>
      <c r="O1142" s="14" t="s">
        <v>169</v>
      </c>
      <c r="P1142" s="14"/>
      <c r="Q1142" s="7"/>
      <c r="R1142" s="7"/>
    </row>
    <row r="1143" spans="1:18" hidden="1">
      <c r="A1143" s="7" t="s">
        <v>3520</v>
      </c>
      <c r="B1143" s="7" t="s">
        <v>2986</v>
      </c>
      <c r="C1143" s="14" t="s">
        <v>2987</v>
      </c>
      <c r="D1143" s="14" t="s">
        <v>174</v>
      </c>
      <c r="E1143" s="14" t="s">
        <v>169</v>
      </c>
      <c r="F1143" s="14" t="s">
        <v>15</v>
      </c>
      <c r="G1143" s="7" t="s">
        <v>1446</v>
      </c>
      <c r="H1143" s="7" t="s">
        <v>3516</v>
      </c>
      <c r="I1143" s="15" t="s">
        <v>599</v>
      </c>
      <c r="J1143" s="7" t="s">
        <v>3517</v>
      </c>
      <c r="K1143" s="14" t="s">
        <v>19</v>
      </c>
      <c r="L1143" s="7" t="s">
        <v>3233</v>
      </c>
      <c r="M1143" s="7" t="s">
        <v>171</v>
      </c>
      <c r="N1143" s="14" t="s">
        <v>53</v>
      </c>
      <c r="O1143" s="14" t="s">
        <v>169</v>
      </c>
      <c r="P1143" s="14"/>
      <c r="Q1143" s="7"/>
      <c r="R1143" s="7"/>
    </row>
    <row r="1144" spans="1:18" hidden="1">
      <c r="A1144" s="7" t="s">
        <v>3520</v>
      </c>
      <c r="B1144" s="7" t="s">
        <v>2986</v>
      </c>
      <c r="C1144" s="14" t="s">
        <v>2987</v>
      </c>
      <c r="D1144" s="14" t="s">
        <v>174</v>
      </c>
      <c r="E1144" s="14" t="s">
        <v>169</v>
      </c>
      <c r="F1144" s="14" t="s">
        <v>15</v>
      </c>
      <c r="G1144" s="7" t="s">
        <v>419</v>
      </c>
      <c r="H1144" s="7" t="s">
        <v>247</v>
      </c>
      <c r="I1144" s="15" t="s">
        <v>863</v>
      </c>
      <c r="J1144" s="7" t="s">
        <v>3518</v>
      </c>
      <c r="K1144" s="14" t="s">
        <v>19</v>
      </c>
      <c r="L1144" s="7" t="s">
        <v>3233</v>
      </c>
      <c r="M1144" s="7" t="s">
        <v>171</v>
      </c>
      <c r="N1144" s="14" t="s">
        <v>53</v>
      </c>
      <c r="O1144" s="14" t="s">
        <v>169</v>
      </c>
      <c r="P1144" s="14"/>
      <c r="Q1144" s="7"/>
      <c r="R1144" s="7"/>
    </row>
    <row r="1145" spans="1:18">
      <c r="A1145" s="7" t="s">
        <v>3520</v>
      </c>
      <c r="B1145" s="7" t="s">
        <v>2986</v>
      </c>
      <c r="C1145" s="14" t="s">
        <v>2987</v>
      </c>
      <c r="D1145" s="14" t="s">
        <v>4557</v>
      </c>
      <c r="E1145" s="14" t="s">
        <v>51</v>
      </c>
      <c r="F1145" s="14" t="s">
        <v>15</v>
      </c>
      <c r="G1145" s="7"/>
      <c r="H1145" s="7"/>
      <c r="I1145" s="16" t="s">
        <v>457</v>
      </c>
      <c r="J1145" s="7"/>
      <c r="K1145" s="14" t="s">
        <v>17</v>
      </c>
      <c r="L1145" s="7"/>
      <c r="M1145" s="7"/>
      <c r="N1145" s="14" t="s">
        <v>53</v>
      </c>
      <c r="O1145" s="14"/>
      <c r="P1145" s="14"/>
      <c r="Q1145" s="7"/>
      <c r="R1145" s="7"/>
    </row>
    <row r="1146" spans="1:18">
      <c r="A1146" s="7" t="s">
        <v>3520</v>
      </c>
      <c r="B1146" s="7" t="s">
        <v>2986</v>
      </c>
      <c r="C1146" s="14" t="s">
        <v>2987</v>
      </c>
      <c r="D1146" s="14" t="s">
        <v>4557</v>
      </c>
      <c r="E1146" s="14" t="s">
        <v>51</v>
      </c>
      <c r="F1146" s="14" t="s">
        <v>15</v>
      </c>
      <c r="G1146" s="7"/>
      <c r="H1146" s="7"/>
      <c r="I1146" s="16" t="s">
        <v>154</v>
      </c>
      <c r="J1146" s="7"/>
      <c r="K1146" s="14" t="s">
        <v>17</v>
      </c>
      <c r="L1146" s="7"/>
      <c r="M1146" s="7"/>
      <c r="N1146" s="14" t="s">
        <v>53</v>
      </c>
      <c r="O1146" s="14"/>
      <c r="P1146" s="14"/>
      <c r="Q1146" s="7"/>
      <c r="R1146" s="7"/>
    </row>
    <row r="1147" spans="1:18" hidden="1">
      <c r="A1147" s="7" t="s">
        <v>3520</v>
      </c>
      <c r="B1147" s="7" t="s">
        <v>2986</v>
      </c>
      <c r="C1147" s="14" t="s">
        <v>2987</v>
      </c>
      <c r="D1147" s="14" t="s">
        <v>174</v>
      </c>
      <c r="E1147" s="14" t="s">
        <v>14</v>
      </c>
      <c r="F1147" s="14" t="s">
        <v>15</v>
      </c>
      <c r="G1147" s="7" t="s">
        <v>1357</v>
      </c>
      <c r="H1147" s="7" t="s">
        <v>21</v>
      </c>
      <c r="I1147" s="15" t="s">
        <v>1278</v>
      </c>
      <c r="J1147" s="7" t="s">
        <v>3249</v>
      </c>
      <c r="K1147" s="14" t="s">
        <v>19</v>
      </c>
      <c r="L1147" s="7" t="s">
        <v>3072</v>
      </c>
      <c r="M1147" s="7" t="s">
        <v>3073</v>
      </c>
      <c r="N1147" s="14" t="s">
        <v>20</v>
      </c>
      <c r="O1147" s="14"/>
      <c r="P1147" s="14"/>
      <c r="Q1147" s="7"/>
      <c r="R1147" s="7"/>
    </row>
    <row r="1148" spans="1:18" hidden="1">
      <c r="A1148" s="7" t="s">
        <v>3520</v>
      </c>
      <c r="B1148" s="7" t="s">
        <v>2986</v>
      </c>
      <c r="C1148" s="14" t="s">
        <v>2987</v>
      </c>
      <c r="D1148" s="14" t="s">
        <v>174</v>
      </c>
      <c r="E1148" s="14" t="s">
        <v>51</v>
      </c>
      <c r="F1148" s="14" t="s">
        <v>15</v>
      </c>
      <c r="G1148" s="7" t="s">
        <v>1136</v>
      </c>
      <c r="H1148" s="7" t="s">
        <v>561</v>
      </c>
      <c r="I1148" s="15" t="s">
        <v>303</v>
      </c>
      <c r="J1148" s="7" t="s">
        <v>3318</v>
      </c>
      <c r="K1148" s="14" t="s">
        <v>19</v>
      </c>
      <c r="L1148" s="7" t="s">
        <v>3072</v>
      </c>
      <c r="M1148" s="7" t="s">
        <v>3073</v>
      </c>
      <c r="N1148" s="14" t="s">
        <v>53</v>
      </c>
      <c r="O1148" s="14" t="s">
        <v>63</v>
      </c>
      <c r="P1148" s="14" t="s">
        <v>54</v>
      </c>
      <c r="Q1148" s="7" t="s">
        <v>72</v>
      </c>
      <c r="R1148" s="7" t="s">
        <v>73</v>
      </c>
    </row>
    <row r="1149" spans="1:18" hidden="1">
      <c r="A1149" s="7" t="s">
        <v>3520</v>
      </c>
      <c r="B1149" s="7" t="s">
        <v>2986</v>
      </c>
      <c r="C1149" s="14" t="s">
        <v>2987</v>
      </c>
      <c r="D1149" s="14" t="s">
        <v>174</v>
      </c>
      <c r="E1149" s="14" t="s">
        <v>51</v>
      </c>
      <c r="F1149" s="14" t="s">
        <v>15</v>
      </c>
      <c r="G1149" s="7" t="s">
        <v>1296</v>
      </c>
      <c r="H1149" s="7" t="s">
        <v>1322</v>
      </c>
      <c r="I1149" s="15" t="s">
        <v>585</v>
      </c>
      <c r="J1149" s="7" t="s">
        <v>3329</v>
      </c>
      <c r="K1149" s="14" t="s">
        <v>19</v>
      </c>
      <c r="L1149" s="7" t="s">
        <v>3072</v>
      </c>
      <c r="M1149" s="7" t="s">
        <v>3073</v>
      </c>
      <c r="N1149" s="14" t="s">
        <v>53</v>
      </c>
      <c r="O1149" s="14" t="s">
        <v>63</v>
      </c>
      <c r="P1149" s="14" t="s">
        <v>54</v>
      </c>
      <c r="Q1149" s="7" t="s">
        <v>72</v>
      </c>
      <c r="R1149" s="7" t="s">
        <v>73</v>
      </c>
    </row>
    <row r="1150" spans="1:18" hidden="1">
      <c r="A1150" s="7" t="s">
        <v>3520</v>
      </c>
      <c r="B1150" s="7" t="s">
        <v>2986</v>
      </c>
      <c r="C1150" s="14" t="s">
        <v>2987</v>
      </c>
      <c r="D1150" s="14" t="s">
        <v>174</v>
      </c>
      <c r="E1150" s="14" t="s">
        <v>51</v>
      </c>
      <c r="F1150" s="14" t="s">
        <v>15</v>
      </c>
      <c r="G1150" s="7" t="s">
        <v>3385</v>
      </c>
      <c r="H1150" s="7" t="s">
        <v>128</v>
      </c>
      <c r="I1150" s="15" t="s">
        <v>525</v>
      </c>
      <c r="J1150" s="7" t="s">
        <v>3386</v>
      </c>
      <c r="K1150" s="14" t="s">
        <v>19</v>
      </c>
      <c r="L1150" s="7" t="s">
        <v>3072</v>
      </c>
      <c r="M1150" s="7" t="s">
        <v>3073</v>
      </c>
      <c r="N1150" s="14" t="s">
        <v>53</v>
      </c>
      <c r="O1150" s="14" t="s">
        <v>63</v>
      </c>
      <c r="P1150" s="14" t="s">
        <v>54</v>
      </c>
      <c r="Q1150" s="7" t="s">
        <v>157</v>
      </c>
      <c r="R1150" s="7" t="s">
        <v>158</v>
      </c>
    </row>
    <row r="1151" spans="1:18" hidden="1">
      <c r="A1151" s="7" t="s">
        <v>3520</v>
      </c>
      <c r="B1151" s="7" t="s">
        <v>2986</v>
      </c>
      <c r="C1151" s="14" t="s">
        <v>2987</v>
      </c>
      <c r="D1151" s="14" t="s">
        <v>13</v>
      </c>
      <c r="E1151" s="14" t="s">
        <v>51</v>
      </c>
      <c r="F1151" s="14" t="s">
        <v>15</v>
      </c>
      <c r="G1151" s="7" t="s">
        <v>1208</v>
      </c>
      <c r="H1151" s="7" t="s">
        <v>561</v>
      </c>
      <c r="I1151" s="15" t="s">
        <v>3070</v>
      </c>
      <c r="J1151" s="7" t="s">
        <v>3071</v>
      </c>
      <c r="K1151" s="14" t="s">
        <v>19</v>
      </c>
      <c r="L1151" s="7" t="s">
        <v>3072</v>
      </c>
      <c r="M1151" s="7" t="s">
        <v>3073</v>
      </c>
      <c r="N1151" s="14" t="s">
        <v>53</v>
      </c>
      <c r="O1151" s="14" t="s">
        <v>63</v>
      </c>
      <c r="P1151" s="14" t="s">
        <v>54</v>
      </c>
      <c r="Q1151" s="7" t="s">
        <v>83</v>
      </c>
      <c r="R1151" s="7" t="s">
        <v>84</v>
      </c>
    </row>
    <row r="1152" spans="1:18" hidden="1">
      <c r="A1152" s="7" t="s">
        <v>3520</v>
      </c>
      <c r="B1152" s="7" t="s">
        <v>2986</v>
      </c>
      <c r="C1152" s="14" t="s">
        <v>2987</v>
      </c>
      <c r="D1152" s="14" t="s">
        <v>174</v>
      </c>
      <c r="E1152" s="14" t="s">
        <v>51</v>
      </c>
      <c r="F1152" s="14" t="s">
        <v>15</v>
      </c>
      <c r="G1152" s="7" t="s">
        <v>1162</v>
      </c>
      <c r="H1152" s="7" t="s">
        <v>531</v>
      </c>
      <c r="I1152" s="15" t="s">
        <v>406</v>
      </c>
      <c r="J1152" s="7" t="s">
        <v>3481</v>
      </c>
      <c r="K1152" s="14" t="s">
        <v>19</v>
      </c>
      <c r="L1152" s="7" t="s">
        <v>3072</v>
      </c>
      <c r="M1152" s="7" t="s">
        <v>3073</v>
      </c>
      <c r="N1152" s="14" t="s">
        <v>53</v>
      </c>
      <c r="O1152" s="14" t="s">
        <v>63</v>
      </c>
      <c r="P1152" s="14" t="s">
        <v>54</v>
      </c>
      <c r="Q1152" s="7" t="s">
        <v>72</v>
      </c>
      <c r="R1152" s="7" t="s">
        <v>73</v>
      </c>
    </row>
    <row r="1153" spans="1:18" hidden="1">
      <c r="A1153" s="7" t="s">
        <v>3520</v>
      </c>
      <c r="B1153" s="7" t="s">
        <v>2986</v>
      </c>
      <c r="C1153" s="14" t="s">
        <v>2987</v>
      </c>
      <c r="D1153" s="14" t="s">
        <v>174</v>
      </c>
      <c r="E1153" s="14" t="s">
        <v>51</v>
      </c>
      <c r="F1153" s="14" t="s">
        <v>15</v>
      </c>
      <c r="G1153" s="7" t="s">
        <v>1427</v>
      </c>
      <c r="H1153" s="7" t="s">
        <v>435</v>
      </c>
      <c r="I1153" s="15" t="s">
        <v>729</v>
      </c>
      <c r="J1153" s="7" t="s">
        <v>3491</v>
      </c>
      <c r="K1153" s="14" t="s">
        <v>19</v>
      </c>
      <c r="L1153" s="7" t="s">
        <v>3072</v>
      </c>
      <c r="M1153" s="7" t="s">
        <v>3073</v>
      </c>
      <c r="N1153" s="14" t="s">
        <v>53</v>
      </c>
      <c r="O1153" s="14" t="s">
        <v>63</v>
      </c>
      <c r="P1153" s="14" t="s">
        <v>54</v>
      </c>
      <c r="Q1153" s="7" t="s">
        <v>157</v>
      </c>
      <c r="R1153" s="7" t="s">
        <v>158</v>
      </c>
    </row>
    <row r="1154" spans="1:18" hidden="1">
      <c r="A1154" s="7" t="s">
        <v>3520</v>
      </c>
      <c r="B1154" s="7" t="s">
        <v>2986</v>
      </c>
      <c r="C1154" s="14" t="s">
        <v>2987</v>
      </c>
      <c r="D1154" s="14" t="s">
        <v>13</v>
      </c>
      <c r="E1154" s="14" t="s">
        <v>51</v>
      </c>
      <c r="F1154" s="14" t="s">
        <v>15</v>
      </c>
      <c r="G1154" s="7" t="s">
        <v>3209</v>
      </c>
      <c r="H1154" s="7" t="s">
        <v>798</v>
      </c>
      <c r="I1154" s="15" t="s">
        <v>1018</v>
      </c>
      <c r="J1154" s="7" t="s">
        <v>3210</v>
      </c>
      <c r="K1154" s="14" t="s">
        <v>19</v>
      </c>
      <c r="L1154" s="7" t="s">
        <v>3072</v>
      </c>
      <c r="M1154" s="7" t="s">
        <v>3073</v>
      </c>
      <c r="N1154" s="14" t="s">
        <v>53</v>
      </c>
      <c r="O1154" s="14" t="s">
        <v>63</v>
      </c>
      <c r="P1154" s="14" t="s">
        <v>54</v>
      </c>
      <c r="Q1154" s="7" t="s">
        <v>83</v>
      </c>
      <c r="R1154" s="7" t="s">
        <v>84</v>
      </c>
    </row>
    <row r="1155" spans="1:18" hidden="1">
      <c r="A1155" s="7" t="s">
        <v>3520</v>
      </c>
      <c r="B1155" s="7" t="s">
        <v>2986</v>
      </c>
      <c r="C1155" s="14" t="s">
        <v>2987</v>
      </c>
      <c r="D1155" s="14" t="s">
        <v>4557</v>
      </c>
      <c r="E1155" s="14" t="s">
        <v>51</v>
      </c>
      <c r="F1155" s="14" t="s">
        <v>15</v>
      </c>
      <c r="G1155" s="7" t="s">
        <v>4498</v>
      </c>
      <c r="H1155" s="7" t="s">
        <v>4499</v>
      </c>
      <c r="I1155" s="16" t="s">
        <v>4500</v>
      </c>
      <c r="J1155" s="7"/>
      <c r="K1155" s="14" t="s">
        <v>17</v>
      </c>
      <c r="L1155" s="7" t="s">
        <v>3072</v>
      </c>
      <c r="M1155" s="7" t="s">
        <v>4501</v>
      </c>
      <c r="N1155" s="7"/>
      <c r="O1155" s="14" t="s">
        <v>63</v>
      </c>
      <c r="P1155" s="14" t="s">
        <v>54</v>
      </c>
      <c r="Q1155" s="7" t="s">
        <v>4502</v>
      </c>
      <c r="R1155" s="7" t="s">
        <v>4503</v>
      </c>
    </row>
    <row r="1156" spans="1:18" hidden="1">
      <c r="A1156" s="7" t="s">
        <v>3520</v>
      </c>
      <c r="B1156" s="7" t="s">
        <v>2986</v>
      </c>
      <c r="C1156" s="14" t="s">
        <v>2987</v>
      </c>
      <c r="D1156" s="14" t="s">
        <v>4557</v>
      </c>
      <c r="E1156" s="14" t="s">
        <v>51</v>
      </c>
      <c r="F1156" s="14" t="s">
        <v>15</v>
      </c>
      <c r="G1156" s="7" t="s">
        <v>4504</v>
      </c>
      <c r="H1156" s="7" t="s">
        <v>3754</v>
      </c>
      <c r="I1156" s="16" t="s">
        <v>4232</v>
      </c>
      <c r="J1156" s="7"/>
      <c r="K1156" s="14" t="s">
        <v>17</v>
      </c>
      <c r="L1156" s="7" t="s">
        <v>3072</v>
      </c>
      <c r="M1156" s="7" t="s">
        <v>4501</v>
      </c>
      <c r="N1156" s="7"/>
      <c r="O1156" s="14" t="s">
        <v>63</v>
      </c>
      <c r="P1156" s="14" t="s">
        <v>54</v>
      </c>
      <c r="Q1156" s="7" t="s">
        <v>88</v>
      </c>
      <c r="R1156" s="7" t="s">
        <v>3936</v>
      </c>
    </row>
    <row r="1157" spans="1:18" hidden="1">
      <c r="A1157" s="7" t="s">
        <v>3520</v>
      </c>
      <c r="B1157" s="7" t="s">
        <v>2986</v>
      </c>
      <c r="C1157" s="14" t="s">
        <v>2987</v>
      </c>
      <c r="D1157" s="14" t="s">
        <v>13</v>
      </c>
      <c r="E1157" s="14" t="s">
        <v>51</v>
      </c>
      <c r="F1157" s="14" t="s">
        <v>15</v>
      </c>
      <c r="G1157" s="7" t="s">
        <v>1175</v>
      </c>
      <c r="H1157" s="7" t="s">
        <v>481</v>
      </c>
      <c r="I1157" s="15" t="s">
        <v>1049</v>
      </c>
      <c r="J1157" s="7" t="s">
        <v>3088</v>
      </c>
      <c r="K1157" s="14" t="s">
        <v>19</v>
      </c>
      <c r="L1157" s="7" t="s">
        <v>3017</v>
      </c>
      <c r="M1157" s="7" t="s">
        <v>3018</v>
      </c>
      <c r="N1157" s="14" t="s">
        <v>53</v>
      </c>
      <c r="O1157" s="14" t="s">
        <v>63</v>
      </c>
      <c r="P1157" s="14" t="s">
        <v>54</v>
      </c>
      <c r="Q1157" s="7" t="s">
        <v>102</v>
      </c>
      <c r="R1157" s="7" t="s">
        <v>103</v>
      </c>
    </row>
    <row r="1158" spans="1:18" hidden="1">
      <c r="A1158" s="7" t="s">
        <v>3520</v>
      </c>
      <c r="B1158" s="7" t="s">
        <v>2986</v>
      </c>
      <c r="C1158" s="14" t="s">
        <v>2987</v>
      </c>
      <c r="D1158" s="14" t="s">
        <v>174</v>
      </c>
      <c r="E1158" s="14" t="s">
        <v>51</v>
      </c>
      <c r="F1158" s="14" t="s">
        <v>15</v>
      </c>
      <c r="G1158" s="7" t="s">
        <v>1291</v>
      </c>
      <c r="H1158" s="7" t="s">
        <v>354</v>
      </c>
      <c r="I1158" s="15" t="s">
        <v>477</v>
      </c>
      <c r="J1158" s="7" t="s">
        <v>3376</v>
      </c>
      <c r="K1158" s="14" t="s">
        <v>19</v>
      </c>
      <c r="L1158" s="7" t="s">
        <v>3017</v>
      </c>
      <c r="M1158" s="7" t="s">
        <v>3018</v>
      </c>
      <c r="N1158" s="14" t="s">
        <v>53</v>
      </c>
      <c r="O1158" s="14" t="s">
        <v>63</v>
      </c>
      <c r="P1158" s="14" t="s">
        <v>54</v>
      </c>
      <c r="Q1158" s="7" t="s">
        <v>104</v>
      </c>
      <c r="R1158" s="7" t="s">
        <v>105</v>
      </c>
    </row>
    <row r="1159" spans="1:18" hidden="1">
      <c r="A1159" s="7" t="s">
        <v>3520</v>
      </c>
      <c r="B1159" s="7" t="s">
        <v>2986</v>
      </c>
      <c r="C1159" s="14" t="s">
        <v>2987</v>
      </c>
      <c r="D1159" s="14" t="s">
        <v>13</v>
      </c>
      <c r="E1159" s="14" t="s">
        <v>51</v>
      </c>
      <c r="F1159" s="14" t="s">
        <v>15</v>
      </c>
      <c r="G1159" s="7" t="s">
        <v>3162</v>
      </c>
      <c r="H1159" s="7" t="s">
        <v>343</v>
      </c>
      <c r="I1159" s="15" t="s">
        <v>894</v>
      </c>
      <c r="J1159" s="7" t="s">
        <v>3163</v>
      </c>
      <c r="K1159" s="14" t="s">
        <v>19</v>
      </c>
      <c r="L1159" s="7" t="s">
        <v>3017</v>
      </c>
      <c r="M1159" s="7" t="s">
        <v>3018</v>
      </c>
      <c r="N1159" s="14" t="s">
        <v>53</v>
      </c>
      <c r="O1159" s="14" t="s">
        <v>63</v>
      </c>
      <c r="P1159" s="14" t="s">
        <v>54</v>
      </c>
      <c r="Q1159" s="7" t="s">
        <v>72</v>
      </c>
      <c r="R1159" s="7" t="s">
        <v>73</v>
      </c>
    </row>
    <row r="1160" spans="1:18" hidden="1">
      <c r="A1160" s="7" t="s">
        <v>3520</v>
      </c>
      <c r="B1160" s="7" t="s">
        <v>2986</v>
      </c>
      <c r="C1160" s="14" t="s">
        <v>2987</v>
      </c>
      <c r="D1160" s="14" t="s">
        <v>174</v>
      </c>
      <c r="E1160" s="14" t="s">
        <v>51</v>
      </c>
      <c r="F1160" s="14" t="s">
        <v>15</v>
      </c>
      <c r="G1160" s="7" t="s">
        <v>3488</v>
      </c>
      <c r="H1160" s="7" t="s">
        <v>1104</v>
      </c>
      <c r="I1160" s="15" t="s">
        <v>749</v>
      </c>
      <c r="J1160" s="7" t="s">
        <v>3489</v>
      </c>
      <c r="K1160" s="14" t="s">
        <v>19</v>
      </c>
      <c r="L1160" s="7" t="s">
        <v>3017</v>
      </c>
      <c r="M1160" s="7" t="s">
        <v>3018</v>
      </c>
      <c r="N1160" s="14" t="s">
        <v>53</v>
      </c>
      <c r="O1160" s="14" t="s">
        <v>63</v>
      </c>
      <c r="P1160" s="14" t="s">
        <v>54</v>
      </c>
      <c r="Q1160" s="7" t="s">
        <v>134</v>
      </c>
      <c r="R1160" s="7" t="s">
        <v>135</v>
      </c>
    </row>
    <row r="1161" spans="1:18" hidden="1">
      <c r="A1161" s="7" t="s">
        <v>3520</v>
      </c>
      <c r="B1161" s="7" t="s">
        <v>2986</v>
      </c>
      <c r="C1161" s="14" t="s">
        <v>2987</v>
      </c>
      <c r="D1161" s="14" t="s">
        <v>174</v>
      </c>
      <c r="E1161" s="14" t="s">
        <v>51</v>
      </c>
      <c r="F1161" s="14" t="s">
        <v>15</v>
      </c>
      <c r="G1161" s="7" t="s">
        <v>1217</v>
      </c>
      <c r="H1161" s="7" t="s">
        <v>228</v>
      </c>
      <c r="I1161" s="15" t="s">
        <v>732</v>
      </c>
      <c r="J1161" s="7" t="s">
        <v>3505</v>
      </c>
      <c r="K1161" s="14" t="s">
        <v>19</v>
      </c>
      <c r="L1161" s="7" t="s">
        <v>3017</v>
      </c>
      <c r="M1161" s="7" t="s">
        <v>3018</v>
      </c>
      <c r="N1161" s="14" t="s">
        <v>53</v>
      </c>
      <c r="O1161" s="14" t="s">
        <v>63</v>
      </c>
      <c r="P1161" s="14" t="s">
        <v>54</v>
      </c>
      <c r="Q1161" s="7" t="s">
        <v>104</v>
      </c>
      <c r="R1161" s="7" t="s">
        <v>105</v>
      </c>
    </row>
    <row r="1162" spans="1:18" hidden="1">
      <c r="A1162" s="7" t="s">
        <v>3520</v>
      </c>
      <c r="B1162" s="7" t="s">
        <v>2986</v>
      </c>
      <c r="C1162" s="14" t="s">
        <v>2987</v>
      </c>
      <c r="D1162" s="14" t="s">
        <v>4557</v>
      </c>
      <c r="E1162" s="14" t="s">
        <v>14</v>
      </c>
      <c r="F1162" s="14" t="s">
        <v>15</v>
      </c>
      <c r="G1162" s="7" t="s">
        <v>3016</v>
      </c>
      <c r="H1162" s="7" t="s">
        <v>45</v>
      </c>
      <c r="I1162" s="16" t="s">
        <v>692</v>
      </c>
      <c r="J1162" s="7"/>
      <c r="K1162" s="14" t="s">
        <v>17</v>
      </c>
      <c r="L1162" s="7" t="s">
        <v>3017</v>
      </c>
      <c r="M1162" s="7" t="s">
        <v>3018</v>
      </c>
      <c r="N1162" s="14" t="s">
        <v>20</v>
      </c>
      <c r="O1162" s="14"/>
      <c r="P1162" s="14"/>
      <c r="Q1162" s="7"/>
      <c r="R1162" s="7"/>
    </row>
    <row r="1163" spans="1:18" hidden="1">
      <c r="A1163" s="7" t="s">
        <v>3520</v>
      </c>
      <c r="B1163" s="7" t="s">
        <v>2986</v>
      </c>
      <c r="C1163" s="14" t="s">
        <v>2987</v>
      </c>
      <c r="D1163" s="14" t="s">
        <v>4557</v>
      </c>
      <c r="E1163" s="14" t="s">
        <v>51</v>
      </c>
      <c r="F1163" s="14" t="s">
        <v>15</v>
      </c>
      <c r="G1163" s="7" t="s">
        <v>4489</v>
      </c>
      <c r="H1163" s="7" t="s">
        <v>3781</v>
      </c>
      <c r="I1163" s="16" t="s">
        <v>4490</v>
      </c>
      <c r="J1163" s="7"/>
      <c r="K1163" s="14" t="s">
        <v>17</v>
      </c>
      <c r="L1163" s="7" t="s">
        <v>3017</v>
      </c>
      <c r="M1163" s="7" t="s">
        <v>4491</v>
      </c>
      <c r="N1163" s="7"/>
      <c r="O1163" s="14" t="s">
        <v>63</v>
      </c>
      <c r="P1163" s="14" t="s">
        <v>54</v>
      </c>
      <c r="Q1163" s="7" t="s">
        <v>134</v>
      </c>
      <c r="R1163" s="7" t="s">
        <v>135</v>
      </c>
    </row>
    <row r="1164" spans="1:18" hidden="1">
      <c r="A1164" s="7" t="s">
        <v>3520</v>
      </c>
      <c r="B1164" s="7" t="s">
        <v>2986</v>
      </c>
      <c r="C1164" s="14" t="s">
        <v>2987</v>
      </c>
      <c r="D1164" s="14" t="s">
        <v>174</v>
      </c>
      <c r="E1164" s="14" t="s">
        <v>51</v>
      </c>
      <c r="F1164" s="14" t="s">
        <v>15</v>
      </c>
      <c r="G1164" s="7" t="s">
        <v>3390</v>
      </c>
      <c r="H1164" s="7" t="s">
        <v>1457</v>
      </c>
      <c r="I1164" s="15" t="s">
        <v>392</v>
      </c>
      <c r="J1164" s="7" t="s">
        <v>3391</v>
      </c>
      <c r="K1164" s="14" t="s">
        <v>19</v>
      </c>
      <c r="L1164" s="7" t="s">
        <v>3003</v>
      </c>
      <c r="M1164" s="7" t="s">
        <v>3004</v>
      </c>
      <c r="N1164" s="14" t="s">
        <v>53</v>
      </c>
      <c r="O1164" s="14" t="s">
        <v>63</v>
      </c>
      <c r="P1164" s="14" t="s">
        <v>54</v>
      </c>
      <c r="Q1164" s="7" t="s">
        <v>72</v>
      </c>
      <c r="R1164" s="7" t="s">
        <v>73</v>
      </c>
    </row>
    <row r="1165" spans="1:18" hidden="1">
      <c r="A1165" s="7" t="s">
        <v>3520</v>
      </c>
      <c r="B1165" s="7" t="s">
        <v>2986</v>
      </c>
      <c r="C1165" s="14" t="s">
        <v>2987</v>
      </c>
      <c r="D1165" s="14" t="s">
        <v>174</v>
      </c>
      <c r="E1165" s="14" t="s">
        <v>51</v>
      </c>
      <c r="F1165" s="14" t="s">
        <v>15</v>
      </c>
      <c r="G1165" s="7" t="s">
        <v>1121</v>
      </c>
      <c r="H1165" s="7" t="s">
        <v>263</v>
      </c>
      <c r="I1165" s="15" t="s">
        <v>893</v>
      </c>
      <c r="J1165" s="7" t="s">
        <v>3419</v>
      </c>
      <c r="K1165" s="14" t="s">
        <v>19</v>
      </c>
      <c r="L1165" s="7" t="s">
        <v>3003</v>
      </c>
      <c r="M1165" s="7" t="s">
        <v>3004</v>
      </c>
      <c r="N1165" s="14" t="s">
        <v>53</v>
      </c>
      <c r="O1165" s="14" t="s">
        <v>63</v>
      </c>
      <c r="P1165" s="14" t="s">
        <v>54</v>
      </c>
      <c r="Q1165" s="7" t="s">
        <v>72</v>
      </c>
      <c r="R1165" s="7" t="s">
        <v>73</v>
      </c>
    </row>
    <row r="1166" spans="1:18" hidden="1">
      <c r="A1166" s="7" t="s">
        <v>3520</v>
      </c>
      <c r="B1166" s="7" t="s">
        <v>2986</v>
      </c>
      <c r="C1166" s="14" t="s">
        <v>2987</v>
      </c>
      <c r="D1166" s="14" t="s">
        <v>174</v>
      </c>
      <c r="E1166" s="14" t="s">
        <v>51</v>
      </c>
      <c r="F1166" s="14" t="s">
        <v>15</v>
      </c>
      <c r="G1166" s="7" t="s">
        <v>3408</v>
      </c>
      <c r="H1166" s="7" t="s">
        <v>52</v>
      </c>
      <c r="I1166" s="15" t="s">
        <v>773</v>
      </c>
      <c r="J1166" s="7" t="s">
        <v>3409</v>
      </c>
      <c r="K1166" s="14" t="s">
        <v>19</v>
      </c>
      <c r="L1166" s="7" t="s">
        <v>3003</v>
      </c>
      <c r="M1166" s="7" t="s">
        <v>3004</v>
      </c>
      <c r="N1166" s="14" t="s">
        <v>53</v>
      </c>
      <c r="O1166" s="14" t="s">
        <v>63</v>
      </c>
      <c r="P1166" s="14" t="s">
        <v>54</v>
      </c>
      <c r="Q1166" s="7" t="s">
        <v>88</v>
      </c>
      <c r="R1166" s="7" t="s">
        <v>89</v>
      </c>
    </row>
    <row r="1167" spans="1:18" hidden="1">
      <c r="A1167" s="7" t="s">
        <v>3520</v>
      </c>
      <c r="B1167" s="7" t="s">
        <v>2986</v>
      </c>
      <c r="C1167" s="14" t="s">
        <v>2987</v>
      </c>
      <c r="D1167" s="14" t="s">
        <v>4557</v>
      </c>
      <c r="E1167" s="14" t="s">
        <v>14</v>
      </c>
      <c r="F1167" s="14" t="s">
        <v>15</v>
      </c>
      <c r="G1167" s="7" t="s">
        <v>3001</v>
      </c>
      <c r="H1167" s="7" t="s">
        <v>3002</v>
      </c>
      <c r="I1167" s="16" t="s">
        <v>160</v>
      </c>
      <c r="J1167" s="7"/>
      <c r="K1167" s="14" t="s">
        <v>17</v>
      </c>
      <c r="L1167" s="7" t="s">
        <v>3003</v>
      </c>
      <c r="M1167" s="7" t="s">
        <v>3004</v>
      </c>
      <c r="N1167" s="14" t="s">
        <v>20</v>
      </c>
      <c r="O1167" s="14"/>
      <c r="P1167" s="14"/>
      <c r="Q1167" s="7"/>
      <c r="R1167" s="7"/>
    </row>
    <row r="1168" spans="1:18" hidden="1">
      <c r="A1168" s="7" t="s">
        <v>3520</v>
      </c>
      <c r="B1168" s="7" t="s">
        <v>2986</v>
      </c>
      <c r="C1168" s="14" t="s">
        <v>2987</v>
      </c>
      <c r="D1168" s="14" t="s">
        <v>4557</v>
      </c>
      <c r="E1168" s="14" t="s">
        <v>14</v>
      </c>
      <c r="F1168" s="14" t="s">
        <v>15</v>
      </c>
      <c r="G1168" s="7" t="s">
        <v>4432</v>
      </c>
      <c r="H1168" s="7" t="s">
        <v>3774</v>
      </c>
      <c r="I1168" s="16" t="s">
        <v>4433</v>
      </c>
      <c r="J1168" s="7"/>
      <c r="K1168" s="14" t="s">
        <v>17</v>
      </c>
      <c r="L1168" s="7" t="s">
        <v>3003</v>
      </c>
      <c r="M1168" s="7" t="s">
        <v>4434</v>
      </c>
      <c r="N1168" s="14" t="s">
        <v>24</v>
      </c>
      <c r="O1168" s="14"/>
      <c r="P1168" s="14"/>
      <c r="Q1168" s="7"/>
      <c r="R1168" s="7"/>
    </row>
    <row r="1169" spans="1:18" hidden="1">
      <c r="A1169" s="7" t="s">
        <v>3520</v>
      </c>
      <c r="B1169" s="7" t="s">
        <v>2986</v>
      </c>
      <c r="C1169" s="14" t="s">
        <v>2987</v>
      </c>
      <c r="D1169" s="14" t="s">
        <v>4557</v>
      </c>
      <c r="E1169" s="14" t="s">
        <v>51</v>
      </c>
      <c r="F1169" s="14" t="s">
        <v>15</v>
      </c>
      <c r="G1169" s="7" t="s">
        <v>4481</v>
      </c>
      <c r="H1169" s="7" t="s">
        <v>4244</v>
      </c>
      <c r="I1169" s="16" t="s">
        <v>3967</v>
      </c>
      <c r="J1169" s="7"/>
      <c r="K1169" s="14" t="s">
        <v>17</v>
      </c>
      <c r="L1169" s="7" t="s">
        <v>3003</v>
      </c>
      <c r="M1169" s="7" t="s">
        <v>4434</v>
      </c>
      <c r="N1169" s="7"/>
      <c r="O1169" s="14" t="s">
        <v>63</v>
      </c>
      <c r="P1169" s="14" t="s">
        <v>54</v>
      </c>
      <c r="Q1169" s="7" t="s">
        <v>145</v>
      </c>
      <c r="R1169" s="7" t="s">
        <v>3752</v>
      </c>
    </row>
    <row r="1170" spans="1:18" hidden="1">
      <c r="A1170" s="7" t="s">
        <v>3520</v>
      </c>
      <c r="B1170" s="7" t="s">
        <v>2986</v>
      </c>
      <c r="C1170" s="14" t="s">
        <v>2987</v>
      </c>
      <c r="D1170" s="14" t="s">
        <v>13</v>
      </c>
      <c r="E1170" s="14" t="s">
        <v>51</v>
      </c>
      <c r="F1170" s="14" t="s">
        <v>15</v>
      </c>
      <c r="G1170" s="7" t="s">
        <v>1475</v>
      </c>
      <c r="H1170" s="7" t="s">
        <v>52</v>
      </c>
      <c r="I1170" s="15" t="s">
        <v>595</v>
      </c>
      <c r="J1170" s="7" t="s">
        <v>3080</v>
      </c>
      <c r="K1170" s="14" t="s">
        <v>19</v>
      </c>
      <c r="L1170" s="7" t="s">
        <v>3081</v>
      </c>
      <c r="M1170" s="7" t="s">
        <v>1441</v>
      </c>
      <c r="N1170" s="14" t="s">
        <v>53</v>
      </c>
      <c r="O1170" s="14" t="s">
        <v>63</v>
      </c>
      <c r="P1170" s="14" t="s">
        <v>54</v>
      </c>
      <c r="Q1170" s="7" t="s">
        <v>72</v>
      </c>
      <c r="R1170" s="7" t="s">
        <v>73</v>
      </c>
    </row>
    <row r="1171" spans="1:18" hidden="1">
      <c r="A1171" s="7" t="s">
        <v>3520</v>
      </c>
      <c r="B1171" s="7" t="s">
        <v>2986</v>
      </c>
      <c r="C1171" s="14" t="s">
        <v>2987</v>
      </c>
      <c r="D1171" s="14" t="s">
        <v>174</v>
      </c>
      <c r="E1171" s="14" t="s">
        <v>51</v>
      </c>
      <c r="F1171" s="14" t="s">
        <v>15</v>
      </c>
      <c r="G1171" s="7" t="s">
        <v>3301</v>
      </c>
      <c r="H1171" s="7" t="s">
        <v>128</v>
      </c>
      <c r="I1171" s="15" t="s">
        <v>863</v>
      </c>
      <c r="J1171" s="7" t="s">
        <v>3302</v>
      </c>
      <c r="K1171" s="14" t="s">
        <v>19</v>
      </c>
      <c r="L1171" s="7" t="s">
        <v>3081</v>
      </c>
      <c r="M1171" s="7" t="s">
        <v>1441</v>
      </c>
      <c r="N1171" s="14" t="s">
        <v>53</v>
      </c>
      <c r="O1171" s="14" t="s">
        <v>63</v>
      </c>
      <c r="P1171" s="14" t="s">
        <v>54</v>
      </c>
      <c r="Q1171" s="7" t="s">
        <v>88</v>
      </c>
      <c r="R1171" s="7" t="s">
        <v>89</v>
      </c>
    </row>
    <row r="1172" spans="1:18" hidden="1">
      <c r="A1172" s="7" t="s">
        <v>3520</v>
      </c>
      <c r="B1172" s="7" t="s">
        <v>2986</v>
      </c>
      <c r="C1172" s="14" t="s">
        <v>2987</v>
      </c>
      <c r="D1172" s="14" t="s">
        <v>13</v>
      </c>
      <c r="E1172" s="14" t="s">
        <v>51</v>
      </c>
      <c r="F1172" s="14" t="s">
        <v>15</v>
      </c>
      <c r="G1172" s="7" t="s">
        <v>1252</v>
      </c>
      <c r="H1172" s="7" t="s">
        <v>747</v>
      </c>
      <c r="I1172" s="15" t="s">
        <v>640</v>
      </c>
      <c r="J1172" s="7" t="s">
        <v>3161</v>
      </c>
      <c r="K1172" s="14" t="s">
        <v>19</v>
      </c>
      <c r="L1172" s="7" t="s">
        <v>3081</v>
      </c>
      <c r="M1172" s="7" t="s">
        <v>1441</v>
      </c>
      <c r="N1172" s="14" t="s">
        <v>53</v>
      </c>
      <c r="O1172" s="14" t="s">
        <v>63</v>
      </c>
      <c r="P1172" s="14" t="s">
        <v>54</v>
      </c>
      <c r="Q1172" s="7" t="s">
        <v>102</v>
      </c>
      <c r="R1172" s="7" t="s">
        <v>103</v>
      </c>
    </row>
    <row r="1173" spans="1:18" hidden="1">
      <c r="A1173" s="7" t="s">
        <v>3520</v>
      </c>
      <c r="B1173" s="7" t="s">
        <v>2986</v>
      </c>
      <c r="C1173" s="14" t="s">
        <v>2987</v>
      </c>
      <c r="D1173" s="14" t="s">
        <v>174</v>
      </c>
      <c r="E1173" s="14" t="s">
        <v>51</v>
      </c>
      <c r="F1173" s="14" t="s">
        <v>15</v>
      </c>
      <c r="G1173" s="7" t="s">
        <v>1257</v>
      </c>
      <c r="H1173" s="7" t="s">
        <v>288</v>
      </c>
      <c r="I1173" s="15" t="s">
        <v>1275</v>
      </c>
      <c r="J1173" s="7" t="s">
        <v>3490</v>
      </c>
      <c r="K1173" s="14" t="s">
        <v>19</v>
      </c>
      <c r="L1173" s="7" t="s">
        <v>3081</v>
      </c>
      <c r="M1173" s="7" t="s">
        <v>1441</v>
      </c>
      <c r="N1173" s="14" t="s">
        <v>53</v>
      </c>
      <c r="O1173" s="14" t="s">
        <v>63</v>
      </c>
      <c r="P1173" s="14" t="s">
        <v>54</v>
      </c>
      <c r="Q1173" s="7" t="s">
        <v>72</v>
      </c>
      <c r="R1173" s="7" t="s">
        <v>73</v>
      </c>
    </row>
    <row r="1174" spans="1:18" hidden="1">
      <c r="A1174" s="7" t="s">
        <v>3520</v>
      </c>
      <c r="B1174" s="7" t="s">
        <v>2986</v>
      </c>
      <c r="C1174" s="14" t="s">
        <v>2987</v>
      </c>
      <c r="D1174" s="14" t="s">
        <v>4557</v>
      </c>
      <c r="E1174" s="14" t="s">
        <v>14</v>
      </c>
      <c r="F1174" s="14" t="s">
        <v>15</v>
      </c>
      <c r="G1174" s="7" t="s">
        <v>3586</v>
      </c>
      <c r="H1174" s="7" t="s">
        <v>3889</v>
      </c>
      <c r="I1174" s="16" t="s">
        <v>4453</v>
      </c>
      <c r="J1174" s="7"/>
      <c r="K1174" s="14" t="s">
        <v>17</v>
      </c>
      <c r="L1174" s="7" t="s">
        <v>3081</v>
      </c>
      <c r="M1174" s="7" t="s">
        <v>4454</v>
      </c>
      <c r="N1174" s="14" t="s">
        <v>20</v>
      </c>
      <c r="O1174" s="14"/>
      <c r="P1174" s="14"/>
      <c r="Q1174" s="7"/>
      <c r="R1174" s="7"/>
    </row>
    <row r="1175" spans="1:18" hidden="1">
      <c r="A1175" s="7" t="s">
        <v>3520</v>
      </c>
      <c r="B1175" s="7" t="s">
        <v>2986</v>
      </c>
      <c r="C1175" s="14" t="s">
        <v>2987</v>
      </c>
      <c r="D1175" s="14" t="s">
        <v>174</v>
      </c>
      <c r="E1175" s="14" t="s">
        <v>51</v>
      </c>
      <c r="F1175" s="14" t="s">
        <v>15</v>
      </c>
      <c r="G1175" s="7" t="s">
        <v>3497</v>
      </c>
      <c r="H1175" s="7" t="s">
        <v>59</v>
      </c>
      <c r="I1175" s="15" t="s">
        <v>1227</v>
      </c>
      <c r="J1175" s="7" t="s">
        <v>3498</v>
      </c>
      <c r="K1175" s="14" t="s">
        <v>19</v>
      </c>
      <c r="L1175" s="7" t="s">
        <v>3499</v>
      </c>
      <c r="M1175" s="7" t="s">
        <v>3500</v>
      </c>
      <c r="N1175" s="14" t="s">
        <v>53</v>
      </c>
      <c r="O1175" s="14" t="s">
        <v>63</v>
      </c>
      <c r="P1175" s="14" t="s">
        <v>54</v>
      </c>
      <c r="Q1175" s="7" t="s">
        <v>72</v>
      </c>
      <c r="R1175" s="7" t="s">
        <v>73</v>
      </c>
    </row>
    <row r="1176" spans="1:18" hidden="1">
      <c r="A1176" s="7" t="s">
        <v>3520</v>
      </c>
      <c r="B1176" s="7" t="s">
        <v>2986</v>
      </c>
      <c r="C1176" s="14" t="s">
        <v>2987</v>
      </c>
      <c r="D1176" s="14" t="s">
        <v>4557</v>
      </c>
      <c r="E1176" s="14" t="s">
        <v>51</v>
      </c>
      <c r="F1176" s="14" t="s">
        <v>15</v>
      </c>
      <c r="G1176" s="7" t="s">
        <v>3632</v>
      </c>
      <c r="H1176" s="7" t="s">
        <v>3557</v>
      </c>
      <c r="I1176" s="16" t="s">
        <v>3789</v>
      </c>
      <c r="J1176" s="7"/>
      <c r="K1176" s="14" t="s">
        <v>17</v>
      </c>
      <c r="L1176" s="7" t="s">
        <v>3499</v>
      </c>
      <c r="M1176" s="7" t="s">
        <v>4477</v>
      </c>
      <c r="N1176" s="7"/>
      <c r="O1176" s="14" t="s">
        <v>63</v>
      </c>
      <c r="P1176" s="14" t="s">
        <v>54</v>
      </c>
      <c r="Q1176" s="7" t="s">
        <v>88</v>
      </c>
      <c r="R1176" s="7" t="s">
        <v>3936</v>
      </c>
    </row>
    <row r="1177" spans="1:18" hidden="1">
      <c r="A1177" s="7" t="s">
        <v>3520</v>
      </c>
      <c r="B1177" s="7" t="s">
        <v>2986</v>
      </c>
      <c r="C1177" s="14" t="s">
        <v>2987</v>
      </c>
      <c r="D1177" s="14" t="s">
        <v>4557</v>
      </c>
      <c r="E1177" s="14" t="s">
        <v>51</v>
      </c>
      <c r="F1177" s="14" t="s">
        <v>15</v>
      </c>
      <c r="G1177" s="7" t="s">
        <v>4505</v>
      </c>
      <c r="H1177" s="7" t="s">
        <v>4472</v>
      </c>
      <c r="I1177" s="16" t="s">
        <v>4506</v>
      </c>
      <c r="J1177" s="7"/>
      <c r="K1177" s="14" t="s">
        <v>17</v>
      </c>
      <c r="L1177" s="7" t="s">
        <v>3499</v>
      </c>
      <c r="M1177" s="7" t="s">
        <v>4477</v>
      </c>
      <c r="N1177" s="7"/>
      <c r="O1177" s="14" t="s">
        <v>63</v>
      </c>
      <c r="P1177" s="14" t="s">
        <v>54</v>
      </c>
      <c r="Q1177" s="7" t="s">
        <v>85</v>
      </c>
      <c r="R1177" s="7" t="s">
        <v>4409</v>
      </c>
    </row>
    <row r="1178" spans="1:18" hidden="1">
      <c r="A1178" s="7" t="s">
        <v>3520</v>
      </c>
      <c r="B1178" s="7" t="s">
        <v>2986</v>
      </c>
      <c r="C1178" s="14" t="s">
        <v>2987</v>
      </c>
      <c r="D1178" s="14" t="s">
        <v>4557</v>
      </c>
      <c r="E1178" s="14" t="s">
        <v>51</v>
      </c>
      <c r="F1178" s="14" t="s">
        <v>15</v>
      </c>
      <c r="G1178" s="7" t="s">
        <v>4507</v>
      </c>
      <c r="H1178" s="7" t="s">
        <v>3643</v>
      </c>
      <c r="I1178" s="16" t="s">
        <v>4508</v>
      </c>
      <c r="J1178" s="7"/>
      <c r="K1178" s="14" t="s">
        <v>17</v>
      </c>
      <c r="L1178" s="7" t="s">
        <v>3499</v>
      </c>
      <c r="M1178" s="7" t="s">
        <v>4477</v>
      </c>
      <c r="N1178" s="7"/>
      <c r="O1178" s="14" t="s">
        <v>63</v>
      </c>
      <c r="P1178" s="14" t="s">
        <v>54</v>
      </c>
      <c r="Q1178" s="7" t="s">
        <v>83</v>
      </c>
      <c r="R1178" s="7" t="s">
        <v>4332</v>
      </c>
    </row>
    <row r="1179" spans="1:18" hidden="1">
      <c r="A1179" s="7" t="s">
        <v>3520</v>
      </c>
      <c r="B1179" s="7" t="s">
        <v>2986</v>
      </c>
      <c r="C1179" s="14" t="s">
        <v>2987</v>
      </c>
      <c r="D1179" s="14" t="s">
        <v>13</v>
      </c>
      <c r="E1179" s="14" t="s">
        <v>14</v>
      </c>
      <c r="F1179" s="14" t="s">
        <v>15</v>
      </c>
      <c r="G1179" s="7" t="s">
        <v>1230</v>
      </c>
      <c r="H1179" s="7" t="s">
        <v>277</v>
      </c>
      <c r="I1179" s="15" t="s">
        <v>1052</v>
      </c>
      <c r="J1179" s="7" t="s">
        <v>2988</v>
      </c>
      <c r="K1179" s="14" t="s">
        <v>19</v>
      </c>
      <c r="L1179" s="7" t="s">
        <v>2989</v>
      </c>
      <c r="M1179" s="7" t="s">
        <v>2990</v>
      </c>
      <c r="N1179" s="14" t="s">
        <v>20</v>
      </c>
      <c r="O1179" s="14"/>
      <c r="P1179" s="14"/>
      <c r="Q1179" s="7"/>
      <c r="R1179" s="7"/>
    </row>
    <row r="1180" spans="1:18" hidden="1">
      <c r="A1180" s="7" t="s">
        <v>3520</v>
      </c>
      <c r="B1180" s="7" t="s">
        <v>2986</v>
      </c>
      <c r="C1180" s="14" t="s">
        <v>2987</v>
      </c>
      <c r="D1180" s="14" t="s">
        <v>13</v>
      </c>
      <c r="E1180" s="14" t="s">
        <v>14</v>
      </c>
      <c r="F1180" s="14" t="s">
        <v>15</v>
      </c>
      <c r="G1180" s="7" t="s">
        <v>1222</v>
      </c>
      <c r="H1180" s="7" t="s">
        <v>1172</v>
      </c>
      <c r="I1180" s="15" t="s">
        <v>1097</v>
      </c>
      <c r="J1180" s="7" t="s">
        <v>3061</v>
      </c>
      <c r="K1180" s="14" t="s">
        <v>19</v>
      </c>
      <c r="L1180" s="7" t="s">
        <v>2989</v>
      </c>
      <c r="M1180" s="7" t="s">
        <v>2990</v>
      </c>
      <c r="N1180" s="14" t="s">
        <v>20</v>
      </c>
      <c r="O1180" s="14"/>
      <c r="P1180" s="14"/>
      <c r="Q1180" s="7"/>
      <c r="R1180" s="7"/>
    </row>
    <row r="1181" spans="1:18" hidden="1">
      <c r="A1181" s="7" t="s">
        <v>3520</v>
      </c>
      <c r="B1181" s="7" t="s">
        <v>2986</v>
      </c>
      <c r="C1181" s="14" t="s">
        <v>2987</v>
      </c>
      <c r="D1181" s="14" t="s">
        <v>13</v>
      </c>
      <c r="E1181" s="14" t="s">
        <v>51</v>
      </c>
      <c r="F1181" s="14" t="s">
        <v>15</v>
      </c>
      <c r="G1181" s="7" t="s">
        <v>3092</v>
      </c>
      <c r="H1181" s="7" t="s">
        <v>383</v>
      </c>
      <c r="I1181" s="15" t="s">
        <v>854</v>
      </c>
      <c r="J1181" s="7" t="s">
        <v>3093</v>
      </c>
      <c r="K1181" s="14" t="s">
        <v>19</v>
      </c>
      <c r="L1181" s="7" t="s">
        <v>2989</v>
      </c>
      <c r="M1181" s="7" t="s">
        <v>2990</v>
      </c>
      <c r="N1181" s="14" t="s">
        <v>53</v>
      </c>
      <c r="O1181" s="14" t="s">
        <v>63</v>
      </c>
      <c r="P1181" s="14" t="s">
        <v>54</v>
      </c>
      <c r="Q1181" s="7" t="s">
        <v>134</v>
      </c>
      <c r="R1181" s="7" t="s">
        <v>135</v>
      </c>
    </row>
    <row r="1182" spans="1:18" hidden="1">
      <c r="A1182" s="7" t="s">
        <v>3520</v>
      </c>
      <c r="B1182" s="7" t="s">
        <v>2986</v>
      </c>
      <c r="C1182" s="14" t="s">
        <v>2987</v>
      </c>
      <c r="D1182" s="14" t="s">
        <v>174</v>
      </c>
      <c r="E1182" s="14" t="s">
        <v>51</v>
      </c>
      <c r="F1182" s="14" t="s">
        <v>15</v>
      </c>
      <c r="G1182" s="7" t="s">
        <v>1373</v>
      </c>
      <c r="H1182" s="7" t="s">
        <v>133</v>
      </c>
      <c r="I1182" s="15" t="s">
        <v>1001</v>
      </c>
      <c r="J1182" s="7" t="s">
        <v>3365</v>
      </c>
      <c r="K1182" s="14" t="s">
        <v>19</v>
      </c>
      <c r="L1182" s="7" t="s">
        <v>2989</v>
      </c>
      <c r="M1182" s="7" t="s">
        <v>2990</v>
      </c>
      <c r="N1182" s="14" t="s">
        <v>53</v>
      </c>
      <c r="O1182" s="14" t="s">
        <v>63</v>
      </c>
      <c r="P1182" s="14" t="s">
        <v>54</v>
      </c>
      <c r="Q1182" s="7" t="s">
        <v>118</v>
      </c>
      <c r="R1182" s="7" t="s">
        <v>119</v>
      </c>
    </row>
    <row r="1183" spans="1:18" hidden="1">
      <c r="A1183" s="7" t="s">
        <v>3520</v>
      </c>
      <c r="B1183" s="7" t="s">
        <v>2986</v>
      </c>
      <c r="C1183" s="14" t="s">
        <v>2987</v>
      </c>
      <c r="D1183" s="14" t="s">
        <v>13</v>
      </c>
      <c r="E1183" s="14" t="s">
        <v>51</v>
      </c>
      <c r="F1183" s="14" t="s">
        <v>15</v>
      </c>
      <c r="G1183" s="7" t="s">
        <v>558</v>
      </c>
      <c r="H1183" s="7" t="s">
        <v>988</v>
      </c>
      <c r="I1183" s="15" t="s">
        <v>99</v>
      </c>
      <c r="J1183" s="7" t="s">
        <v>3152</v>
      </c>
      <c r="K1183" s="14" t="s">
        <v>19</v>
      </c>
      <c r="L1183" s="7" t="s">
        <v>2989</v>
      </c>
      <c r="M1183" s="7" t="s">
        <v>2990</v>
      </c>
      <c r="N1183" s="14" t="s">
        <v>53</v>
      </c>
      <c r="O1183" s="14" t="s">
        <v>63</v>
      </c>
      <c r="P1183" s="14" t="s">
        <v>54</v>
      </c>
      <c r="Q1183" s="7" t="s">
        <v>236</v>
      </c>
      <c r="R1183" s="7" t="s">
        <v>237</v>
      </c>
    </row>
    <row r="1184" spans="1:18" hidden="1">
      <c r="A1184" s="7" t="s">
        <v>3520</v>
      </c>
      <c r="B1184" s="7" t="s">
        <v>2986</v>
      </c>
      <c r="C1184" s="14" t="s">
        <v>2987</v>
      </c>
      <c r="D1184" s="14" t="s">
        <v>13</v>
      </c>
      <c r="E1184" s="14" t="s">
        <v>51</v>
      </c>
      <c r="F1184" s="14" t="s">
        <v>15</v>
      </c>
      <c r="G1184" s="7" t="s">
        <v>593</v>
      </c>
      <c r="H1184" s="7" t="s">
        <v>989</v>
      </c>
      <c r="I1184" s="15" t="s">
        <v>646</v>
      </c>
      <c r="J1184" s="7" t="s">
        <v>3151</v>
      </c>
      <c r="K1184" s="14" t="s">
        <v>19</v>
      </c>
      <c r="L1184" s="7" t="s">
        <v>2989</v>
      </c>
      <c r="M1184" s="7" t="s">
        <v>2990</v>
      </c>
      <c r="N1184" s="14" t="s">
        <v>53</v>
      </c>
      <c r="O1184" s="14" t="s">
        <v>63</v>
      </c>
      <c r="P1184" s="14" t="s">
        <v>54</v>
      </c>
      <c r="Q1184" s="7" t="s">
        <v>64</v>
      </c>
      <c r="R1184" s="7" t="s">
        <v>65</v>
      </c>
    </row>
    <row r="1185" spans="1:18" hidden="1">
      <c r="A1185" s="7" t="s">
        <v>3520</v>
      </c>
      <c r="B1185" s="7" t="s">
        <v>2986</v>
      </c>
      <c r="C1185" s="14" t="s">
        <v>2987</v>
      </c>
      <c r="D1185" s="14" t="s">
        <v>13</v>
      </c>
      <c r="E1185" s="14" t="s">
        <v>51</v>
      </c>
      <c r="F1185" s="14" t="s">
        <v>15</v>
      </c>
      <c r="G1185" s="7" t="s">
        <v>1173</v>
      </c>
      <c r="H1185" s="7" t="s">
        <v>286</v>
      </c>
      <c r="I1185" s="15" t="s">
        <v>1247</v>
      </c>
      <c r="J1185" s="7" t="s">
        <v>3157</v>
      </c>
      <c r="K1185" s="14" t="s">
        <v>19</v>
      </c>
      <c r="L1185" s="7" t="s">
        <v>2989</v>
      </c>
      <c r="M1185" s="7" t="s">
        <v>2990</v>
      </c>
      <c r="N1185" s="14" t="s">
        <v>53</v>
      </c>
      <c r="O1185" s="14" t="s">
        <v>63</v>
      </c>
      <c r="P1185" s="14" t="s">
        <v>54</v>
      </c>
      <c r="Q1185" s="7" t="s">
        <v>807</v>
      </c>
      <c r="R1185" s="7" t="s">
        <v>808</v>
      </c>
    </row>
    <row r="1186" spans="1:18" hidden="1">
      <c r="A1186" s="7" t="s">
        <v>3520</v>
      </c>
      <c r="B1186" s="7" t="s">
        <v>2986</v>
      </c>
      <c r="C1186" s="14" t="s">
        <v>2987</v>
      </c>
      <c r="D1186" s="14" t="s">
        <v>13</v>
      </c>
      <c r="E1186" s="14" t="s">
        <v>51</v>
      </c>
      <c r="F1186" s="14" t="s">
        <v>15</v>
      </c>
      <c r="G1186" s="7" t="s">
        <v>1260</v>
      </c>
      <c r="H1186" s="7" t="s">
        <v>681</v>
      </c>
      <c r="I1186" s="15" t="s">
        <v>226</v>
      </c>
      <c r="J1186" s="7" t="s">
        <v>3182</v>
      </c>
      <c r="K1186" s="14" t="s">
        <v>19</v>
      </c>
      <c r="L1186" s="7" t="s">
        <v>2989</v>
      </c>
      <c r="M1186" s="7" t="s">
        <v>2990</v>
      </c>
      <c r="N1186" s="14" t="s">
        <v>53</v>
      </c>
      <c r="O1186" s="14" t="s">
        <v>63</v>
      </c>
      <c r="P1186" s="14" t="s">
        <v>54</v>
      </c>
      <c r="Q1186" s="7" t="s">
        <v>807</v>
      </c>
      <c r="R1186" s="7" t="s">
        <v>808</v>
      </c>
    </row>
    <row r="1187" spans="1:18" hidden="1">
      <c r="A1187" s="7" t="s">
        <v>3520</v>
      </c>
      <c r="B1187" s="7" t="s">
        <v>2986</v>
      </c>
      <c r="C1187" s="14" t="s">
        <v>2987</v>
      </c>
      <c r="D1187" s="14" t="s">
        <v>4557</v>
      </c>
      <c r="E1187" s="14" t="s">
        <v>14</v>
      </c>
      <c r="F1187" s="14" t="s">
        <v>15</v>
      </c>
      <c r="G1187" s="7" t="s">
        <v>3881</v>
      </c>
      <c r="H1187" s="7" t="s">
        <v>4110</v>
      </c>
      <c r="I1187" s="16" t="s">
        <v>3972</v>
      </c>
      <c r="J1187" s="7"/>
      <c r="K1187" s="14" t="s">
        <v>17</v>
      </c>
      <c r="L1187" s="7" t="s">
        <v>2989</v>
      </c>
      <c r="M1187" s="7" t="s">
        <v>4457</v>
      </c>
      <c r="N1187" s="14" t="s">
        <v>18</v>
      </c>
      <c r="O1187" s="14"/>
      <c r="P1187" s="14"/>
      <c r="Q1187" s="7"/>
      <c r="R1187" s="7"/>
    </row>
    <row r="1188" spans="1:18" hidden="1">
      <c r="A1188" s="7" t="s">
        <v>3520</v>
      </c>
      <c r="B1188" s="7" t="s">
        <v>2986</v>
      </c>
      <c r="C1188" s="14" t="s">
        <v>2987</v>
      </c>
      <c r="D1188" s="14" t="s">
        <v>4557</v>
      </c>
      <c r="E1188" s="14" t="s">
        <v>51</v>
      </c>
      <c r="F1188" s="14" t="s">
        <v>15</v>
      </c>
      <c r="G1188" s="7" t="s">
        <v>3211</v>
      </c>
      <c r="H1188" s="7" t="s">
        <v>439</v>
      </c>
      <c r="I1188" s="16" t="s">
        <v>630</v>
      </c>
      <c r="J1188" s="7"/>
      <c r="K1188" s="14" t="s">
        <v>17</v>
      </c>
      <c r="L1188" s="7" t="s">
        <v>2989</v>
      </c>
      <c r="M1188" s="7" t="s">
        <v>2990</v>
      </c>
      <c r="N1188" s="7" t="s">
        <v>53</v>
      </c>
      <c r="O1188" s="14" t="s">
        <v>63</v>
      </c>
      <c r="P1188" s="14" t="s">
        <v>54</v>
      </c>
      <c r="Q1188" s="7" t="s">
        <v>104</v>
      </c>
      <c r="R1188" s="7" t="s">
        <v>105</v>
      </c>
    </row>
    <row r="1189" spans="1:18" hidden="1">
      <c r="A1189" s="7" t="s">
        <v>3520</v>
      </c>
      <c r="B1189" s="7" t="s">
        <v>2986</v>
      </c>
      <c r="C1189" s="14" t="s">
        <v>2987</v>
      </c>
      <c r="D1189" s="14" t="s">
        <v>13</v>
      </c>
      <c r="E1189" s="14" t="s">
        <v>14</v>
      </c>
      <c r="F1189" s="14" t="s">
        <v>15</v>
      </c>
      <c r="G1189" s="7" t="s">
        <v>3049</v>
      </c>
      <c r="H1189" s="7" t="s">
        <v>1273</v>
      </c>
      <c r="I1189" s="15" t="s">
        <v>432</v>
      </c>
      <c r="J1189" s="7" t="s">
        <v>3050</v>
      </c>
      <c r="K1189" s="14" t="s">
        <v>19</v>
      </c>
      <c r="L1189" s="7" t="s">
        <v>3051</v>
      </c>
      <c r="M1189" s="7" t="s">
        <v>3052</v>
      </c>
      <c r="N1189" s="14" t="s">
        <v>20</v>
      </c>
      <c r="O1189" s="14"/>
      <c r="P1189" s="14"/>
      <c r="Q1189" s="7"/>
      <c r="R1189" s="7"/>
    </row>
    <row r="1190" spans="1:18" hidden="1">
      <c r="A1190" s="7" t="s">
        <v>3520</v>
      </c>
      <c r="B1190" s="7" t="s">
        <v>2986</v>
      </c>
      <c r="C1190" s="14" t="s">
        <v>2987</v>
      </c>
      <c r="D1190" s="14" t="s">
        <v>174</v>
      </c>
      <c r="E1190" s="14" t="s">
        <v>51</v>
      </c>
      <c r="F1190" s="14" t="s">
        <v>15</v>
      </c>
      <c r="G1190" s="7" t="s">
        <v>1249</v>
      </c>
      <c r="H1190" s="7" t="s">
        <v>1108</v>
      </c>
      <c r="I1190" s="15" t="s">
        <v>394</v>
      </c>
      <c r="J1190" s="7" t="s">
        <v>3511</v>
      </c>
      <c r="K1190" s="14" t="s">
        <v>19</v>
      </c>
      <c r="L1190" s="7" t="s">
        <v>3051</v>
      </c>
      <c r="M1190" s="7" t="s">
        <v>3052</v>
      </c>
      <c r="N1190" s="14" t="s">
        <v>53</v>
      </c>
      <c r="O1190" s="14" t="s">
        <v>63</v>
      </c>
      <c r="P1190" s="14" t="s">
        <v>54</v>
      </c>
      <c r="Q1190" s="7" t="s">
        <v>295</v>
      </c>
      <c r="R1190" s="7" t="s">
        <v>296</v>
      </c>
    </row>
    <row r="1191" spans="1:18" hidden="1">
      <c r="A1191" s="7" t="s">
        <v>3520</v>
      </c>
      <c r="B1191" s="7" t="s">
        <v>2986</v>
      </c>
      <c r="C1191" s="14" t="s">
        <v>2987</v>
      </c>
      <c r="D1191" s="14" t="s">
        <v>4557</v>
      </c>
      <c r="E1191" s="14" t="s">
        <v>169</v>
      </c>
      <c r="F1191" s="14" t="s">
        <v>15</v>
      </c>
      <c r="G1191" s="7" t="s">
        <v>4553</v>
      </c>
      <c r="H1191" s="7" t="s">
        <v>3580</v>
      </c>
      <c r="I1191" s="16" t="s">
        <v>3964</v>
      </c>
      <c r="J1191" s="7"/>
      <c r="K1191" s="14" t="s">
        <v>17</v>
      </c>
      <c r="L1191" s="7" t="s">
        <v>3051</v>
      </c>
      <c r="M1191" s="7" t="s">
        <v>4554</v>
      </c>
      <c r="N1191" s="7"/>
      <c r="O1191" s="14" t="s">
        <v>169</v>
      </c>
      <c r="P1191" s="14" t="s">
        <v>54</v>
      </c>
      <c r="Q1191" s="7"/>
      <c r="R1191" s="7"/>
    </row>
    <row r="1192" spans="1:18" hidden="1">
      <c r="A1192" s="7" t="s">
        <v>3520</v>
      </c>
      <c r="B1192" s="7" t="s">
        <v>2986</v>
      </c>
      <c r="C1192" s="14" t="s">
        <v>2987</v>
      </c>
      <c r="D1192" s="14" t="s">
        <v>174</v>
      </c>
      <c r="E1192" s="14" t="s">
        <v>51</v>
      </c>
      <c r="F1192" s="14" t="s">
        <v>15</v>
      </c>
      <c r="G1192" s="7" t="s">
        <v>3401</v>
      </c>
      <c r="H1192" s="7" t="s">
        <v>928</v>
      </c>
      <c r="I1192" s="15" t="s">
        <v>409</v>
      </c>
      <c r="J1192" s="7" t="s">
        <v>3402</v>
      </c>
      <c r="K1192" s="14" t="s">
        <v>19</v>
      </c>
      <c r="L1192" s="7" t="s">
        <v>3403</v>
      </c>
      <c r="M1192" s="7" t="s">
        <v>171</v>
      </c>
      <c r="N1192" s="14" t="s">
        <v>53</v>
      </c>
      <c r="O1192" s="14" t="s">
        <v>63</v>
      </c>
      <c r="P1192" s="14" t="s">
        <v>54</v>
      </c>
      <c r="Q1192" s="7" t="s">
        <v>807</v>
      </c>
      <c r="R1192" s="7" t="s">
        <v>808</v>
      </c>
    </row>
    <row r="1193" spans="1:18" hidden="1">
      <c r="A1193" s="7" t="s">
        <v>3520</v>
      </c>
      <c r="B1193" s="7" t="s">
        <v>2986</v>
      </c>
      <c r="C1193" s="14" t="s">
        <v>2987</v>
      </c>
      <c r="D1193" s="14" t="s">
        <v>174</v>
      </c>
      <c r="E1193" s="14" t="s">
        <v>14</v>
      </c>
      <c r="F1193" s="14" t="s">
        <v>15</v>
      </c>
      <c r="G1193" s="7" t="s">
        <v>293</v>
      </c>
      <c r="H1193" s="7" t="s">
        <v>940</v>
      </c>
      <c r="I1193" s="15" t="s">
        <v>137</v>
      </c>
      <c r="J1193" s="7" t="s">
        <v>3276</v>
      </c>
      <c r="K1193" s="14" t="s">
        <v>19</v>
      </c>
      <c r="L1193" s="7" t="s">
        <v>3083</v>
      </c>
      <c r="M1193" s="7" t="s">
        <v>3084</v>
      </c>
      <c r="N1193" s="14" t="s">
        <v>24</v>
      </c>
      <c r="O1193" s="14"/>
      <c r="P1193" s="14"/>
      <c r="Q1193" s="7"/>
      <c r="R1193" s="7"/>
    </row>
    <row r="1194" spans="1:18" hidden="1">
      <c r="A1194" s="7" t="s">
        <v>3520</v>
      </c>
      <c r="B1194" s="7" t="s">
        <v>2986</v>
      </c>
      <c r="C1194" s="14" t="s">
        <v>2987</v>
      </c>
      <c r="D1194" s="14" t="s">
        <v>13</v>
      </c>
      <c r="E1194" s="14" t="s">
        <v>51</v>
      </c>
      <c r="F1194" s="14" t="s">
        <v>15</v>
      </c>
      <c r="G1194" s="7" t="s">
        <v>3130</v>
      </c>
      <c r="H1194" s="7" t="s">
        <v>278</v>
      </c>
      <c r="I1194" s="15" t="s">
        <v>1041</v>
      </c>
      <c r="J1194" s="7" t="s">
        <v>3131</v>
      </c>
      <c r="K1194" s="14" t="s">
        <v>19</v>
      </c>
      <c r="L1194" s="7" t="s">
        <v>3083</v>
      </c>
      <c r="M1194" s="7" t="s">
        <v>3084</v>
      </c>
      <c r="N1194" s="14" t="s">
        <v>53</v>
      </c>
      <c r="O1194" s="14" t="s">
        <v>63</v>
      </c>
      <c r="P1194" s="14" t="s">
        <v>54</v>
      </c>
      <c r="Q1194" s="7" t="s">
        <v>72</v>
      </c>
      <c r="R1194" s="7" t="s">
        <v>73</v>
      </c>
    </row>
    <row r="1195" spans="1:18" hidden="1">
      <c r="A1195" s="7" t="s">
        <v>3520</v>
      </c>
      <c r="B1195" s="7" t="s">
        <v>2986</v>
      </c>
      <c r="C1195" s="14" t="s">
        <v>2987</v>
      </c>
      <c r="D1195" s="14" t="s">
        <v>13</v>
      </c>
      <c r="E1195" s="14" t="s">
        <v>51</v>
      </c>
      <c r="F1195" s="14" t="s">
        <v>15</v>
      </c>
      <c r="G1195" s="7" t="s">
        <v>3221</v>
      </c>
      <c r="H1195" s="7" t="s">
        <v>3222</v>
      </c>
      <c r="I1195" s="15" t="s">
        <v>1197</v>
      </c>
      <c r="J1195" s="7" t="s">
        <v>3223</v>
      </c>
      <c r="K1195" s="14" t="s">
        <v>19</v>
      </c>
      <c r="L1195" s="7" t="s">
        <v>3083</v>
      </c>
      <c r="M1195" s="7" t="s">
        <v>3084</v>
      </c>
      <c r="N1195" s="14" t="s">
        <v>53</v>
      </c>
      <c r="O1195" s="14" t="s">
        <v>63</v>
      </c>
      <c r="P1195" s="14" t="s">
        <v>54</v>
      </c>
      <c r="Q1195" s="7" t="s">
        <v>72</v>
      </c>
      <c r="R1195" s="7" t="s">
        <v>73</v>
      </c>
    </row>
    <row r="1196" spans="1:18" hidden="1">
      <c r="A1196" s="7" t="s">
        <v>3520</v>
      </c>
      <c r="B1196" s="7" t="s">
        <v>2986</v>
      </c>
      <c r="C1196" s="14" t="s">
        <v>2987</v>
      </c>
      <c r="D1196" s="14" t="s">
        <v>174</v>
      </c>
      <c r="E1196" s="14" t="s">
        <v>51</v>
      </c>
      <c r="F1196" s="14" t="s">
        <v>15</v>
      </c>
      <c r="G1196" s="7" t="s">
        <v>3446</v>
      </c>
      <c r="H1196" s="7" t="s">
        <v>166</v>
      </c>
      <c r="I1196" s="15" t="s">
        <v>150</v>
      </c>
      <c r="J1196" s="7" t="s">
        <v>3447</v>
      </c>
      <c r="K1196" s="14" t="s">
        <v>19</v>
      </c>
      <c r="L1196" s="7" t="s">
        <v>3083</v>
      </c>
      <c r="M1196" s="7" t="s">
        <v>3084</v>
      </c>
      <c r="N1196" s="14" t="s">
        <v>53</v>
      </c>
      <c r="O1196" s="14" t="s">
        <v>63</v>
      </c>
      <c r="P1196" s="14" t="s">
        <v>54</v>
      </c>
      <c r="Q1196" s="7" t="s">
        <v>619</v>
      </c>
      <c r="R1196" s="7" t="s">
        <v>620</v>
      </c>
    </row>
    <row r="1197" spans="1:18" hidden="1">
      <c r="A1197" s="7" t="s">
        <v>3520</v>
      </c>
      <c r="B1197" s="7" t="s">
        <v>2986</v>
      </c>
      <c r="C1197" s="14" t="s">
        <v>2987</v>
      </c>
      <c r="D1197" s="14" t="s">
        <v>174</v>
      </c>
      <c r="E1197" s="14" t="s">
        <v>51</v>
      </c>
      <c r="F1197" s="14" t="s">
        <v>15</v>
      </c>
      <c r="G1197" s="7" t="s">
        <v>3458</v>
      </c>
      <c r="H1197" s="7" t="s">
        <v>128</v>
      </c>
      <c r="I1197" s="15" t="s">
        <v>826</v>
      </c>
      <c r="J1197" s="7" t="s">
        <v>3459</v>
      </c>
      <c r="K1197" s="14" t="s">
        <v>19</v>
      </c>
      <c r="L1197" s="7" t="s">
        <v>3083</v>
      </c>
      <c r="M1197" s="7" t="s">
        <v>3084</v>
      </c>
      <c r="N1197" s="14" t="s">
        <v>53</v>
      </c>
      <c r="O1197" s="14" t="s">
        <v>63</v>
      </c>
      <c r="P1197" s="14" t="s">
        <v>54</v>
      </c>
      <c r="Q1197" s="7" t="s">
        <v>118</v>
      </c>
      <c r="R1197" s="7" t="s">
        <v>119</v>
      </c>
    </row>
    <row r="1198" spans="1:18" hidden="1">
      <c r="A1198" s="7" t="s">
        <v>3520</v>
      </c>
      <c r="B1198" s="7" t="s">
        <v>2986</v>
      </c>
      <c r="C1198" s="14" t="s">
        <v>2987</v>
      </c>
      <c r="D1198" s="14" t="s">
        <v>174</v>
      </c>
      <c r="E1198" s="14" t="s">
        <v>51</v>
      </c>
      <c r="F1198" s="14" t="s">
        <v>15</v>
      </c>
      <c r="G1198" s="7" t="s">
        <v>3476</v>
      </c>
      <c r="H1198" s="7" t="s">
        <v>180</v>
      </c>
      <c r="I1198" s="15" t="s">
        <v>1180</v>
      </c>
      <c r="J1198" s="7" t="s">
        <v>3477</v>
      </c>
      <c r="K1198" s="14" t="s">
        <v>19</v>
      </c>
      <c r="L1198" s="7" t="s">
        <v>3083</v>
      </c>
      <c r="M1198" s="7" t="s">
        <v>3084</v>
      </c>
      <c r="N1198" s="14" t="s">
        <v>53</v>
      </c>
      <c r="O1198" s="14" t="s">
        <v>63</v>
      </c>
      <c r="P1198" s="14" t="s">
        <v>54</v>
      </c>
      <c r="Q1198" s="7" t="s">
        <v>67</v>
      </c>
      <c r="R1198" s="7" t="s">
        <v>68</v>
      </c>
    </row>
    <row r="1199" spans="1:18" hidden="1">
      <c r="A1199" s="7" t="s">
        <v>3520</v>
      </c>
      <c r="B1199" s="7" t="s">
        <v>2986</v>
      </c>
      <c r="C1199" s="14" t="s">
        <v>2987</v>
      </c>
      <c r="D1199" s="14" t="s">
        <v>4557</v>
      </c>
      <c r="E1199" s="14" t="s">
        <v>51</v>
      </c>
      <c r="F1199" s="14" t="s">
        <v>15</v>
      </c>
      <c r="G1199" s="7" t="s">
        <v>3082</v>
      </c>
      <c r="H1199" s="7" t="s">
        <v>286</v>
      </c>
      <c r="I1199" s="16" t="s">
        <v>1314</v>
      </c>
      <c r="J1199" s="7"/>
      <c r="K1199" s="14" t="s">
        <v>17</v>
      </c>
      <c r="L1199" s="7" t="s">
        <v>3083</v>
      </c>
      <c r="M1199" s="7" t="s">
        <v>3084</v>
      </c>
      <c r="N1199" s="7" t="s">
        <v>53</v>
      </c>
      <c r="O1199" s="14" t="s">
        <v>63</v>
      </c>
      <c r="P1199" s="14" t="s">
        <v>54</v>
      </c>
      <c r="Q1199" s="7" t="s">
        <v>93</v>
      </c>
      <c r="R1199" s="7" t="s">
        <v>94</v>
      </c>
    </row>
    <row r="1200" spans="1:18" hidden="1">
      <c r="A1200" s="7" t="s">
        <v>3520</v>
      </c>
      <c r="B1200" s="7" t="s">
        <v>2986</v>
      </c>
      <c r="C1200" s="14" t="s">
        <v>2987</v>
      </c>
      <c r="D1200" s="14" t="s">
        <v>174</v>
      </c>
      <c r="E1200" s="14" t="s">
        <v>14</v>
      </c>
      <c r="F1200" s="14" t="s">
        <v>15</v>
      </c>
      <c r="G1200" s="7" t="s">
        <v>3242</v>
      </c>
      <c r="H1200" s="7" t="s">
        <v>208</v>
      </c>
      <c r="I1200" s="15" t="s">
        <v>315</v>
      </c>
      <c r="J1200" s="7" t="s">
        <v>3243</v>
      </c>
      <c r="K1200" s="14" t="s">
        <v>19</v>
      </c>
      <c r="L1200" s="7" t="s">
        <v>3032</v>
      </c>
      <c r="M1200" s="7" t="s">
        <v>3033</v>
      </c>
      <c r="N1200" s="14" t="s">
        <v>18</v>
      </c>
      <c r="O1200" s="14"/>
      <c r="P1200" s="14"/>
      <c r="Q1200" s="7"/>
      <c r="R1200" s="7"/>
    </row>
    <row r="1201" spans="1:25" hidden="1">
      <c r="A1201" s="7" t="s">
        <v>3520</v>
      </c>
      <c r="B1201" s="7" t="s">
        <v>2986</v>
      </c>
      <c r="C1201" s="14" t="s">
        <v>2987</v>
      </c>
      <c r="D1201" s="14" t="s">
        <v>174</v>
      </c>
      <c r="E1201" s="14" t="s">
        <v>14</v>
      </c>
      <c r="F1201" s="14" t="s">
        <v>15</v>
      </c>
      <c r="G1201" s="7" t="s">
        <v>3252</v>
      </c>
      <c r="H1201" s="7" t="s">
        <v>35</v>
      </c>
      <c r="I1201" s="15" t="s">
        <v>1358</v>
      </c>
      <c r="J1201" s="7" t="s">
        <v>3253</v>
      </c>
      <c r="K1201" s="14" t="s">
        <v>19</v>
      </c>
      <c r="L1201" s="7" t="s">
        <v>3032</v>
      </c>
      <c r="M1201" s="7" t="s">
        <v>3033</v>
      </c>
      <c r="N1201" s="14" t="s">
        <v>48</v>
      </c>
      <c r="O1201" s="14"/>
      <c r="P1201" s="14"/>
      <c r="Q1201" s="7"/>
      <c r="R1201" s="7"/>
    </row>
    <row r="1202" spans="1:25" hidden="1">
      <c r="A1202" s="7" t="s">
        <v>3520</v>
      </c>
      <c r="B1202" s="7" t="s">
        <v>2986</v>
      </c>
      <c r="C1202" s="14" t="s">
        <v>2987</v>
      </c>
      <c r="D1202" s="14" t="s">
        <v>13</v>
      </c>
      <c r="E1202" s="14" t="s">
        <v>14</v>
      </c>
      <c r="F1202" s="14" t="s">
        <v>15</v>
      </c>
      <c r="G1202" s="7" t="s">
        <v>1239</v>
      </c>
      <c r="H1202" s="7" t="s">
        <v>636</v>
      </c>
      <c r="I1202" s="15" t="s">
        <v>362</v>
      </c>
      <c r="J1202" s="7" t="s">
        <v>3031</v>
      </c>
      <c r="K1202" s="14" t="s">
        <v>47</v>
      </c>
      <c r="L1202" s="7" t="s">
        <v>3032</v>
      </c>
      <c r="M1202" s="7" t="s">
        <v>3033</v>
      </c>
      <c r="N1202" s="14" t="s">
        <v>18</v>
      </c>
      <c r="O1202" s="14"/>
      <c r="P1202" s="14"/>
      <c r="Q1202" s="7"/>
      <c r="R1202" s="7"/>
    </row>
    <row r="1203" spans="1:25" hidden="1">
      <c r="A1203" s="7" t="s">
        <v>3520</v>
      </c>
      <c r="B1203" s="7" t="s">
        <v>2986</v>
      </c>
      <c r="C1203" s="14" t="s">
        <v>2987</v>
      </c>
      <c r="D1203" s="14" t="s">
        <v>13</v>
      </c>
      <c r="E1203" s="14" t="s">
        <v>51</v>
      </c>
      <c r="F1203" s="14" t="s">
        <v>15</v>
      </c>
      <c r="G1203" s="7" t="s">
        <v>1136</v>
      </c>
      <c r="H1203" s="7" t="s">
        <v>185</v>
      </c>
      <c r="I1203" s="15" t="s">
        <v>632</v>
      </c>
      <c r="J1203" s="7" t="s">
        <v>3099</v>
      </c>
      <c r="K1203" s="14" t="s">
        <v>19</v>
      </c>
      <c r="L1203" s="7" t="s">
        <v>3032</v>
      </c>
      <c r="M1203" s="7" t="s">
        <v>3033</v>
      </c>
      <c r="N1203" s="14" t="s">
        <v>53</v>
      </c>
      <c r="O1203" s="14" t="s">
        <v>63</v>
      </c>
      <c r="P1203" s="14" t="s">
        <v>54</v>
      </c>
      <c r="Q1203" s="7" t="s">
        <v>236</v>
      </c>
      <c r="R1203" s="7" t="s">
        <v>237</v>
      </c>
    </row>
    <row r="1204" spans="1:25" hidden="1">
      <c r="A1204" s="7" t="s">
        <v>3520</v>
      </c>
      <c r="B1204" s="7" t="s">
        <v>2986</v>
      </c>
      <c r="C1204" s="14" t="s">
        <v>2987</v>
      </c>
      <c r="D1204" s="14" t="s">
        <v>13</v>
      </c>
      <c r="E1204" s="14" t="s">
        <v>51</v>
      </c>
      <c r="F1204" s="14" t="s">
        <v>15</v>
      </c>
      <c r="G1204" s="7" t="s">
        <v>1300</v>
      </c>
      <c r="H1204" s="7" t="s">
        <v>829</v>
      </c>
      <c r="I1204" s="15" t="s">
        <v>543</v>
      </c>
      <c r="J1204" s="7" t="s">
        <v>3166</v>
      </c>
      <c r="K1204" s="14" t="s">
        <v>19</v>
      </c>
      <c r="L1204" s="7" t="s">
        <v>3032</v>
      </c>
      <c r="M1204" s="7" t="s">
        <v>3033</v>
      </c>
      <c r="N1204" s="14" t="s">
        <v>53</v>
      </c>
      <c r="O1204" s="14" t="s">
        <v>63</v>
      </c>
      <c r="P1204" s="14" t="s">
        <v>54</v>
      </c>
      <c r="Q1204" s="7" t="s">
        <v>118</v>
      </c>
      <c r="R1204" s="7" t="s">
        <v>119</v>
      </c>
    </row>
    <row r="1205" spans="1:25" hidden="1">
      <c r="A1205" s="7" t="s">
        <v>3520</v>
      </c>
      <c r="B1205" s="7" t="s">
        <v>2986</v>
      </c>
      <c r="C1205" s="14" t="s">
        <v>2987</v>
      </c>
      <c r="D1205" s="14" t="s">
        <v>13</v>
      </c>
      <c r="E1205" s="14" t="s">
        <v>51</v>
      </c>
      <c r="F1205" s="14" t="s">
        <v>15</v>
      </c>
      <c r="G1205" s="7" t="s">
        <v>2036</v>
      </c>
      <c r="H1205" s="7" t="s">
        <v>933</v>
      </c>
      <c r="I1205" s="15" t="s">
        <v>238</v>
      </c>
      <c r="J1205" s="7" t="s">
        <v>3178</v>
      </c>
      <c r="K1205" s="14" t="s">
        <v>19</v>
      </c>
      <c r="L1205" s="7" t="s">
        <v>3032</v>
      </c>
      <c r="M1205" s="7" t="s">
        <v>3033</v>
      </c>
      <c r="N1205" s="14" t="s">
        <v>53</v>
      </c>
      <c r="O1205" s="14" t="s">
        <v>63</v>
      </c>
      <c r="P1205" s="14" t="s">
        <v>54</v>
      </c>
      <c r="Q1205" s="7" t="s">
        <v>115</v>
      </c>
      <c r="R1205" s="7" t="s">
        <v>116</v>
      </c>
    </row>
    <row r="1206" spans="1:25" hidden="1">
      <c r="A1206" s="7" t="s">
        <v>3520</v>
      </c>
      <c r="B1206" s="7" t="s">
        <v>2986</v>
      </c>
      <c r="C1206" s="14" t="s">
        <v>2987</v>
      </c>
      <c r="D1206" s="14" t="s">
        <v>13</v>
      </c>
      <c r="E1206" s="14" t="s">
        <v>51</v>
      </c>
      <c r="F1206" s="14" t="s">
        <v>15</v>
      </c>
      <c r="G1206" s="7" t="s">
        <v>3219</v>
      </c>
      <c r="H1206" s="7" t="s">
        <v>286</v>
      </c>
      <c r="I1206" s="15" t="s">
        <v>845</v>
      </c>
      <c r="J1206" s="7" t="s">
        <v>3220</v>
      </c>
      <c r="K1206" s="14" t="s">
        <v>19</v>
      </c>
      <c r="L1206" s="7" t="s">
        <v>3032</v>
      </c>
      <c r="M1206" s="7" t="s">
        <v>3033</v>
      </c>
      <c r="N1206" s="14" t="s">
        <v>53</v>
      </c>
      <c r="O1206" s="14" t="s">
        <v>63</v>
      </c>
      <c r="P1206" s="14" t="s">
        <v>54</v>
      </c>
      <c r="Q1206" s="7" t="s">
        <v>64</v>
      </c>
      <c r="R1206" s="7" t="s">
        <v>65</v>
      </c>
    </row>
    <row r="1207" spans="1:25" hidden="1">
      <c r="A1207" s="7" t="s">
        <v>3520</v>
      </c>
      <c r="B1207" s="7" t="s">
        <v>2986</v>
      </c>
      <c r="C1207" s="14" t="s">
        <v>2987</v>
      </c>
      <c r="D1207" s="14" t="s">
        <v>174</v>
      </c>
      <c r="E1207" s="14" t="s">
        <v>51</v>
      </c>
      <c r="F1207" s="14" t="s">
        <v>15</v>
      </c>
      <c r="G1207" s="7" t="s">
        <v>3513</v>
      </c>
      <c r="H1207" s="7" t="s">
        <v>30</v>
      </c>
      <c r="I1207" s="15" t="s">
        <v>886</v>
      </c>
      <c r="J1207" s="7" t="s">
        <v>3514</v>
      </c>
      <c r="K1207" s="14" t="s">
        <v>19</v>
      </c>
      <c r="L1207" s="7" t="s">
        <v>3032</v>
      </c>
      <c r="M1207" s="7" t="s">
        <v>3033</v>
      </c>
      <c r="N1207" s="14" t="s">
        <v>53</v>
      </c>
      <c r="O1207" s="14" t="s">
        <v>63</v>
      </c>
      <c r="P1207" s="14" t="s">
        <v>122</v>
      </c>
      <c r="Q1207" s="7" t="s">
        <v>124</v>
      </c>
      <c r="R1207" s="7" t="s">
        <v>125</v>
      </c>
    </row>
    <row r="1208" spans="1:25">
      <c r="A1208" s="7" t="s">
        <v>3520</v>
      </c>
      <c r="B1208" s="7" t="s">
        <v>2986</v>
      </c>
      <c r="C1208" s="14" t="s">
        <v>2987</v>
      </c>
      <c r="D1208" s="14" t="s">
        <v>4557</v>
      </c>
      <c r="E1208" s="14" t="s">
        <v>3614</v>
      </c>
      <c r="F1208" s="14" t="s">
        <v>15</v>
      </c>
      <c r="G1208" s="7"/>
      <c r="H1208" s="7"/>
      <c r="I1208" s="16" t="s">
        <v>4473</v>
      </c>
      <c r="J1208" s="7"/>
      <c r="K1208" s="14" t="s">
        <v>17</v>
      </c>
      <c r="L1208" s="7"/>
      <c r="M1208" s="7"/>
      <c r="N1208" s="14" t="s">
        <v>3615</v>
      </c>
      <c r="O1208" s="14"/>
      <c r="P1208" s="14"/>
      <c r="Q1208" s="7"/>
      <c r="R1208" s="7"/>
    </row>
    <row r="1209" spans="1:25" hidden="1">
      <c r="A1209" s="7" t="s">
        <v>3520</v>
      </c>
      <c r="B1209" s="7" t="s">
        <v>2986</v>
      </c>
      <c r="C1209" s="14" t="s">
        <v>2987</v>
      </c>
      <c r="D1209" s="14" t="s">
        <v>4557</v>
      </c>
      <c r="E1209" s="14" t="s">
        <v>51</v>
      </c>
      <c r="F1209" s="14" t="s">
        <v>15</v>
      </c>
      <c r="G1209" s="7" t="s">
        <v>3713</v>
      </c>
      <c r="H1209" s="7" t="s">
        <v>3730</v>
      </c>
      <c r="I1209" s="16" t="s">
        <v>4209</v>
      </c>
      <c r="J1209" s="7"/>
      <c r="K1209" s="14" t="s">
        <v>17</v>
      </c>
      <c r="L1209" s="7" t="s">
        <v>3032</v>
      </c>
      <c r="M1209" s="7" t="s">
        <v>4474</v>
      </c>
      <c r="N1209" s="7"/>
      <c r="O1209" s="14" t="s">
        <v>63</v>
      </c>
      <c r="P1209" s="14" t="s">
        <v>54</v>
      </c>
      <c r="Q1209" s="7" t="s">
        <v>460</v>
      </c>
      <c r="R1209" s="7" t="s">
        <v>3765</v>
      </c>
    </row>
    <row r="1210" spans="1:25" hidden="1">
      <c r="A1210" s="7" t="s">
        <v>3520</v>
      </c>
      <c r="B1210" s="7" t="s">
        <v>2986</v>
      </c>
      <c r="C1210" s="14" t="s">
        <v>2987</v>
      </c>
      <c r="D1210" s="14" t="s">
        <v>4557</v>
      </c>
      <c r="E1210" s="14" t="s">
        <v>51</v>
      </c>
      <c r="F1210" s="14" t="s">
        <v>15</v>
      </c>
      <c r="G1210" s="7" t="s">
        <v>4524</v>
      </c>
      <c r="H1210" s="7" t="s">
        <v>4525</v>
      </c>
      <c r="I1210" s="16" t="s">
        <v>4151</v>
      </c>
      <c r="J1210" s="7"/>
      <c r="K1210" s="14" t="s">
        <v>17</v>
      </c>
      <c r="L1210" s="7" t="s">
        <v>3032</v>
      </c>
      <c r="M1210" s="7" t="s">
        <v>4474</v>
      </c>
      <c r="N1210" s="7"/>
      <c r="O1210" s="14" t="s">
        <v>63</v>
      </c>
      <c r="P1210" s="14" t="s">
        <v>54</v>
      </c>
      <c r="Q1210" s="7" t="s">
        <v>72</v>
      </c>
      <c r="R1210" s="7" t="s">
        <v>73</v>
      </c>
    </row>
    <row r="1211" spans="1:25" hidden="1">
      <c r="A1211" s="7" t="s">
        <v>3520</v>
      </c>
      <c r="B1211" s="7" t="s">
        <v>2986</v>
      </c>
      <c r="C1211" s="14" t="s">
        <v>2987</v>
      </c>
      <c r="D1211" s="14" t="s">
        <v>4557</v>
      </c>
      <c r="E1211" s="14" t="s">
        <v>51</v>
      </c>
      <c r="F1211" s="14" t="s">
        <v>15</v>
      </c>
      <c r="G1211" s="7" t="s">
        <v>4544</v>
      </c>
      <c r="H1211" s="7" t="s">
        <v>3643</v>
      </c>
      <c r="I1211" s="16">
        <v>20269</v>
      </c>
      <c r="J1211" s="7"/>
      <c r="K1211" s="14" t="s">
        <v>17</v>
      </c>
      <c r="L1211" s="7" t="s">
        <v>3032</v>
      </c>
      <c r="M1211" s="7" t="s">
        <v>4474</v>
      </c>
      <c r="N1211" s="7"/>
      <c r="O1211" s="14" t="s">
        <v>63</v>
      </c>
      <c r="P1211" s="14" t="s">
        <v>54</v>
      </c>
      <c r="Q1211" s="7" t="s">
        <v>64</v>
      </c>
      <c r="R1211" s="7" t="s">
        <v>4545</v>
      </c>
    </row>
    <row r="1212" spans="1:25">
      <c r="A1212" s="7" t="s">
        <v>3520</v>
      </c>
      <c r="B1212" s="7" t="s">
        <v>2986</v>
      </c>
      <c r="C1212" s="14" t="s">
        <v>2987</v>
      </c>
      <c r="D1212" s="14" t="s">
        <v>174</v>
      </c>
      <c r="E1212" s="14" t="s">
        <v>51</v>
      </c>
      <c r="F1212" s="158" t="s">
        <v>324</v>
      </c>
      <c r="G1212" s="159"/>
      <c r="H1212" s="159"/>
      <c r="I1212" s="159"/>
      <c r="J1212" s="159"/>
      <c r="K1212" s="159"/>
      <c r="L1212" s="160"/>
      <c r="M1212" s="7"/>
      <c r="N1212" s="14"/>
      <c r="O1212" s="14"/>
      <c r="P1212" s="14"/>
      <c r="Q1212" s="7"/>
      <c r="R1212" s="7"/>
    </row>
    <row r="1214" spans="1:25" ht="15" customHeight="1">
      <c r="A1214" s="17" t="s">
        <v>4563</v>
      </c>
      <c r="C1214" s="2"/>
      <c r="E1214" s="2"/>
      <c r="F1214" s="2"/>
      <c r="I1214" s="2"/>
      <c r="K1214" s="2"/>
      <c r="L1214" s="2"/>
      <c r="M1214" s="2"/>
      <c r="N1214" s="2"/>
      <c r="O1214" s="2"/>
      <c r="P1214" s="2"/>
      <c r="Q1214" s="2"/>
      <c r="R1214" s="2"/>
    </row>
    <row r="1215" spans="1:25">
      <c r="C1215" s="2"/>
      <c r="E1215" s="2"/>
      <c r="F1215" s="2"/>
      <c r="I1215" s="2"/>
      <c r="K1215" s="2"/>
      <c r="L1215" s="2"/>
      <c r="M1215" s="2"/>
      <c r="N1215" s="2"/>
      <c r="O1215" s="2"/>
      <c r="P1215" s="2"/>
      <c r="Q1215" s="2"/>
      <c r="R1215" s="2"/>
    </row>
    <row r="1216" spans="1:25" ht="15.75">
      <c r="C1216" s="2"/>
      <c r="E1216" s="2"/>
      <c r="F1216" s="2"/>
      <c r="I1216" s="2"/>
      <c r="K1216" s="2"/>
      <c r="L1216" s="2"/>
      <c r="M1216" s="2"/>
      <c r="N1216" s="164" t="s">
        <v>4564</v>
      </c>
      <c r="O1216" s="164"/>
      <c r="P1216" s="164"/>
      <c r="Q1216" s="164"/>
      <c r="R1216" s="164"/>
      <c r="S1216"/>
      <c r="T1216"/>
      <c r="U1216"/>
      <c r="V1216"/>
      <c r="W1216"/>
      <c r="X1216"/>
      <c r="Y1216"/>
    </row>
    <row r="1217" spans="4:25" s="19" customFormat="1" ht="27.75" customHeight="1">
      <c r="D1217" s="21"/>
      <c r="N1217" s="165" t="s">
        <v>4568</v>
      </c>
      <c r="O1217" s="165"/>
      <c r="P1217" s="165"/>
      <c r="Q1217" s="165"/>
      <c r="R1217" s="165"/>
      <c r="S1217" s="20"/>
      <c r="T1217" s="20"/>
      <c r="U1217" s="20"/>
      <c r="V1217" s="20"/>
      <c r="W1217" s="20"/>
      <c r="X1217" s="18" t="s">
        <v>4565</v>
      </c>
      <c r="Y1217" s="18" t="s">
        <v>4566</v>
      </c>
    </row>
    <row r="1218" spans="4:25">
      <c r="N1218" s="157" t="s">
        <v>4567</v>
      </c>
      <c r="O1218" s="157"/>
      <c r="P1218" s="157"/>
      <c r="Q1218" s="157"/>
      <c r="R1218" s="157"/>
      <c r="S1218"/>
      <c r="T1218"/>
      <c r="U1218"/>
      <c r="V1218"/>
      <c r="W1218"/>
      <c r="X1218"/>
      <c r="Y1218"/>
    </row>
  </sheetData>
  <autoFilter ref="B2:R1212">
    <filterColumn colId="3">
      <filters>
        <filter val="DIR"/>
        <filter val="DOC"/>
      </filters>
    </filterColumn>
    <filterColumn colId="13">
      <filters blank="1"/>
    </filterColumn>
    <filterColumn colId="14">
      <filters blank="1"/>
    </filterColumn>
    <filterColumn colId="15" showButton="0"/>
  </autoFilter>
  <sortState ref="B3:R1213">
    <sortCondition ref="B3:B1213"/>
    <sortCondition ref="C3:C1213"/>
    <sortCondition ref="L3:L1213"/>
  </sortState>
  <mergeCells count="7">
    <mergeCell ref="N1218:R1218"/>
    <mergeCell ref="F1212:L1212"/>
    <mergeCell ref="F922:L922"/>
    <mergeCell ref="Q2:R2"/>
    <mergeCell ref="A1:R1"/>
    <mergeCell ref="N1216:R1216"/>
    <mergeCell ref="N1217:R1217"/>
  </mergeCells>
  <pageMargins left="0.23622047244094491" right="0.23622047244094491" top="0.39370078740157483" bottom="0.55118110236220474" header="0.31496062992125984" footer="0.31496062992125984"/>
  <pageSetup paperSize="9" scale="58" fitToHeight="0" orientation="landscape" horizontalDpi="4294967293" r:id="rId1"/>
  <headerFooter>
    <oddFooter>&amp;L202004091233 Prospetto sedi vacanti per cessazioni personale comparto scuola a.s. 2019_20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8</vt:i4>
      </vt:variant>
      <vt:variant>
        <vt:lpstr>Intervalli denominati</vt:lpstr>
      </vt:variant>
      <vt:variant>
        <vt:i4>1</vt:i4>
      </vt:variant>
    </vt:vector>
  </HeadingPairs>
  <TitlesOfParts>
    <vt:vector size="9" baseType="lpstr">
      <vt:lpstr>Report Globale</vt:lpstr>
      <vt:lpstr>Cessazioni DIRIGENTI</vt:lpstr>
      <vt:lpstr>Cessazioni ATA</vt:lpstr>
      <vt:lpstr>Cessazioni INFANZIA</vt:lpstr>
      <vt:lpstr>Cessazioni PRIMARIA</vt:lpstr>
      <vt:lpstr>Cessazioni I GRADO</vt:lpstr>
      <vt:lpstr>Cessazioni II GRADO</vt:lpstr>
      <vt:lpstr>Archivio</vt:lpstr>
      <vt:lpstr>Archivio!Titoli_stampa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Fattorini, Maria Elena</dc:creator>
  <cp:lastModifiedBy>Giovanni</cp:lastModifiedBy>
  <cp:lastPrinted>2020-04-09T18:05:23Z</cp:lastPrinted>
  <dcterms:created xsi:type="dcterms:W3CDTF">2020-01-13T13:27:22Z</dcterms:created>
  <dcterms:modified xsi:type="dcterms:W3CDTF">2020-05-25T11:14:43Z</dcterms:modified>
</cp:coreProperties>
</file>